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8340" windowHeight="5420" tabRatio="951" activeTab="5"/>
  </bookViews>
  <sheets>
    <sheet name="Menu" sheetId="17" r:id="rId1"/>
    <sheet name="Choix" sheetId="18" state="hidden" r:id="rId2"/>
    <sheet name="Param" sheetId="30" state="hidden" r:id="rId3"/>
    <sheet name="Formulaire" sheetId="19" r:id="rId4"/>
    <sheet name="Formulaire_GC" sheetId="28" r:id="rId5"/>
    <sheet name="Formulaire_SL" sheetId="29" r:id="rId6"/>
    <sheet name="Catalogue_PMSPV" sheetId="20" r:id="rId7"/>
    <sheet name="Stock_PMSPV" sheetId="25" r:id="rId8"/>
    <sheet name="Commandes_PMSPV" sheetId="27" r:id="rId9"/>
    <sheet name="Entrees_Sorties_PMSPV" sheetId="24" r:id="rId10"/>
    <sheet name="Stock_impression" sheetId="26" r:id="rId11"/>
    <sheet name="Stock_impr_MEDECINS" sheetId="36" r:id="rId12"/>
    <sheet name="Commandes_impression" sheetId="34" r:id="rId13"/>
    <sheet name="Livraisons_impression" sheetId="33" r:id="rId14"/>
    <sheet name="Communs" sheetId="35" r:id="rId15"/>
  </sheets>
  <functionGroups/>
  <definedNames>
    <definedName name="_A_">Choix!$J$2:$J$18</definedName>
    <definedName name="_B_">Choix!$K$2:$K$8</definedName>
    <definedName name="_C_">Choix!$L$2:$L$8</definedName>
    <definedName name="_D_">Choix!$M$2:$M$17</definedName>
    <definedName name="_E_">Choix!$N$2</definedName>
    <definedName name="_F_">Choix!$O$2:$O$11</definedName>
    <definedName name="_xlnm._FilterDatabase" localSheetId="6" hidden="1">Catalogue_PMSPV!$A$1:$G$114</definedName>
    <definedName name="_xlnm._FilterDatabase" localSheetId="8" hidden="1">Commandes_PMSPV!$A$1:$P$1</definedName>
    <definedName name="_xlnm._FilterDatabase" localSheetId="9" hidden="1">Entrees_Sorties_PMSPV!$A$1:$K$872</definedName>
    <definedName name="_xlnm._FilterDatabase" localSheetId="7" hidden="1">Stock_PMSPV!$A$1:$I$140</definedName>
    <definedName name="_G_">Choix!$P$2:$P$5</definedName>
    <definedName name="_H_">Choix!$Q$2</definedName>
    <definedName name="_I_">Choix!$R$2:$R$4</definedName>
    <definedName name="_J_">Choix!$S$2</definedName>
    <definedName name="_K_">Choix!$T$2:$T$5</definedName>
    <definedName name="_L_">Choix!$U$2:$U$13</definedName>
    <definedName name="_M_">Choix!$V$2:$V$7</definedName>
    <definedName name="_N_">Choix!$W$2:$W$5</definedName>
    <definedName name="_O_">Choix!$X$2:$X$5</definedName>
    <definedName name="_P_">Choix!$Y$2:$Y$10</definedName>
    <definedName name="_Q_">Choix!$Z$2</definedName>
    <definedName name="_R_">Choix!$Z$2:$Z$3</definedName>
    <definedName name="_S_">Choix!$AA$2:$AA$12</definedName>
    <definedName name="_T_">Choix!$AB$2:$AB$11</definedName>
    <definedName name="_V_">Choix!$AC$2:$AC$7</definedName>
    <definedName name="_W_">Choix!$AD$2:$AD$3</definedName>
    <definedName name="_X_">Choix!$AD$2</definedName>
    <definedName name="_Z_">Choix!$AE$2:$AE$4</definedName>
    <definedName name="AlphabetRAYON">Choix!$A$2:$A$27</definedName>
    <definedName name="catalogue">OFFSET(Catalogue_PMSPV!$B$1,0,0,COUNTA(Catalogue_PMSPV!$B:$B),COUNTA(Catalogue_PMSPV!$1:$1))</definedName>
    <definedName name="Categorie">OFFSET(Choix!$F$7,0,0,COUNTA(Choix!$F:$F),1)</definedName>
    <definedName name="Categorie_catalogue">OFFSET(Catalogue_PMSPV!$C$1,1,0,COUNTA(Catalogue_PMSPV!$C:$C)-1)</definedName>
    <definedName name="Categorie_Commandes">OFFSET(Commandes_PMSPV!$B$1,1,0,COUNTA(Commandes_PMSPV!$B:$B)-1)</definedName>
    <definedName name="Categorie_Stock">OFFSET(Stock_PMSPV!$A$1,1,0,COUNTA(Stock_PMSPV!$A:$A)-1)</definedName>
    <definedName name="Commande_livree_Commandes">OFFSET(Commandes_PMSPV!$H$1,1,0,COUNTA(Commandes_PMSPV!$H:$H)-1)</definedName>
    <definedName name="Date_livraison_Commandes">OFFSET(Commandes_PMSPV!$I$1,1,0,COUNTA(Commandes_PMSPV!$I:$I)-1)</definedName>
    <definedName name="Enregistrements_Commandes">OFFSET(Commandes_PMSPV!$A$1,1,0,COUNTA(Commandes_PMSPV!$A:$A)-1,COUNTA(Commandes_PMSPV!$1:$1))</definedName>
    <definedName name="Fournisseur">OFFSET(Choix!$E$1,0,0,COUNTA(Choix!$E:$E),1)</definedName>
    <definedName name="Fournisseur_Catalogue">OFFSET(Catalogue_PMSPV!$E$1,1,0,COUNTA(Catalogue_PMSPV!$E:$E)-1)</definedName>
    <definedName name="Fournisseur_Commandes">OFFSET(Commandes_PMSPV!$E$1,1,0,COUNTA(Commandes_PMSPV!$E:$E)-1)</definedName>
    <definedName name="Fournisseur_Stock">OFFSET(Stock_PMSPV!$H$1,1,0,COUNTA(Stock_PMSPV!$H:$H)-1)</definedName>
    <definedName name="ID_Formulaire_SL">Formulaire_SL!$A$2</definedName>
    <definedName name="ListeALPHA">Choix!$H$2:$H$23</definedName>
    <definedName name="Livr_Categorie">Formulaire_SL!$C$15</definedName>
    <definedName name="Livr_Fourn">Formulaire_SL!$C$21</definedName>
    <definedName name="Livr_Montant_Mouv">Formulaire_SL!$C$54</definedName>
    <definedName name="Livr_Montant_Stock_APRES_Mouv">Formulaire_SL!$C$56</definedName>
    <definedName name="Livr_Montant_Stock_AVANT_Mouv">Formulaire_SL!$C$52</definedName>
    <definedName name="Livr_Mouv_Dif_B">Formulaire_SL!$C$47</definedName>
    <definedName name="Livr_Mouv_Dif_U">Formulaire_SL!$F$47</definedName>
    <definedName name="Livr_Prix_Boite">Formulaire_SL!$C$50</definedName>
    <definedName name="Livr_Prod">Formulaire_SL!$C$19</definedName>
    <definedName name="Livr_Q_Stock_B">Formulaire_SL!$C$46</definedName>
    <definedName name="Livr_Q_Stock_U">Formulaire_SL!$F$46</definedName>
    <definedName name="Livr_Quant_Commandee">Formulaire_SL!$C$25</definedName>
    <definedName name="Livr_Quant_Mini">Formulaire_SL!$C$23</definedName>
    <definedName name="Livr_Rayon">Formulaire_SL!$C$17</definedName>
    <definedName name="Livr_Stock_Alerte_B">Formulaire_SL!$C$45</definedName>
    <definedName name="Livr_Stock_Alerte_U">Formulaire_SL!$F$45</definedName>
    <definedName name="Livr_UparB">Formulaire_SL!$C$42</definedName>
    <definedName name="mesure">OFFSET(Choix!$C$1,0,0,COUNTA(Choix!$C:$C),1)</definedName>
    <definedName name="Mois_livraison_Commandes">OFFSET(Commandes_PMSPV!$J$1,1,0,COUNTA(Commandes_PMSPV!$J:$J)-1)</definedName>
    <definedName name="Montant_Commandes">OFFSET(Commandes_PMSPV!$L$1,1,0,COUNTA(Commandes_PMSPV!$L:$L)-1)</definedName>
    <definedName name="Montant_Stock">OFFSET(Stock_PMSPV!$G$1,1,0,COUNTA(Stock_PMSPV!$G:$G)-1)</definedName>
    <definedName name="nb_enregistrements_bd">Param!$B$5</definedName>
    <definedName name="NO_Commandes">OFFSET(Commandes_PMSPV!$A$1,1,0,COUNTA(Commandes_PMSPV!$A:$A)-1)</definedName>
    <definedName name="Nouv_Categorie">Formulaire!$I$31</definedName>
    <definedName name="Nouv_Date">Formulaire!$C$14</definedName>
    <definedName name="Nouv_Fournisseur">Formulaire!$I$12</definedName>
    <definedName name="Nouv_Mesure">Formulaire!$C$18</definedName>
    <definedName name="Nouv_Montant_Mouv">Formulaire!$C$43</definedName>
    <definedName name="Nouv_Montant_Stock_APRES_Mouv">Formulaire!$C$45</definedName>
    <definedName name="Nouv_Montant_Stock_AVANT_Mouv">Formulaire!$C$41</definedName>
    <definedName name="Nouv_Mouv_Dif_B">Formulaire!$C$36</definedName>
    <definedName name="Nouv_Mouv_Dif_U">Formulaire!$F$36</definedName>
    <definedName name="Nouv_Operation">Formulaire!$C$16</definedName>
    <definedName name="Nouv_Prix_Boite">Formulaire!$C$39</definedName>
    <definedName name="Nouv_Produit">Formulaire!$I$16</definedName>
    <definedName name="Nouv_Q_Stock_B">Formulaire!$C$35</definedName>
    <definedName name="Nouv_Q_Stock_U">Formulaire!$F$35</definedName>
    <definedName name="Nouv_Quantite">Formulaire!$I$18</definedName>
    <definedName name="Nouv_Rayon">Formulaire!$I$14</definedName>
    <definedName name="Nouv_Stock_Alerte_B">Formulaire!$C$34</definedName>
    <definedName name="Nouv_Stock_Alerte_U">Formulaire!$F$34</definedName>
    <definedName name="Nouv_UparB">Formulaire!$C$31</definedName>
    <definedName name="num_ligne_dernier_enrgt">Param!$B$9</definedName>
    <definedName name="operation">OFFSET(Choix!$D$1,0,0,COUNTA(Choix!$D:$D),1)</definedName>
    <definedName name="ouinon">Choix!$B$1:$B$2</definedName>
    <definedName name="param_no_ligne">Param!$B$3</definedName>
    <definedName name="Prix_Boite_Catalogue">OFFSET(Catalogue_PMSPV!$G$1,1,0,COUNTA(Catalogue_PMSPV!$G:$G)-1)</definedName>
    <definedName name="Produit_Catalogue">OFFSET(Catalogue_PMSPV!$B$1,1,0,COUNTA(Catalogue_PMSPV!$B:$B)-1)</definedName>
    <definedName name="Produit_Commandes">OFFSET(Commandes_PMSPV!$D$1,1,0,COUNTA(Commandes_PMSPV!$D:$D)-1)</definedName>
    <definedName name="Produit_Stock">OFFSET(Stock_PMSPV!$C$1,1,0,COUNTA(Stock_PMSPV!$C:$C)-1)</definedName>
    <definedName name="Qte_commandee_Commandes">OFFSET(Commandes_PMSPV!$G$1,1,0,COUNTA(Commandes_PMSPV!$G:$G)-1)</definedName>
    <definedName name="Qte_commandee_Non_Livree_Commandes">OFFSET(Commandes_PMSPV!$M$1,1,0,COUNTA(Commandes_PMSPV!$M:$M)-1)</definedName>
    <definedName name="Qte_livree_Choix">OFFSET(Choix!$G$1,0,0,COUNTA(Choix!$G:$G),1)</definedName>
    <definedName name="Qte_livree_Commandes">OFFSET(Commandes_PMSPV!$K$1,1,0,COUNTA(Commandes_PMSPV!$K:$K)-1)</definedName>
    <definedName name="Qte_mini_Commandes">OFFSET(Commandes_PMSPV!$F$1,1,0,COUNTA(Commandes_PMSPV!$F:$F)-1)</definedName>
    <definedName name="Qte_Modifiee_Commandes">Formulaire_GC!$F$18</definedName>
    <definedName name="Qte_Stock_B">OFFSET(Stock_PMSPV!$D$1,1,0,COUNTA(Stock_PMSPV!$D:$D)-1)</definedName>
    <definedName name="Qte_Stock_U">OFFSET(Stock_PMSPV!$E$1,1,0,COUNTA(Stock_PMSPV!$E:$E)-1)</definedName>
    <definedName name="Rayon_Catalogue">OFFSET(Catalogue_PMSPV!$A$1,1,0,COUNTA(Catalogue_PMSPV!$A:$A)-1)</definedName>
    <definedName name="Rayon_Commandes">OFFSET(Commandes_PMSPV!$C$1,1,0,COUNTA(Commandes_PMSPV!$C:$C)-1)</definedName>
    <definedName name="Rayon_Stock">OFFSET(Stock_PMSPV!$B$1,1,0,COUNTA(Stock_PMSPV!$B:$B)-1)</definedName>
    <definedName name="SaisieCalculMontant">Formulaire_SL!$G$25</definedName>
    <definedName name="SaisieCommandeLivree">Formulaire_SL!$G$21</definedName>
    <definedName name="SaisieDateLivraison">Formulaire_SL!$G$23</definedName>
    <definedName name="SaisieMoisLivraison">Formulaire_SL!$J$2</definedName>
    <definedName name="SaisieQteComdeeNonLivree">Formulaire_SL!$C$29</definedName>
    <definedName name="SaisieQteLivree">Formulaire_SL!$G$19</definedName>
    <definedName name="Stock_Alerte_Catalogue">OFFSET(Catalogue_PMSPV!$F$1,1,0,COUNTA(Catalogue_PMSPV!$F:$F)-1)</definedName>
    <definedName name="Stock_Alerte_Stock">OFFSET(Stock_PMSPV!$F$1,1,0,COUNTA(Stock_PMSPV!$F:$F)-1)</definedName>
    <definedName name="UB_Catalogue">OFFSET(Catalogue_PMSPV!$D$1,1,0,COUNTA(Catalogue_PMSPV!$D:$D)-1)</definedName>
    <definedName name="_xlnm.Print_Area" localSheetId="8">Commandes_PMSPV!$A$1:$M$110</definedName>
    <definedName name="_xlnm.Print_Area" localSheetId="3">Formulaire!$A$6:$K$22</definedName>
    <definedName name="_xlnm.Print_Area" localSheetId="7">Stock_PMSPV!$A$1:$I$139</definedName>
    <definedName name="Zone_Print_Catalogue">OFFSET(Catalogue_PMSPV!$A$1,0,0,COUNTA(Catalogue_PMSPV!$A:$A)-1,COUNTA(Catalogue_PMSPV!$1:$1))</definedName>
    <definedName name="Zone_Print_Commandes">OFFSET(Commandes_PMSPV!$A$1,0,0,COUNTA(Commandes_PMSPV!$A:$A)-1,COUNTA(Commandes_PMSPV!$1:$1))</definedName>
    <definedName name="Zone_Print_Stock">OFFSET(Stock_PMSPV!$A$1,0,0,COUNTA(Stock_PMSPV!$A:$A)-1,COUNTA(Stock_PMSPV!$1:$1))</definedName>
    <definedName name="Zone_Tri_Catalogue">OFFSET(Catalogue_PMSPV!$A$1,1,0,COUNTA(Catalogue_PMSPV!$A:$A)-2,COUNTA(Catalogue_PMSPV!$1:$1))</definedName>
    <definedName name="Zone_Tri_Categorie_Commandes">OFFSET(Commandes_PMSPV!$B$1,1,0,COUNTA(Commandes_PMSPV!$B:$B)-2)</definedName>
    <definedName name="Zone_Tri_Categorie_Stock">OFFSET(Stock_PMSPV!$A$1,1,0,COUNTA(Stock_PMSPV!$A:$A)-2)</definedName>
    <definedName name="Zone_Tri_Commandes">OFFSET(Commandes_PMSPV!$A$1,1,0,COUNTA(Commandes_PMSPV!$A:$A)-2,COUNTA(Commandes_PMSPV!$1:$1))</definedName>
    <definedName name="Zone_Tri_Produit_Catalogue">OFFSET(Catalogue_PMSPV!$B$1,1,0,COUNTA(Catalogue_PMSPV!$B:$B)-2)</definedName>
    <definedName name="Zone_Tri_Produit_Commandes">OFFSET(Commandes_PMSPV!$D$1,1,0,COUNTA(Commandes_PMSPV!$D:$D)-2)</definedName>
    <definedName name="Zone_Tri_Produit_Stock">OFFSET(Stock_PMSPV!$C$1,1,0,COUNTA(Stock_PMSPV!$C:$C)-2)</definedName>
    <definedName name="Zone_Tri_Stock">OFFSET(Stock_PMSPV!$A$1,1,0,COUNTA(Stock_PMSPV!$A:$A)-2,COUNTA(Stock_PMSPV!$1:$1))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2" i="19"/>
  <c r="B2"/>
  <c r="C2"/>
  <c r="I31" a="1"/>
  <c r="I31"/>
  <c r="D2"/>
  <c r="E2"/>
  <c r="F2"/>
  <c r="C31" a="1"/>
  <c r="C31"/>
  <c r="G2"/>
  <c r="H2"/>
  <c r="I2"/>
  <c r="J2"/>
  <c r="C36" a="1"/>
  <c r="C36"/>
  <c r="C39" a="1"/>
  <c r="C39"/>
  <c r="C43"/>
  <c r="K2"/>
  <c r="A5"/>
  <c r="B5"/>
  <c r="C5"/>
  <c r="C35" a="1"/>
  <c r="C35"/>
  <c r="D5"/>
  <c r="F35" a="1"/>
  <c r="F35"/>
  <c r="F36" a="1"/>
  <c r="F36"/>
  <c r="E5"/>
  <c r="C34" a="1"/>
  <c r="C34"/>
  <c r="F5"/>
  <c r="C41" a="1"/>
  <c r="C41"/>
  <c r="C45"/>
  <c r="G5"/>
  <c r="H5"/>
  <c r="I5"/>
  <c r="A8"/>
  <c r="B8"/>
  <c r="C8"/>
  <c r="D8"/>
  <c r="E8"/>
  <c r="I21"/>
  <c r="F8"/>
  <c r="G8" a="1"/>
  <c r="G8"/>
  <c r="H8" a="1"/>
  <c r="H8"/>
  <c r="I8" a="1"/>
  <c r="I8"/>
  <c r="J8" a="1"/>
  <c r="J8"/>
  <c r="K8" a="1"/>
  <c r="K8"/>
  <c r="L8" a="1"/>
  <c r="L8"/>
  <c r="M8" a="1"/>
  <c r="M8"/>
  <c r="N8"/>
  <c r="O8"/>
  <c r="H9"/>
  <c r="K14" a="1"/>
  <c r="K14"/>
  <c r="K16" a="1"/>
  <c r="K16"/>
  <c r="I35" a="1"/>
  <c r="I35"/>
  <c r="K17"/>
  <c r="H18"/>
  <c r="I36" a="1"/>
  <c r="I36"/>
  <c r="K20"/>
  <c r="I25" a="1"/>
  <c r="I25"/>
  <c r="F34"/>
  <c r="B35"/>
  <c r="E35"/>
  <c r="B36"/>
  <c r="E36"/>
  <c r="B43"/>
  <c r="H2" i="28"/>
  <c r="C9" l="1"/>
  <c r="B2" s="1"/>
  <c r="C11"/>
  <c r="C2" s="1"/>
  <c r="C13"/>
  <c r="D2" s="1"/>
  <c r="C15"/>
  <c r="E2" s="1"/>
  <c r="C17"/>
  <c r="F2" s="1"/>
  <c r="C15" i="29"/>
  <c r="C17"/>
  <c r="C19"/>
  <c r="C21"/>
  <c r="E2" s="1"/>
  <c r="J2"/>
  <c r="C8"/>
  <c r="C23"/>
  <c r="D2" l="1"/>
  <c r="B2"/>
  <c r="C2"/>
  <c r="O2" i="28" a="1"/>
  <c r="O2" s="1"/>
  <c r="C21" a="1"/>
  <c r="C21" s="1"/>
  <c r="C20" a="1"/>
  <c r="C20" s="1"/>
  <c r="E8" i="29"/>
  <c r="H5"/>
  <c r="B5"/>
  <c r="E46"/>
  <c r="F46" a="1"/>
  <c r="F46" s="1"/>
  <c r="C42" a="1"/>
  <c r="C42" s="1"/>
  <c r="E47"/>
  <c r="F8"/>
  <c r="D8"/>
  <c r="B54"/>
  <c r="B47"/>
  <c r="B46"/>
  <c r="C52" a="1"/>
  <c r="C52" s="1"/>
  <c r="C5"/>
  <c r="A5"/>
  <c r="C50" a="1"/>
  <c r="C50" s="1"/>
  <c r="C46" a="1"/>
  <c r="C46" s="1"/>
  <c r="C45" a="1"/>
  <c r="C45" s="1"/>
  <c r="N2" s="1"/>
  <c r="C47" l="1"/>
  <c r="C54" s="1"/>
  <c r="F47"/>
  <c r="E5" s="1"/>
  <c r="F5"/>
  <c r="F45"/>
  <c r="O2" l="1"/>
  <c r="D5"/>
  <c r="G25"/>
  <c r="L2" s="1"/>
  <c r="C56"/>
  <c r="G5" s="1"/>
  <c r="K8"/>
  <c r="F2" l="1"/>
  <c r="I5"/>
  <c r="B8" l="1"/>
  <c r="I2"/>
  <c r="A2" i="28" l="1"/>
  <c r="A2" i="29"/>
  <c r="H3" i="28"/>
  <c r="M2"/>
  <c r="K2"/>
  <c r="I2"/>
  <c r="L2"/>
  <c r="J2"/>
  <c r="F28" i="29" a="1"/>
  <c r="F28" s="1"/>
  <c r="B5" i="30"/>
  <c r="B9"/>
  <c r="F10" i="28"/>
  <c r="G2" s="1"/>
  <c r="F21" i="29"/>
  <c r="H2" s="1"/>
  <c r="F25"/>
  <c r="F23"/>
  <c r="F19"/>
  <c r="J8" s="1"/>
  <c r="C25"/>
  <c r="C28" l="1"/>
  <c r="C29"/>
  <c r="M2" s="1"/>
  <c r="K2"/>
  <c r="I8"/>
  <c r="G2"/>
  <c r="A8"/>
</calcChain>
</file>

<file path=xl/sharedStrings.xml><?xml version="1.0" encoding="utf-8"?>
<sst xmlns="http://schemas.openxmlformats.org/spreadsheetml/2006/main" count="7372" uniqueCount="609">
  <si>
    <t>Désignation Produit</t>
  </si>
  <si>
    <t>Date</t>
  </si>
  <si>
    <t>Rayon</t>
  </si>
  <si>
    <t>Formulaire   de   saisie :</t>
  </si>
  <si>
    <t>Mdiff</t>
  </si>
  <si>
    <t>Aciclovir Winthrop - crème 5% - tube 10 gr (Zovirax)</t>
  </si>
  <si>
    <t>Acide fusidique EG - 2% - Crème - tube 15 gr (Fucidine)</t>
  </si>
  <si>
    <t>Amorolfine EG - Vernis à ongle 5% - flacon 2,5ml (Loceryl)</t>
  </si>
  <si>
    <t>Amoxicilline + acide clavulanique EG Labo - 1g/125mg - 8 sachets-dose (Augmentin)</t>
  </si>
  <si>
    <t>Amoxicilline + acide clavulanique winthrop - 100mg/12,5mg/ml - 60 ml - pdr susp. buv. (Augmentin)</t>
  </si>
  <si>
    <t>Amoxicilline + acide clavulanique Winthrop - 500mg/62,5mg - 24 Cp (augmentin)</t>
  </si>
  <si>
    <t>Aotal - 333 mg - boite de 60 (Acamprosate)</t>
  </si>
  <si>
    <t>Amoxicilline EG - 1g - 6 Cp (Clamoxyl)</t>
  </si>
  <si>
    <t>Amoxicilline EG - 500mg - 12 gélules (Clamoxyl)</t>
  </si>
  <si>
    <t>Amoxicilline Winthrop - 250mg/5ml - pdr pour susp. buv. - flacon 60ml (Clamoxyl)</t>
  </si>
  <si>
    <t>Atarax - 25mg - 30 Cp (Hydroxizine)</t>
  </si>
  <si>
    <t>Azithromycine EG - 250 mg - 6 Cp (Zithromax)</t>
  </si>
  <si>
    <t>Becotide - 250µg/dose - inhalation buccale - 200 doses (Beclometasone)</t>
  </si>
  <si>
    <t>Bétadine - 10% dermique - solution cutanée - 50 unidoses 10 ml (Povidone iodée)</t>
  </si>
  <si>
    <t>Bisoprolol Winthrop - 10 mg - 30 Cp secables (Cardensiel)</t>
  </si>
  <si>
    <t>Chlorhexidine + chlorobutanol Winthrop - 0,5ml/0,5g pour 100 ml - flacon 90 ml (Eludril)</t>
  </si>
  <si>
    <t>Carbocistéine EG - Sirop 5% ss sucre - flacon 200 ml (Bronchokod)</t>
  </si>
  <si>
    <t>Cefuroxime Winthrop - 500 mg - 8 Cp (Zinnat)</t>
  </si>
  <si>
    <t>Cerulyse - solution auriculaire 5% - flacon 10 ml (Xylène)</t>
  </si>
  <si>
    <t>Clarytine - Sirop 1mg/ml - flacon 120 ml (Loratadine)</t>
  </si>
  <si>
    <t>Diclofenac EG - 1% - Gel - tube 100 gr (Voltarene)</t>
  </si>
  <si>
    <t>Diclofenac EG - 50 mg - 30 Cp (Voltarene)</t>
  </si>
  <si>
    <t>Dosiseptine - solution cutanée 0,05% - 20 unidoses 5 ml (Chlorhexidine)</t>
  </si>
  <si>
    <t>Eosine - solution 2% - 10 unidoses 2ml</t>
  </si>
  <si>
    <t>Flagyl - 500 mg - 14 Cp (Metronidazole)</t>
  </si>
  <si>
    <t>Flammazine - Crème 1% - tube 50 gr (Sulfadiazine argentique)</t>
  </si>
  <si>
    <t>Fluvermal - 100 mg - 6 Cp (Flubendazole)</t>
  </si>
  <si>
    <t>Fucidine - 250 mg - 10 Cp (Acide fusidique)</t>
  </si>
  <si>
    <t>Gliclazide Winthrop -LP 30 mg - 30 Cp (Diamicron)</t>
  </si>
  <si>
    <t>Glucose Lavoisier - hyp 30% - ampoule 20 ml - bte de 10</t>
  </si>
  <si>
    <t>Haldol - 2mg/ml - solution buvable - flacon 15 ml (Haloperidol)</t>
  </si>
  <si>
    <t>Ibuprofène EG - 200mg - boite 30 cp (Advil)</t>
  </si>
  <si>
    <t>Josacine - granules pour susp. buv. - 500mg/5ml - flacon 20 gr (Josamycine)</t>
  </si>
  <si>
    <t>Kardegic - 75mg - 30 sac. pdr susp. buv. (Acetylsalicylate de lysine)</t>
  </si>
  <si>
    <t>Ketoconazole EG - gel moussant 2% - 8 sachets (Ketoderm)</t>
  </si>
  <si>
    <t>Lansoprazole EG - 30 mg - 28 gélules (Lanzor/Ogast)</t>
  </si>
  <si>
    <t>Loperamide EG - 2 mg - 20 gelules (imodium)</t>
  </si>
  <si>
    <t>Loratadine Winthrop - 10 mg - 15 Cp (Clarytine)</t>
  </si>
  <si>
    <t>Loxapac - 25mg/ml - solution buvable - flacon 30 ml (loxapine)</t>
  </si>
  <si>
    <t>Loxen - 20 mg - 30 Cp secables (Nicardipine)</t>
  </si>
  <si>
    <t>Metformine EG - 500mg - 30 Cp (Glucophage)</t>
  </si>
  <si>
    <t>Mycoster - Crème 1% - tube 30 gr (Ciclopiroxolamine)</t>
  </si>
  <si>
    <t>Necyrane - Spray nasal - Flacon 10 ml (Ritiométan)</t>
  </si>
  <si>
    <t>Norfloxacine Winthrop - 400mg - 10 Cp (Noroxine)</t>
  </si>
  <si>
    <t>Otipax - solution auriculaire - flacon 16 gr (Phenazone + lidocaine)</t>
  </si>
  <si>
    <t>Paracetamol EG - 1gr - 8 Cp (Dafalgan)</t>
  </si>
  <si>
    <t>Paracetamol EG - 500 mg - 16 gelules (Dafalgan)</t>
  </si>
  <si>
    <t>Parapoux - solution cutanée - flacon pressurisé - 125 ml (Pyrethrine)</t>
  </si>
  <si>
    <t>Perindopril EG - 8 mg - 30 Cp (Coversyl)</t>
  </si>
  <si>
    <t>Polygynax - 6 Caps. vaginales (Nystatine+ neomycine+ polymyxine)</t>
  </si>
  <si>
    <t>Pyostacine - 500 mg - 16 Cp secables (Pristinamycine)</t>
  </si>
  <si>
    <t>Seroplex - 20 mg - 28 Cp secables (Escitalopram)</t>
  </si>
  <si>
    <t>Smecta - 3g/sac. - pdr susp. buv. - 60 sac. (Diosmectite)</t>
  </si>
  <si>
    <t>Spironolactone+ altizide Winthrop - 25/15 mg - 30 Cp (Aldactazine)</t>
  </si>
  <si>
    <t>Spregal - solution pressurisée (Esdepalléthrine+butoxyde de pipéronyle)</t>
  </si>
  <si>
    <t>Sterdex - pommade ophtalmique - 12 unidoses (Dexamethasone+ oxytetracycline)</t>
  </si>
  <si>
    <t>Stromectol - 3 mg - 4 Cp (ivermectine)</t>
  </si>
  <si>
    <t>Tamiflu - 75 mg - 10 Cp (Oseltamivir)</t>
  </si>
  <si>
    <t>Titanoreine - Crème - tube 40 gr  (Carraghenate + dioxyde de titane + oxyde de zinc)</t>
  </si>
  <si>
    <t>Tulle Gras Nep - 10x10 cm - 10 compresses stériles (Vaseline tulle)</t>
  </si>
  <si>
    <t>Tussidane - Sirop 1,5mg/ml - 250 ml (Dextromethorphane)</t>
  </si>
  <si>
    <t>Ventoline - spray inhalation buc. - 100µg/dose - 200 doses (Salbutamol)</t>
  </si>
  <si>
    <t>Valium - solution injectable - 10mg/2ml - 6 amp 2ml (Diazepam)</t>
  </si>
  <si>
    <t>Vaseline - pommade - tube 45gr</t>
  </si>
  <si>
    <t>Unités par boîte</t>
  </si>
  <si>
    <t xml:space="preserve">Produit :  </t>
  </si>
  <si>
    <t xml:space="preserve">Opération :  </t>
  </si>
  <si>
    <t xml:space="preserve">Rayon :  </t>
  </si>
  <si>
    <t xml:space="preserve">Date :  </t>
  </si>
  <si>
    <t>boîtes</t>
  </si>
  <si>
    <t>unités</t>
  </si>
  <si>
    <t>ENTREE</t>
  </si>
  <si>
    <t>SORTIE</t>
  </si>
  <si>
    <t>INVENTAIRE</t>
  </si>
  <si>
    <t>COMMANDE</t>
  </si>
  <si>
    <t xml:space="preserve">Mesure :   </t>
  </si>
  <si>
    <t>Stock d'Alerte</t>
  </si>
  <si>
    <r>
      <rPr>
        <b/>
        <u/>
        <sz val="9"/>
        <rFont val="Arial"/>
        <family val="2"/>
      </rPr>
      <t>Boîtes</t>
    </r>
    <r>
      <rPr>
        <b/>
        <sz val="9"/>
        <rFont val="Arial"/>
        <family val="2"/>
      </rPr>
      <t xml:space="preserve"> :</t>
    </r>
  </si>
  <si>
    <r>
      <rPr>
        <b/>
        <u/>
        <sz val="9"/>
        <rFont val="Arial"/>
        <family val="2"/>
      </rPr>
      <t>Unités</t>
    </r>
    <r>
      <rPr>
        <b/>
        <sz val="9"/>
        <rFont val="Arial"/>
        <family val="2"/>
      </rPr>
      <t xml:space="preserve"> :</t>
    </r>
  </si>
  <si>
    <r>
      <rPr>
        <b/>
        <u/>
        <sz val="10"/>
        <rFont val="Arial"/>
        <family val="2"/>
      </rPr>
      <t>INFORMATIONS SUR L'ARTICLE</t>
    </r>
    <r>
      <rPr>
        <sz val="11"/>
        <rFont val="Arial"/>
        <family val="2"/>
      </rPr>
      <t xml:space="preserve"> :</t>
    </r>
  </si>
  <si>
    <t>_A_</t>
  </si>
  <si>
    <t>_B_</t>
  </si>
  <si>
    <t>_D_</t>
  </si>
  <si>
    <t>_E_</t>
  </si>
  <si>
    <t>_F_</t>
  </si>
  <si>
    <t>_G_</t>
  </si>
  <si>
    <t>_H_</t>
  </si>
  <si>
    <t>_I_</t>
  </si>
  <si>
    <t>_J_</t>
  </si>
  <si>
    <t>_K_</t>
  </si>
  <si>
    <t>_L_</t>
  </si>
  <si>
    <t>_M_</t>
  </si>
  <si>
    <t>_N_</t>
  </si>
  <si>
    <t>_O_</t>
  </si>
  <si>
    <t>_P_</t>
  </si>
  <si>
    <t>_Q_</t>
  </si>
  <si>
    <t>_R_</t>
  </si>
  <si>
    <t>_S_</t>
  </si>
  <si>
    <t>_T_</t>
  </si>
  <si>
    <t>_U_</t>
  </si>
  <si>
    <t>_V_</t>
  </si>
  <si>
    <t>_W_</t>
  </si>
  <si>
    <t>_X_</t>
  </si>
  <si>
    <t>_Y_</t>
  </si>
  <si>
    <t>_Z_</t>
  </si>
  <si>
    <t>_C_</t>
  </si>
  <si>
    <t>Coalgan - 5 mèches stériles (Alginate de calcium)</t>
  </si>
  <si>
    <t>Doxycycline Mylan - 100 mg - 30 Cp secables</t>
  </si>
  <si>
    <t>Ibuprofene EG - 400 mg - 30 Cp (Advil)</t>
  </si>
  <si>
    <t>Gaviscon - 24 sachets 10 ml susp. buv. (Alginates+ bicarbonate de sodium)</t>
  </si>
  <si>
    <t>Désignation produit</t>
  </si>
  <si>
    <t>Unités par boîtes</t>
  </si>
  <si>
    <t>Fournisseur</t>
  </si>
  <si>
    <t>PHI</t>
  </si>
  <si>
    <t>Prix boîte si acheté</t>
  </si>
  <si>
    <t>Entrées</t>
  </si>
  <si>
    <t>Sorties</t>
  </si>
  <si>
    <t>Commandes</t>
  </si>
  <si>
    <t>Inventaire</t>
  </si>
  <si>
    <t>Liste-Rayon</t>
  </si>
  <si>
    <t>Alphabet-Rayon</t>
  </si>
  <si>
    <t>Stock Alerte (boîtes)</t>
  </si>
  <si>
    <t>N°</t>
  </si>
  <si>
    <t>Mois</t>
  </si>
  <si>
    <t>Produit</t>
  </si>
  <si>
    <t>sdiffB-sdiffU</t>
  </si>
  <si>
    <t>sdate-srayon</t>
  </si>
  <si>
    <t>sop-sprod</t>
  </si>
  <si>
    <t>smesure-svaleur</t>
  </si>
  <si>
    <t>Qté Sortie (boîtes)</t>
  </si>
  <si>
    <t>Qté Sortie (unités)</t>
  </si>
  <si>
    <t>Qté en Stock (Boîtes)</t>
  </si>
  <si>
    <t>Qté en Stock (unités)</t>
  </si>
  <si>
    <t>Qté Entrée (boîtes)</t>
  </si>
  <si>
    <t>Qté Entrée (unités)</t>
  </si>
  <si>
    <t>Montant Mouvement</t>
  </si>
  <si>
    <t>Commande à passer ?</t>
  </si>
  <si>
    <t>Commande
à passer ?</t>
  </si>
  <si>
    <r>
      <t xml:space="preserve">Qté en Stock
</t>
    </r>
    <r>
      <rPr>
        <b/>
        <sz val="8"/>
        <rFont val="Arial"/>
        <family val="2"/>
      </rPr>
      <t>(boîtes)</t>
    </r>
  </si>
  <si>
    <t>Prix Boîte</t>
  </si>
  <si>
    <t>= stock, clients, bénévoles</t>
  </si>
  <si>
    <t>=factures, actions (entrées, sorties)</t>
  </si>
  <si>
    <t>Categorie</t>
  </si>
  <si>
    <t>Hormones systémiques, hormones sexuelles excl</t>
  </si>
  <si>
    <t>Anti-infectieux généraux à usage systémique</t>
  </si>
  <si>
    <t>Antiparasitaires, insecticides</t>
  </si>
  <si>
    <t>Divers</t>
  </si>
  <si>
    <t>Médicaments dermatologiques</t>
  </si>
  <si>
    <t>Muscle et squelette</t>
  </si>
  <si>
    <t>Organes sensoriels</t>
  </si>
  <si>
    <t>Sang et organes hématopoïétiques</t>
  </si>
  <si>
    <t>Système cardiovasculaire</t>
  </si>
  <si>
    <t>Système génito-urinaire et hormones sexuelles</t>
  </si>
  <si>
    <t>Système respiratoire</t>
  </si>
  <si>
    <t>Voies digestives et métabolisme</t>
  </si>
  <si>
    <t>Système nerveux</t>
  </si>
  <si>
    <r>
      <rPr>
        <strike/>
        <sz val="8"/>
        <rFont val="Arial"/>
        <family val="2"/>
      </rPr>
      <t>sunite</t>
    </r>
    <r>
      <rPr>
        <sz val="8"/>
        <rFont val="Arial"/>
        <family val="2"/>
      </rPr>
      <t xml:space="preserve"> UparB</t>
    </r>
  </si>
  <si>
    <t>sfourn</t>
  </si>
  <si>
    <t>penser aussi à commande quand je fais stock(voir pour ça le mouvement et les formules en jaune ci-dessus</t>
  </si>
  <si>
    <t>oui</t>
  </si>
  <si>
    <t>ANTI-INFECTIEUX GÉNÉRAUX À USAGE SYSTÉMIQUE</t>
  </si>
  <si>
    <t>VOIES DIGESTIVES ET MÉTABOLISME</t>
  </si>
  <si>
    <t>Ajoute le produit au catalogue interne de l'Association</t>
  </si>
  <si>
    <t>Et l'ajoute au stock avec une quantité initiale de 0 articles.</t>
  </si>
  <si>
    <r>
      <t xml:space="preserve">Qté
Sortie
</t>
    </r>
    <r>
      <rPr>
        <b/>
        <sz val="8"/>
        <rFont val="Arial"/>
        <family val="2"/>
      </rPr>
      <t>(boîtes)</t>
    </r>
  </si>
  <si>
    <r>
      <t xml:space="preserve">Qté
Sortie
</t>
    </r>
    <r>
      <rPr>
        <b/>
        <sz val="8"/>
        <rFont val="Arial"/>
        <family val="2"/>
      </rPr>
      <t>(unités)</t>
    </r>
  </si>
  <si>
    <r>
      <t xml:space="preserve">Qté
Entrée
</t>
    </r>
    <r>
      <rPr>
        <b/>
        <sz val="8"/>
        <rFont val="Arial"/>
        <family val="2"/>
      </rPr>
      <t>(boîtes)</t>
    </r>
  </si>
  <si>
    <r>
      <t xml:space="preserve">Qté
Entrée
</t>
    </r>
    <r>
      <rPr>
        <b/>
        <sz val="8"/>
        <rFont val="Arial"/>
        <family val="2"/>
      </rPr>
      <t>(unités)</t>
    </r>
  </si>
  <si>
    <t>Montant Mouvement
€</t>
  </si>
  <si>
    <t>sQstockB-sQstockB</t>
  </si>
  <si>
    <t>salerteB-salerteU</t>
  </si>
  <si>
    <t>sprixB</t>
  </si>
  <si>
    <t>Montant Stock après mouvement</t>
  </si>
  <si>
    <t>Montant stock avant mouvement</t>
  </si>
  <si>
    <t>MstockAPRESmouv</t>
  </si>
  <si>
    <t>MstockAVANTmouv</t>
  </si>
  <si>
    <r>
      <t xml:space="preserve">Montant
du Stock
</t>
    </r>
    <r>
      <rPr>
        <b/>
        <sz val="8"/>
        <rFont val="Arial"/>
        <family val="2"/>
      </rPr>
      <t>(si acheté)</t>
    </r>
  </si>
  <si>
    <t>Montant du Stock (si acheté) après mouvement</t>
  </si>
  <si>
    <t>Catégorie</t>
  </si>
  <si>
    <t>Qté Livrée</t>
  </si>
  <si>
    <t>Commande livrée ?</t>
  </si>
  <si>
    <t>non</t>
  </si>
  <si>
    <t>Qté minimale de boîtes à commander (pour revenir à 1 boîte au-dessus du seuil d'alerte)</t>
  </si>
  <si>
    <r>
      <t xml:space="preserve">Formulaire  de  Suivi  des  livraisons </t>
    </r>
    <r>
      <rPr>
        <b/>
        <sz val="11"/>
        <rFont val="Arial"/>
        <family val="2"/>
      </rPr>
      <t xml:space="preserve"> :  enregistrer  les  livraisons  et  les  ajouter  au  stock</t>
    </r>
  </si>
  <si>
    <t>MODIFICATION</t>
  </si>
  <si>
    <t xml:space="preserve">Catégorie :   </t>
  </si>
  <si>
    <t xml:space="preserve">Rayon :   </t>
  </si>
  <si>
    <t xml:space="preserve">Produit :   </t>
  </si>
  <si>
    <t xml:space="preserve">Fournisseur :   </t>
  </si>
  <si>
    <t xml:space="preserve">Qté mini à commander :   </t>
  </si>
  <si>
    <t xml:space="preserve">Qté commandée :   </t>
  </si>
  <si>
    <t xml:space="preserve">Commande livrée ?   </t>
  </si>
  <si>
    <t xml:space="preserve">Qté livrée :   </t>
  </si>
  <si>
    <t>Nombre d'enregistrements dans la BD de Commandes_SPMPV</t>
  </si>
  <si>
    <t>N° de la ligne de l'enregistrement courant dans la BD de Commandes_PMSPV</t>
  </si>
  <si>
    <t>Ligne Excel</t>
  </si>
  <si>
    <t>Nbre d' engt (nbre de lignes enregistrées) (param_ligne ne doit pas dépasser ce nombre maximum)</t>
  </si>
  <si>
    <t>ne pas vider ou supprimer cette ligne</t>
  </si>
  <si>
    <t>Date Livraison</t>
  </si>
  <si>
    <t>Mois Livraison</t>
  </si>
  <si>
    <t>la quantité</t>
  </si>
  <si>
    <t>Modifier</t>
  </si>
  <si>
    <t>--</t>
  </si>
  <si>
    <t>numero de ligne Excell du dernier enregistrement</t>
  </si>
  <si>
    <t xml:space="preserve">PAS NECESSAIRE DE GARDER SI ON UTILISE PAS LE CODE VBA DANS FEUILLE Commandes_PMSPV (pas dans un module, mais directement dans la feuille) </t>
  </si>
  <si>
    <t>?</t>
  </si>
  <si>
    <t>=suppression enregistrement module 6</t>
  </si>
  <si>
    <t>- on enregistre facilement</t>
  </si>
  <si>
    <t>Suite à une livraison</t>
  </si>
  <si>
    <t>de produits ayant</t>
  </si>
  <si>
    <t>été commandés :</t>
  </si>
  <si>
    <t xml:space="preserve">Montant livraison :   </t>
  </si>
  <si>
    <t xml:space="preserve"> (si acheté)</t>
  </si>
  <si>
    <t>Montant Livraison (si achat)</t>
  </si>
  <si>
    <t>MontantLiraison (si achat)</t>
  </si>
  <si>
    <t xml:space="preserve">Suite à la saisie </t>
  </si>
  <si>
    <t>des mouvements :</t>
  </si>
  <si>
    <t xml:space="preserve">  les infos de livraison de chaque produit,</t>
  </si>
  <si>
    <t>- on enregistre chaque changement</t>
  </si>
  <si>
    <t xml:space="preserve">  et on attend la livraison.</t>
  </si>
  <si>
    <t>imprimer               enregistrer PDF</t>
  </si>
  <si>
    <t>imprimer                 enregistrer PDF</t>
  </si>
  <si>
    <t>le stock à date              du stock à date</t>
  </si>
  <si>
    <t xml:space="preserve">    imprimer                    enregistrer PDF</t>
  </si>
  <si>
    <t>pour l'ajuster au réel des étagères</t>
  </si>
  <si>
    <t xml:space="preserve">créé par les opérations d'entrée et sortie, </t>
  </si>
  <si>
    <t>L'inventaire modifie le stock théorique</t>
  </si>
  <si>
    <t xml:space="preserve"> = Commandes automatiques à créer (création d'un ligne à compléter, mais qui ne doit pas comporter de cases vides). ET ATTENTION :  1 ID =  couple Produit-fournisseur !!!!  (i.e. lCommandes_PMSPV marche comme feuille catalogue et feuille stock, pas comme fauille entrées- sorties !!!</t>
  </si>
  <si>
    <t>CONSULTATION  PAR  PRODUIT  CATALOGUE  A  COMMANDER</t>
  </si>
  <si>
    <t>rupture labo</t>
  </si>
  <si>
    <t>Qté Commandée non livrée</t>
  </si>
  <si>
    <t>livraison</t>
  </si>
  <si>
    <t>Rappel de</t>
  </si>
  <si>
    <t>la dernière</t>
  </si>
  <si>
    <t>Nouvelle</t>
  </si>
  <si>
    <t>ENREGISTREMENT  DE  LIVRAISON  POUR  CE  PRODUIT</t>
  </si>
  <si>
    <t>Vous allez enregistrer une livraison pour ce produit.  Sachez que :</t>
  </si>
  <si>
    <t>Ma categorie</t>
  </si>
  <si>
    <t>cc</t>
  </si>
  <si>
    <t>commandée :</t>
  </si>
  <si>
    <t>Qté commandée  :</t>
  </si>
  <si>
    <t>Qté Commandée</t>
  </si>
  <si>
    <t>la liste des commandes faites à date</t>
  </si>
  <si>
    <r>
      <t>Formulaire   de   Gestion  des  commandes</t>
    </r>
    <r>
      <rPr>
        <b/>
        <sz val="11"/>
        <rFont val="Arial"/>
        <family val="2"/>
      </rPr>
      <t xml:space="preserve">  :  modifier les quantités commandées</t>
    </r>
  </si>
  <si>
    <t xml:space="preserve">pour revenir à 1 boîte au-dessus du seuil d'alerte :   </t>
  </si>
  <si>
    <t xml:space="preserve">Quantité minimale de boîtes à commander     </t>
  </si>
  <si>
    <t>Conseil :</t>
  </si>
  <si>
    <t>= stock</t>
  </si>
  <si>
    <t>Livr_UparB</t>
  </si>
  <si>
    <t>Livr_Stock_Alerte_B</t>
  </si>
  <si>
    <t>Livr_Q_Stock_B</t>
  </si>
  <si>
    <t>Livr_Mouv_Dif_B</t>
  </si>
  <si>
    <t>Livr_Prix_Boite</t>
  </si>
  <si>
    <t>Livr_Montant_Stock_AVANT_Mouv</t>
  </si>
  <si>
    <t>Livr_Montant_Mouv</t>
  </si>
  <si>
    <t>Livr_Montant_Stock_APRES_Mouv</t>
  </si>
  <si>
    <t>Livr_Stock_Alerte_U</t>
  </si>
  <si>
    <t>Livr_Q_Stock_U</t>
  </si>
  <si>
    <t>Livr_Mouv_Dif_U</t>
  </si>
  <si>
    <t>CONSULTATION  PAR  PRODUIT</t>
  </si>
  <si>
    <t>Pour info :</t>
  </si>
  <si>
    <t xml:space="preserve">Dernière quantité commandée non livrée   </t>
  </si>
  <si>
    <t xml:space="preserve">par ce fournisseur  pour ce produit :   </t>
  </si>
  <si>
    <t>ZZne pas vider ou supprimer cette ligne</t>
  </si>
  <si>
    <t>Commande déjà en cours</t>
  </si>
  <si>
    <t>en attente de livraison ?</t>
  </si>
  <si>
    <t>Pour ce produit chez ce fournisseur :</t>
  </si>
  <si>
    <t>Amoxicilline + Acide Clavulanique Winthrop - 100Mg/12,5Mg/Ml - 60 Ml - Pdr Susp. Buv. (Augmentin)</t>
  </si>
  <si>
    <r>
      <rPr>
        <b/>
        <sz val="9"/>
        <rFont val="Arial"/>
        <family val="2"/>
      </rPr>
      <t xml:space="preserve">Qté mini de Boîtes à Commander </t>
    </r>
    <r>
      <rPr>
        <b/>
        <sz val="8"/>
        <rFont val="Arial"/>
        <family val="2"/>
      </rPr>
      <t>(pour avoir SA+1)</t>
    </r>
  </si>
  <si>
    <r>
      <t xml:space="preserve">Montant Livraison </t>
    </r>
    <r>
      <rPr>
        <b/>
        <sz val="8"/>
        <rFont val="Arial"/>
        <family val="2"/>
      </rPr>
      <t>(si achat)</t>
    </r>
  </si>
  <si>
    <t>Quantité commandée</t>
  </si>
  <si>
    <t>Quantité commandée non livrée</t>
  </si>
  <si>
    <t>ID- - 0</t>
  </si>
  <si>
    <t xml:space="preserve">commandée non livrée   </t>
  </si>
  <si>
    <t>Dernière quantité</t>
  </si>
  <si>
    <t xml:space="preserve"> pour cette livraison : </t>
  </si>
  <si>
    <t xml:space="preserve">Calcul quantité </t>
  </si>
  <si>
    <t>commandée non livrée</t>
  </si>
  <si>
    <t>ne pas supprimer ces 2 celules (elles contiennet formules matricielles pour les cellules d'en haut)</t>
  </si>
  <si>
    <t xml:space="preserve">orles cellules fusionnées ne peuvent contenir de formules matricielles </t>
  </si>
  <si>
    <t>(les cellules d'ici et celles d'enhaut sont donc copiée-collées par moi et liées)</t>
  </si>
  <si>
    <t>ANTIPARASITAIRES, INSECTICIDES</t>
  </si>
  <si>
    <t>HORMONES SYSTÉMIQUES, HORMONES SEXUELLES EXCL</t>
  </si>
  <si>
    <t>MÉDICAMENTS DERMATOLOGIQUES</t>
  </si>
  <si>
    <t>MUSCLE ET SQUELETTE</t>
  </si>
  <si>
    <t>ORGANES SENSORIELS</t>
  </si>
  <si>
    <t>SANG ET ORGANES HÉMATOPOÏÉTIQUES</t>
  </si>
  <si>
    <t>SYSTÈME CARDIOVASCULAIRE</t>
  </si>
  <si>
    <t>SYSTÈME GÉNITO-URINAIRE ET HORMONES SEXUELLES</t>
  </si>
  <si>
    <t>SYSTÈME NERVEUX</t>
  </si>
  <si>
    <t>SYSTÈME RESPIRATOIRE</t>
  </si>
  <si>
    <t>qui ne sont pas encore livrées</t>
  </si>
  <si>
    <t>qui ont été commandées</t>
  </si>
  <si>
    <t>et après en avoir longuement discuté avec ISA.</t>
  </si>
  <si>
    <t>Ne cliquer dessus que exceptionnellement</t>
  </si>
  <si>
    <t xml:space="preserve"> pas besoin de faire une entrée !</t>
  </si>
  <si>
    <t xml:space="preserve"> Si livraison enregistrée</t>
  </si>
  <si>
    <t>la liste des livraisons reçues à date</t>
  </si>
  <si>
    <t>Qté commandée (boîtes)  :</t>
  </si>
  <si>
    <t>- quand Excel prépare une</t>
  </si>
  <si>
    <t xml:space="preserve">  commande automatique, la </t>
  </si>
  <si>
    <t xml:space="preserve">  quantité commandée est zéro</t>
  </si>
  <si>
    <t xml:space="preserve">  (il faut ensuite la préciser).</t>
  </si>
  <si>
    <t>- en 1 seul clic, cet enregistrement envoie aussi</t>
  </si>
  <si>
    <t xml:space="preserve">  dans le Stock (en entrée) le produit dont on a</t>
  </si>
  <si>
    <t xml:space="preserve"> (= pas besoin de saisir le mouvement d'entrée).</t>
  </si>
  <si>
    <t xml:space="preserve">  complété et enregistré les infos.</t>
  </si>
  <si>
    <t>Nifluril - 250 mg - 30 gélule (Acide niflumique) [équivalent SURGAM dentaire]</t>
  </si>
  <si>
    <t>Prednisolone EG - 20 mg - 20 Cp eff. - (Solupred) [équivalent CORTISONE dentaire]</t>
  </si>
  <si>
    <t>Xolaam - 40 Cp à croquer ou sucer [remplacé par GAVISCON]</t>
  </si>
  <si>
    <t>Aciclovir Winthrop - Crème 5% - Tube 10 Gr (Zovirax)</t>
  </si>
  <si>
    <t>juin</t>
  </si>
  <si>
    <t>Acide Fusidique Eg - 2% - Crème - Tube 15 Gr (Fucidine)</t>
  </si>
  <si>
    <t>Amorolfine Eg - Vernis À Ongle 5% - Flacon 2,5Ml (Loceryl)</t>
  </si>
  <si>
    <t>Amoxicilline + Acide Clavulanique Eg Labo - 1G/125Mg - 8 Sachets-Dose (Augmentin)</t>
  </si>
  <si>
    <t>Amoxicilline + Acide Clavulanique Winthrop - 500Mg/62,5Mg - 24 Cp (Augmentin)</t>
  </si>
  <si>
    <t>Amoxicilline Eg - 1G - 6 Cp (Clamoxyl)</t>
  </si>
  <si>
    <t>Amoxicilline Eg - 500Mg - 12 Gélules (Clamoxyl)</t>
  </si>
  <si>
    <t>Amoxicilline Winthrop - 250Mg/5Ml - Pdr Pour Susp. Buv. - Flacon 60Ml (Clamoxyl)</t>
  </si>
  <si>
    <t>Atarax - 25Mg - 30 Cp (Hydroxizine)</t>
  </si>
  <si>
    <t>Azithromycine Eg - 250 Mg - 6 Cp (Zithromax)</t>
  </si>
  <si>
    <t>Becotide - 250µg/Dose - Inhalation Buccale - 200 Doses (Beclometasone)</t>
  </si>
  <si>
    <t>Bétadine - 10% Dermique - Solution Cutanée - 50 Unidoses 10 Ml (Povidone Iodée)</t>
  </si>
  <si>
    <t>Bisoprolol Winthrop - 10 Mg - 30 Cp Secables (Cardensiel)</t>
  </si>
  <si>
    <t>Carbocistéine Eg - Sirop 5% Ss Sucre - Flacon 200 Ml (Bronchokod)</t>
  </si>
  <si>
    <t>Cefuroxime Winthrop - 500 Mg - 8 Cp (Zinnat)</t>
  </si>
  <si>
    <t>Cerulyse - Solution Auriculaire 5% - Flacon 10 Ml (Xylène)</t>
  </si>
  <si>
    <t>Chlorhexidine + Chlorobutanol Winthrop - 0,5Ml/0,5G Pour 100 Ml - Flacon 90 Ml (Eludril)</t>
  </si>
  <si>
    <t>Clarytine - Sirop 1Mg/Ml - Flacon 120 Ml (Loratadine)</t>
  </si>
  <si>
    <t>Diclofenac Eg - 1% - Gel - Tube 100 Gr (Voltarene)</t>
  </si>
  <si>
    <t>Diclofenac Eg - 50 Mg - 30 Cp (Voltarene)</t>
  </si>
  <si>
    <t>Diprosone - Crème 0,05% - Tube De 30 Gr (Betamethasone Dipropionate)</t>
  </si>
  <si>
    <t>Domperidone Winthrop - 10 Mg - 40 Cp (Domperidone)</t>
  </si>
  <si>
    <t>Dosiseptine - Solution Cutanée 0,05% - 20 Unidoses 5 Ml (Chlorhexidine)</t>
  </si>
  <si>
    <t>Eosine - Solution 2% - 10 Unidoses 2Ml</t>
  </si>
  <si>
    <t>Flagyl - 500 Mg - 14 Cp (Metronidazole)</t>
  </si>
  <si>
    <t>Flammazine - Crème 1% - Tube 50 Gr (Sulfadiazine Argentique)</t>
  </si>
  <si>
    <t>Fluvermal - 100 Mg - 6 Cp (Flubendazole)</t>
  </si>
  <si>
    <t>Fucidine - 250 Mg - 10 Cp (Acide Fusidique)</t>
  </si>
  <si>
    <t>Gliclazide Winthrop -Lp 30 Mg - 30 Cp (Diamicron)</t>
  </si>
  <si>
    <t>Glucose Lavoisier - Hyp 30% - Ampoule 20 Ml - Bte De 10</t>
  </si>
  <si>
    <t>Ibuprofène Eg - 200Mg - Boite 30 Cp (Advil)</t>
  </si>
  <si>
    <t>Kardegic - 75Mg - 30 Sac. Pdr Susp. Buv. (Acetylsalicylate De Lysine)</t>
  </si>
  <si>
    <t>Ketoconazole Eg - Gel Moussant 2% - 8 Sachets (Ketoderm)</t>
  </si>
  <si>
    <t>Lansoprazole Eg - 30 Mg - 28 Gélules (Lanzor/Ogast)</t>
  </si>
  <si>
    <t>Loperamide Eg - 2 Mg - 20 Gelules (Imodium)</t>
  </si>
  <si>
    <t>Loratadine Winthrop - 10 Mg - 15 Cp (Clarytine)</t>
  </si>
  <si>
    <t>Loxen - 20 Mg - 30 Cp Secables (Nicardipine)</t>
  </si>
  <si>
    <t>Metformine Eg - 500Mg - 30 Cp (Glucophage)</t>
  </si>
  <si>
    <t>Mycoster - Crème 1% - Tube 30 Gr (Ciclopiroxolamine)</t>
  </si>
  <si>
    <t>Necyrane - Spray Nasal - Flacon 10 Ml (Ritiométan)</t>
  </si>
  <si>
    <t>Otipax - Solution Auriculaire - Flacon 16 Gr (Phenazone + Lidocaine)</t>
  </si>
  <si>
    <t>Paracetamol Eg - 1Gr - 8 Cp (Dafalgan)</t>
  </si>
  <si>
    <t>Paracetamol Eg - 500 Mg - 16 Gelules (Dafalgan)</t>
  </si>
  <si>
    <t>Perindopril Eg - 8 Mg - 30 Cp (Coversyl)</t>
  </si>
  <si>
    <t>Polygynax - 6 Caps. Vaginales (Nystatine+ Neomycine+ Polymyxine)</t>
  </si>
  <si>
    <t>Prednisolone Eg - 20 Mg - 20 Cp Eff. - (Solupred) [Équivalent Cortisone Dentaire]</t>
  </si>
  <si>
    <t>Pyostacine - 500 Mg - 16 Cp Secables (Pristinamycine)</t>
  </si>
  <si>
    <t>Smecta - 3G/Sac. - Pdr Susp. Buv. - 60 Sac. (Diosmectite)</t>
  </si>
  <si>
    <t>Spironolactone+ Altizide Winthrop - 25/15 Mg - 30 Cp (Aldactazine)</t>
  </si>
  <si>
    <t>Spregal - Solution Pressurisée (Esdepalléthrine+Butoxyde De Pipéronyle)</t>
  </si>
  <si>
    <t>Sterdex - Pommade Ophtalmique - 12 Unidoses (Dexamethasone+ Oxytetracycline)</t>
  </si>
  <si>
    <t>Stromectol - 3 Mg - 4 Cp (Ivermectine)</t>
  </si>
  <si>
    <t>Tamiflu - 75 Mg - 10 Cp (Oseltamivir)</t>
  </si>
  <si>
    <t>Titanoreine - Crème - Tube 40 Gr  (Carraghenate + Dioxyde De Titane + Oxyde De Zinc)</t>
  </si>
  <si>
    <t>Trimetazidine Eg - Lm 35 Mg - 60 Cp (Vastarel)</t>
  </si>
  <si>
    <t>Tulle Gras Nep - 10X10 Cm - 10 Compresses Stériles (Vaseline Tulle)</t>
  </si>
  <si>
    <t>Tussidane - Sirop 1,5Mg/Ml - 250 Ml (Dextromethorphane)</t>
  </si>
  <si>
    <t>Valium - Solution Injectable - 10Mg/2Ml - 6 Amp 2Ml (Diazepam)</t>
  </si>
  <si>
    <t>Vaseline - Pommade - Tube 45Gr</t>
  </si>
  <si>
    <t>Ventoline - Spray Inhalation Buc. - 100µg/Dose - 200 Doses (Salbutamol)</t>
  </si>
  <si>
    <t>Xolaam - 40 Cp À Croquer Ou Sucer [Remplacé Par Gaviscon]</t>
  </si>
  <si>
    <t>Coalgan - 5 Mèches Stériles (Alginate De Calcium)</t>
  </si>
  <si>
    <t>Doxycycline Mylan - 100 Mg - 30 Cp Secables</t>
  </si>
  <si>
    <t>Lansoyl - Gel Oral - 78,23% - Pot 215 G (Huile De Paraffine)</t>
  </si>
  <si>
    <t>Nifluril - 250 Mg - 30 Gélule (Acide Niflumique) [Équivalent Surgam Dentaire]</t>
  </si>
  <si>
    <t>Ibuprofene Eg - 400 Mg - 30 Cp (Advil)</t>
  </si>
  <si>
    <t>Gaviscon - 24 Sachets 10 Ml Susp. Buv. (Alginates+ Bicarbonate De Sodium)</t>
  </si>
  <si>
    <t>novembre</t>
  </si>
  <si>
    <t>Nébivolol (Nébilox) 5mg 30 cp</t>
  </si>
  <si>
    <t>Nébivolol (Nébilox) 5Mg 30 Cp</t>
  </si>
  <si>
    <t>Fucithalmic - gel ophtalmique 1% - tube 3gr (acide fusidique)</t>
  </si>
  <si>
    <t xml:space="preserve">Rifamycine chibret - collyre 1 000 000 ui - flacon 10 ml </t>
  </si>
  <si>
    <t>Tobrex - collyre 0,3% - flacon 5ml (tobramycine)</t>
  </si>
  <si>
    <t>Tobrex - Collyre 0,3% - Flacon 5Ml (Tobramycine)</t>
  </si>
  <si>
    <t>Doxy - 50 mg - 28 cp (doxycycline)</t>
  </si>
  <si>
    <t>Minidril - 0,030/0,150mg - 21 cp (ethinylestradiol + levonorgestrel)</t>
  </si>
  <si>
    <t>Minidril - 0,030/0,150Mg - 21 Cp (Ethinylestradiol + Levonorgestrel)</t>
  </si>
  <si>
    <t>Amlodipine winthrop 5mg (Amlor) 30 cp</t>
  </si>
  <si>
    <t>Amlodipine Winthrop 5Mg (Amlor) 30 Cp</t>
  </si>
  <si>
    <t>Simvastatine 20mg 28cp (Zocor)</t>
  </si>
  <si>
    <t>Simvastatine 20Mg 28Cp (Zocor)</t>
  </si>
  <si>
    <t>janvier</t>
  </si>
  <si>
    <t>Vitabact--Collyre 0,05%-Flacon 10 ml(Picloxydine)</t>
  </si>
  <si>
    <t>Maxidrol-Collyre-Flacon 3ml(Dexamethasone+neomycine+polymyxine B)</t>
  </si>
  <si>
    <t>Diazepam Ratiopharm-5mg-40 cp (Valium)</t>
  </si>
  <si>
    <t>Oxomemazine ss sucre-0.33ml/ml-solution buvable-flocon 150ml (Toplexil)</t>
  </si>
  <si>
    <t>Vitabact--Collyre 0,05%-Flacon 10 Ml(Picloxydine)</t>
  </si>
  <si>
    <t>Maxidrol-Collyre-Flacon 3Ml(Dexamethasone+Neomycine+Polymyxine B)</t>
  </si>
  <si>
    <t>Diazepam Ratiopharm-5Mg-40 Cp (Valium)</t>
  </si>
  <si>
    <t>Oxomemazine Ss Sucre-0.33Ml/Ml-Solution Buvable-Flocon 150Ml (Toplexil)</t>
  </si>
  <si>
    <r>
      <t>Base de données pour la gestion du stock pharmacie</t>
    </r>
    <r>
      <rPr>
        <b/>
        <sz val="14"/>
        <color rgb="FFFF0000"/>
        <rFont val="Arial"/>
        <family val="2"/>
      </rPr>
      <t xml:space="preserve"> - via PHI </t>
    </r>
    <r>
      <rPr>
        <b/>
        <sz val="14"/>
        <color rgb="FF00B050"/>
        <rFont val="Arial"/>
        <family val="2"/>
      </rPr>
      <t>- à partir du 11/02/2014</t>
    </r>
  </si>
  <si>
    <t>Kardegic 160 mg  - 30 sac. pdr susp. buv. (Acetylsalicylate de lysine)</t>
  </si>
  <si>
    <t>Oflocet - solution auriculaire 1,5mg/0,5ml - 20 unidoses (ofloxacine)</t>
  </si>
  <si>
    <t>février</t>
  </si>
  <si>
    <t>Kardegic 160 Mg  - 30 Sac. Pdr Susp. Buv. (Acetylsalicylate De Lysine)</t>
  </si>
  <si>
    <t>Tercian - 25g - 30cp secables (cyamemazine)</t>
  </si>
  <si>
    <t>Diamox - 250mg - 24 Cp (Acetalozamide)</t>
  </si>
  <si>
    <t>Ramipril Winthrop - 5 mg - 30cp secables (Triatec)</t>
  </si>
  <si>
    <t>mars</t>
  </si>
  <si>
    <t>Tercian - 25G - 30Cp Secables (Cyamemazine)</t>
  </si>
  <si>
    <t>Diamox - 250Mg - 24 Cp (Acetalozamide)</t>
  </si>
  <si>
    <t>Ramipril Winthrop - 5 Mg - 30Cp Secables (Triatec)</t>
  </si>
  <si>
    <t>avril</t>
  </si>
  <si>
    <r>
      <t>Seuil Alerte</t>
    </r>
    <r>
      <rPr>
        <b/>
        <sz val="8"/>
        <rFont val="Arial"/>
        <family val="2"/>
      </rPr>
      <t xml:space="preserve"> 
(boîtes)</t>
    </r>
  </si>
  <si>
    <t>Seuil Alerte (boîtes)</t>
  </si>
  <si>
    <r>
      <t>Seuil Alerte</t>
    </r>
    <r>
      <rPr>
        <b/>
        <sz val="8"/>
        <rFont val="Calibri"/>
        <family val="2"/>
        <scheme val="minor"/>
      </rPr>
      <t xml:space="preserve"> (boîtes)</t>
    </r>
  </si>
  <si>
    <r>
      <t xml:space="preserve">Qté en Stock </t>
    </r>
    <r>
      <rPr>
        <b/>
        <sz val="8"/>
        <rFont val="Calibri"/>
        <family val="2"/>
        <scheme val="minor"/>
      </rPr>
      <t>(boîtes)</t>
    </r>
  </si>
  <si>
    <r>
      <t>INFO :
Seuil Alerte</t>
    </r>
    <r>
      <rPr>
        <b/>
        <sz val="8"/>
        <rFont val="Arial"/>
        <family val="2"/>
      </rPr>
      <t xml:space="preserve"> 
(boîtes)</t>
    </r>
  </si>
  <si>
    <t xml:space="preserve">INFO :   </t>
  </si>
  <si>
    <r>
      <t>INFO :
Stock Alerte</t>
    </r>
    <r>
      <rPr>
        <b/>
        <sz val="8"/>
        <rFont val="Arial"/>
        <family val="2"/>
      </rPr>
      <t xml:space="preserve"> 
(boîtes)</t>
    </r>
  </si>
  <si>
    <r>
      <t>INFO :
Qté en Stock après ce mouvement</t>
    </r>
    <r>
      <rPr>
        <b/>
        <sz val="8"/>
        <color rgb="FFFF0000"/>
        <rFont val="Arial"/>
        <family val="2"/>
      </rPr>
      <t xml:space="preserve"> (si opération &lt;&gt; commande)
</t>
    </r>
    <r>
      <rPr>
        <b/>
        <sz val="8"/>
        <rFont val="Arial"/>
        <family val="2"/>
      </rPr>
      <t xml:space="preserve">Qté en Stock avant ce mouvement </t>
    </r>
    <r>
      <rPr>
        <b/>
        <sz val="8"/>
        <color rgb="FFFF0000"/>
        <rFont val="Arial"/>
        <family val="2"/>
      </rPr>
      <t>(si opération = commande)</t>
    </r>
    <r>
      <rPr>
        <b/>
        <sz val="8"/>
        <rFont val="Arial"/>
        <family val="2"/>
      </rPr>
      <t xml:space="preserve">
(boîtes)</t>
    </r>
  </si>
  <si>
    <t>=commandes</t>
  </si>
  <si>
    <t>Seuil Alerte 
(boîtes)</t>
  </si>
  <si>
    <t>Qté en Stock
(boîtes)</t>
  </si>
  <si>
    <r>
      <t xml:space="preserve">INFO :
Qté en Stock
</t>
    </r>
    <r>
      <rPr>
        <b/>
        <sz val="8"/>
        <rFont val="Arial"/>
        <family val="2"/>
      </rPr>
      <t>(boîtes)</t>
    </r>
  </si>
  <si>
    <t>INFO :
Seuil Alerte 
(boîtes)</t>
  </si>
  <si>
    <t>INFO :
Qté en Stock
(boîtes)</t>
  </si>
  <si>
    <t>Spedifen- 400Mg-Migraine- Cp- Boite De 10</t>
  </si>
  <si>
    <t>Spasfon-80 mg-30cp enrobés (Phloroglucinol)</t>
  </si>
  <si>
    <t>Spasfon-80 Mg-30Cp Enrobés (Phloroglucinol)</t>
  </si>
  <si>
    <t>mai</t>
  </si>
  <si>
    <t>juillet</t>
  </si>
  <si>
    <t>Aciclovir  - 200 mg - 25 Cp (Zovirax)</t>
  </si>
  <si>
    <t>Alprazolam  - 0,50 mg - 30 Cp (Xanax)</t>
  </si>
  <si>
    <t>Betamethasone  - solution buvable 0,05% - flacon 30 ml (Celestene)</t>
  </si>
  <si>
    <t>Borax/acide borique  20 Monodoses (Dacryoserum)</t>
  </si>
  <si>
    <t>Bromazepam  - 6 mg - 30 cp (Lexomil)</t>
  </si>
  <si>
    <t>Clopidogrel  75mg 30cp (Plavix)</t>
  </si>
  <si>
    <t>Furosemide  - 40 mg - 30 Cp secables (Lasilix)</t>
  </si>
  <si>
    <t>Ketoprofène  - LP 100 mg - 20 Cp secables (Bi-profenid)</t>
  </si>
  <si>
    <t>Olanzapine -5mg-28cp (Zyprexa)</t>
  </si>
  <si>
    <t>Spiramycine+métronidazole  - 1,5MUI/250mg - 10 Cp (Birodogyl)</t>
  </si>
  <si>
    <t>Thiocolchicoside  - 4mg - 12 Cp (Coltramyl)</t>
  </si>
  <si>
    <t>Tramadol+Paracétamol  - 37,5mg/325mg - 20 Cp (Ixprim)</t>
  </si>
  <si>
    <t>Trimebutine  - 100 mg - 30 Cp (Debridat)</t>
  </si>
  <si>
    <t>Valproate de sodium  - LP 500 mg - 30 Cp (Depakine Chrono)</t>
  </si>
  <si>
    <t>Zolpidem  - 10 mg - 14 Cp (Stilnox)</t>
  </si>
  <si>
    <t>Aciclovir  - 200 Mg - 25 Cp (Zovirax)</t>
  </si>
  <si>
    <t>Alprazolam  - 0,50 Mg - 30 Cp (Xanax)</t>
  </si>
  <si>
    <t>Betamethasone  - Solution Buvable 0,05% - Flacon 30 Ml (Celestene)</t>
  </si>
  <si>
    <t>Borax/Acide Borique  20 Monodoses (Dacryoserum)</t>
  </si>
  <si>
    <t>Bromazepam  - 6 Mg - 30 Cp (Lexomil)</t>
  </si>
  <si>
    <t>Clopidogrel  75Mg 30Cp (Plavix)</t>
  </si>
  <si>
    <t>Furosemide  - 40 Mg - 30 Cp Secables (Lasilix)</t>
  </si>
  <si>
    <t>Ketoprofène  - Lp 100 Mg - 20 Cp Secables (Bi-Profenid)</t>
  </si>
  <si>
    <t>Olanzapine -5Mg-28Cp (Zyprexa)</t>
  </si>
  <si>
    <t>Spiramycine+Métronidazole  - 1,5Mui/250Mg - 10 Cp (Birodogyl)</t>
  </si>
  <si>
    <t>Thiocolchicoside  - 4Mg - 12 Cp (Coltramyl)</t>
  </si>
  <si>
    <t>Tramadol+Paracétamol  - 37,5Mg/325Mg - 20 Cp (Ixprim)</t>
  </si>
  <si>
    <t>Trimebutine  - 100 Mg - 30 Cp (Debridat)</t>
  </si>
  <si>
    <t>Zolpidem  - 10 Mg - 14 Cp (Stilnox)</t>
  </si>
  <si>
    <t>Fosfomycine  - 3g Adulte granulés pour sol. buv. sachet 8g (Monuril)</t>
  </si>
  <si>
    <t>Lamotrigine  - 50 mg - 30 Cp dispersibles (Lamictal)</t>
  </si>
  <si>
    <t>Levonorgestrel  - 1,5mg - 1 cp (norlevo)</t>
  </si>
  <si>
    <t>Trolamine  - Emulsion 0,67% - tube 93 gr (Trolamine)</t>
  </si>
  <si>
    <t>Levonorgestrel  - 1,5Mg - 1 Cp (Norlevo)</t>
  </si>
  <si>
    <t>Trolamine  - Emulsion 0,67% - Tube 93 Gr (Trolamine)</t>
  </si>
  <si>
    <t>août</t>
  </si>
  <si>
    <t>Paroxetine Eg - 20Mg- 14 Cp Secables  (Deroxat)</t>
  </si>
  <si>
    <t>Paroxetine Eg - 20Mg- 14 Cp Secables (Deroxat)</t>
  </si>
  <si>
    <t>septembre</t>
  </si>
  <si>
    <t>octobre</t>
  </si>
  <si>
    <t>Diprosone - Crème 0,05% - tube de 30 gr (Betamethasone dipropionate) [équivalent LOCOID]</t>
  </si>
  <si>
    <t>Diprosone - Crème 0,05% - Tube De 30 Gr (Betamethasone Dipropionate) [équivalent LOCOID]</t>
  </si>
  <si>
    <t>Lansoprazole-15mg-30 gél (lanzor/ogast)</t>
  </si>
  <si>
    <t>Doliprane-300mg-poudre susp buv-12 sachets dose</t>
  </si>
  <si>
    <t>Fresubin-2kcal vanille-4x200ml</t>
  </si>
  <si>
    <t>Diaseptil-0.5%-solution cutanée-flacon 250ml (Chlorhexidine aqueuse)</t>
  </si>
  <si>
    <t>Lansoprazole-15Mg-30 Gél (Lanzor/Ogast)</t>
  </si>
  <si>
    <t>Doliprane-300Mg-Poudre Susp Buv-12 Sachets Dose</t>
  </si>
  <si>
    <t>Fresubin-2Kcal Vanille-4X200Ml</t>
  </si>
  <si>
    <t>Diaseptil-0.5%-Solution Cutanée-Flacon 250Ml (Chlorhexidine Aqueuse)</t>
  </si>
  <si>
    <t>Paracetamol Codeine-500Mg/30Mg-16 Cp Efferv (Efferalgan Codeine)</t>
  </si>
  <si>
    <t>DIVERS</t>
  </si>
  <si>
    <t>décembre</t>
  </si>
  <si>
    <t>Diprosone - Crème 0,05% - Tube De 30 Gr (Betamethasone Dipropionate) [Équivalent Locoid]</t>
  </si>
  <si>
    <t>Oflocet - Solution Auriculaire 1,5Mg/0,5Ml - 20 Unidoses (Ofloxacine)</t>
  </si>
  <si>
    <t>Paroxetine -20mg-14cp sec (deroxat)</t>
  </si>
  <si>
    <t>POUR LES MEDECINS</t>
  </si>
  <si>
    <r>
      <t xml:space="preserve">Qté Stock
</t>
    </r>
    <r>
      <rPr>
        <b/>
        <sz val="8"/>
        <rFont val="Arial"/>
        <family val="2"/>
      </rPr>
      <t>(boîtes)</t>
    </r>
  </si>
  <si>
    <r>
      <t xml:space="preserve">Qté Stock
</t>
    </r>
    <r>
      <rPr>
        <b/>
        <sz val="8"/>
        <rFont val="Arial"/>
        <family val="2"/>
      </rPr>
      <t>(unités)</t>
    </r>
  </si>
  <si>
    <t>ID  - 6</t>
  </si>
  <si>
    <t>ID  - 7</t>
  </si>
  <si>
    <t>ID  - 21</t>
  </si>
  <si>
    <t>ID  - 24</t>
  </si>
  <si>
    <t>ID  - 25</t>
  </si>
  <si>
    <t>Fungizone - 10% - susp. buvable - flacon 40 ml (Amphotericine B)</t>
  </si>
  <si>
    <t>Fungizone - 10% - Susp. Buvable - Flacon 40 Ml (Amphotericine B)</t>
  </si>
  <si>
    <t>Dexeryl - crème - tube 250 gr (Glycerol + vaseline+ paraffine)</t>
  </si>
  <si>
    <t>Dexeryl - Crème - Tube 250 Gr (Glycerol + Vaseline+ Paraffine)</t>
  </si>
  <si>
    <t>Seretide - 250μg/25μg/dose - susp. inhalation buccale - flacon 120 doses (Salmeterol+fluticasone)</t>
  </si>
  <si>
    <t>Seretide - 250Μg/25Μg/Dose - Susp. Inhalation Buccale - Flacon 120 Doses (Salmeterol+Fluticasone)</t>
  </si>
  <si>
    <t>Antibio Synalar - solution auriculaire - flacon 10 ml (Fluocinolone+polymyx+neomycine)</t>
  </si>
  <si>
    <t>Antibio Synalar - Solution Auriculaire - Flacon 10 Ml (Fluocinolone+Polymyx+Neomycine)</t>
  </si>
  <si>
    <t>Levocetirizine - Eg - 5 Mg - 28 Cp Pelliculés (Xyzall) [Équivalent Clarytine - Loratadine]</t>
  </si>
  <si>
    <t>Levocetirizine - EG - 5 mg - 28 Cp pelliculés (Xyzall) [Équivalent Clarytine - Loratadine]</t>
  </si>
  <si>
    <t>ZZZ-Produit-Test</t>
  </si>
  <si>
    <t>Qté
Livrée</t>
  </si>
  <si>
    <t xml:space="preserve">Date dern. livraison :   </t>
  </si>
  <si>
    <t>Loxapac - 25Mg/Ml - Solution Buvable - Flacon 30 Ml (Loxapine)</t>
  </si>
  <si>
    <t>Aotal - 333 Mg - Boite De 60 (Acamprosate)</t>
  </si>
  <si>
    <t>Haldol - 2Mg/Ml - Solution Buvable - Flacon 15 Ml (Haloperidol)</t>
  </si>
  <si>
    <t>ID  - 36</t>
  </si>
  <si>
    <t>Valproate De Sodium  - Lp 500 Mg - 30 Cp (Depakine Chrono)</t>
  </si>
  <si>
    <t>Lactulose Winthrop - 20 Sachets De 10 Gr - Poudre Pour Susp. Buvable (Duphalac)</t>
  </si>
  <si>
    <t>Lepticur - 10 mg - 30 Cp (Tropatepine)</t>
  </si>
  <si>
    <t>Lepticur - 10 Mg - 30 Cp (Tropatepine)</t>
  </si>
  <si>
    <t>Mianserine - EG - 30 mg - 30 cp pelliculés sécables (Athymil)</t>
  </si>
  <si>
    <t>Mianserine - Eg - 30 Mg - 30 Cp Pelliculés Sécables (Athymil)</t>
  </si>
  <si>
    <t>Domperidone Winthrop - 10 Mg - 40 Cp (Domperidone)(Motilyo)</t>
  </si>
  <si>
    <t>Domperidone Winthrop - 10 mg - 40 Cp (Domperidone)(Motilyo)</t>
  </si>
  <si>
    <t xml:space="preserve">Rifamycine Chibret - Collyre 1 000 000 Ui - Flacon 10 Ml </t>
  </si>
  <si>
    <t>ID  - 49</t>
  </si>
  <si>
    <t>ID  - 51</t>
  </si>
  <si>
    <t>ID  - 53</t>
  </si>
  <si>
    <t>ID  - 55</t>
  </si>
  <si>
    <t>ID  - 56</t>
  </si>
  <si>
    <t>ID  - 57</t>
  </si>
  <si>
    <t>Lactulose Winthrop - 20 sachets de 10 gr - poudre pr susp. buvable (Duphalac) [Equiv. LANSOYL]</t>
  </si>
  <si>
    <t>Antarene-susp buvable 20mg/ml - 200ml (ibuprofene) [Équivalent ADVIL]</t>
  </si>
  <si>
    <t>ID  - 58</t>
  </si>
  <si>
    <t>Seroplex - 20 Mg - 28 Cp Secables (Escitalopram)</t>
  </si>
  <si>
    <t>Titanoreine - 12 Suppositoires (Carraghenate + Dioxyde De Titane + Oxyde De Zinc)</t>
  </si>
  <si>
    <t>ID  - 66</t>
  </si>
  <si>
    <t>Mianserine - EG - 10 mg - 30 cp pelliculés (Athymil)</t>
  </si>
  <si>
    <t>Mianserine - Eg - 10 Mg - 30 Cp Pelliculés (Athymil)</t>
  </si>
  <si>
    <t>Flixotide - 125μg/dose - suspension inhalation - 120 doses (Fluticasone)</t>
  </si>
  <si>
    <t>ID  - 67</t>
  </si>
  <si>
    <t>Flixotide - 125Μg/Dose - Suspension Inhalation - 120 Doses (Fluticasone)</t>
  </si>
  <si>
    <t>ID  - 68</t>
  </si>
  <si>
    <t>ID  - 69</t>
  </si>
  <si>
    <t>Antarene-Susp Buvable 20Mg/Ml - 200Ml (Ibuprofene) [Équivalent Advil]</t>
  </si>
  <si>
    <t>ID  - 72</t>
  </si>
  <si>
    <t>Doxy - 50 Mg - 28 Cp (Doxycycline)</t>
  </si>
  <si>
    <t>ID  - 73</t>
  </si>
  <si>
    <t>ID  - 74</t>
  </si>
  <si>
    <t>ID  - 75</t>
  </si>
  <si>
    <t>Lactulose Winthrop - 20 Sachets De 10 Gr - Poudre Pr Susp. Buvable (Duphalac) [Equiv. Lansoyl]</t>
  </si>
  <si>
    <t>Fucithalmic - Gel Ophtalmique 1% - Tube 3Gr (Acide Fusidique)</t>
  </si>
  <si>
    <t>ID  - 78</t>
  </si>
  <si>
    <t>ID  - 81</t>
  </si>
  <si>
    <t>ID  - 83</t>
  </si>
  <si>
    <t>Serum Physiologique Nepenthès - 30 doses 5ml</t>
  </si>
  <si>
    <t>ID  - 85</t>
  </si>
  <si>
    <t>ID  - 86</t>
  </si>
  <si>
    <t>Serum Physiologique Nepenthès - 30 Doses 5Ml</t>
  </si>
  <si>
    <t>Norfloxacine Winthrop - 400Mg - 10 Cp (Noroxine)</t>
  </si>
  <si>
    <t>ID  - 87</t>
  </si>
  <si>
    <t>Isa</t>
  </si>
  <si>
    <t>LIDOCAINE / PRILOCAINE 5 % - 1 panse adhésif</t>
  </si>
  <si>
    <t>Lidocaine / Prilocaine 5 % - 1 Panse Adhésif</t>
  </si>
  <si>
    <t>Cufen 0,12 Mg/0,4 Ml - Furbiprofène  20 Unidoses</t>
  </si>
  <si>
    <t>IZALGI -  500 mg Paracétamol / 25 mg poudre d'opium - 16 gel</t>
  </si>
  <si>
    <t>ID  - 88</t>
  </si>
  <si>
    <t>Izalgi -  500 Mg Paracétamol / 25 Mg Poudre D'Opium - 16 Gel</t>
  </si>
  <si>
    <t>ID  - 89</t>
  </si>
  <si>
    <t>Ciprofloxacine 500 Mg - 12 Cp</t>
  </si>
  <si>
    <t>VISMED Lubrifiant occulaire - Hyaluronate de sodium 0,18 % - 20 X 0,3 ml</t>
  </si>
  <si>
    <t>Vismed Lubrifiant Occulaire - Hyaluronate De Sodium 0,18 % - 20 X 0,3 Ml</t>
  </si>
  <si>
    <t>BD Microfine Aiguille à stylos 8 mm - 100 X0,25 mm (31 G)</t>
  </si>
  <si>
    <t>ID  - 90</t>
  </si>
  <si>
    <t>Bd Microfine Aiguille À Stylos 8 Mm - 100 X0,25 Mm (31 G)</t>
  </si>
  <si>
    <t>Fosfomycine  - 3G Adulte Granulés Pour Sol. Buv. Sachet 8G (Monuril)</t>
  </si>
  <si>
    <t>ID  - 93</t>
  </si>
  <si>
    <t>ID  - 94</t>
  </si>
  <si>
    <t>ID  - 95</t>
  </si>
  <si>
    <t>ID  - 96</t>
  </si>
  <si>
    <t>ID  - 97</t>
  </si>
  <si>
    <t>ID  - 98</t>
  </si>
  <si>
    <t>Parapoux - Solution Cutanée - Flacon Pressurisé - 125 Ml (Pyrethrine)</t>
  </si>
  <si>
    <t>ID  - 99</t>
  </si>
  <si>
    <t>ID  - 101</t>
  </si>
  <si>
    <t>Collectes</t>
  </si>
  <si>
    <t>Doliprane 500 Mg</t>
  </si>
  <si>
    <t>ID  - 103</t>
  </si>
  <si>
    <t xml:space="preserve"> -- </t>
  </si>
  <si>
    <t/>
  </si>
  <si>
    <t>ID  - 104</t>
  </si>
  <si>
    <t>ID  - 105</t>
  </si>
  <si>
    <t>ID  - 106</t>
  </si>
  <si>
    <t>ID  - 107</t>
  </si>
  <si>
    <t>Paracetamol Codeine EG - 500mg/30mg - 16 Cp effervescent (EFFERALGAN CODEINE)</t>
  </si>
  <si>
    <t>Paracetamol Codeine Eg - 500Mg/30Mg - 16 Cp Effervescent (Efferalgan Codeine)</t>
  </si>
  <si>
    <t>Doliprane 2,4% ss sucre - susp. buv. - flacon 100 ml (Paracetamol)</t>
  </si>
  <si>
    <t>Doliprane 2,4% Ss Sucre - Susp. Buv. - Flacon 100 Ml (Paracetamol)</t>
  </si>
  <si>
    <t>Glycerol Vaseline Parafine - Pierre Fabre - tube 250 gr</t>
  </si>
  <si>
    <t>Glycerol Vaseline Parafine - Pierre Fabre - Tube 250 Gr</t>
  </si>
  <si>
    <t>ID  - 108</t>
  </si>
  <si>
    <t>Doliprane 1000</t>
  </si>
  <si>
    <t>Doliprane 500 mg - 16 cp</t>
  </si>
  <si>
    <t>Doliprane 500 - 12 sachet dose</t>
  </si>
  <si>
    <t>Doliprane 500 - 12 Sachet Dose</t>
  </si>
  <si>
    <t>ID  - 109</t>
  </si>
</sst>
</file>

<file path=xl/styles.xml><?xml version="1.0" encoding="utf-8"?>
<styleSheet xmlns="http://schemas.openxmlformats.org/spreadsheetml/2006/main">
  <numFmts count="6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dd/mm/yy;@"/>
    <numFmt numFmtId="167" formatCode="[$-40C]mmmmm;@"/>
    <numFmt numFmtId="168" formatCode="_-* #,##0.00\ [$€-40C]_-;\-* #,##0.00\ [$€-40C]_-;_-* &quot;-&quot;??\ [$€-40C]_-;_-@_-"/>
    <numFmt numFmtId="169" formatCode="0.0"/>
  </numFmts>
  <fonts count="5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b/>
      <sz val="10"/>
      <color indexed="39"/>
      <name val="Arial"/>
      <family val="2"/>
    </font>
    <font>
      <sz val="8"/>
      <color rgb="FFC00000"/>
      <name val="Arial"/>
      <family val="2"/>
    </font>
    <font>
      <b/>
      <sz val="10"/>
      <color indexed="60"/>
      <name val="Arial"/>
      <family val="2"/>
    </font>
    <font>
      <sz val="8"/>
      <color rgb="FF0070C0"/>
      <name val="Arial"/>
      <family val="2"/>
    </font>
    <font>
      <b/>
      <sz val="11"/>
      <color indexed="10"/>
      <name val="Arial"/>
      <family val="2"/>
    </font>
    <font>
      <i/>
      <sz val="8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strike/>
      <sz val="8"/>
      <name val="Arial"/>
      <family val="2"/>
    </font>
    <font>
      <b/>
      <sz val="11"/>
      <name val="Arial"/>
      <family val="2"/>
    </font>
    <font>
      <b/>
      <i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indexed="10"/>
      <name val="Calibri"/>
      <family val="2"/>
    </font>
    <font>
      <sz val="10"/>
      <color indexed="8"/>
      <name val="Calibri"/>
      <family val="2"/>
    </font>
    <font>
      <b/>
      <sz val="10"/>
      <color indexed="17"/>
      <name val="Calibri"/>
      <family val="2"/>
    </font>
    <font>
      <sz val="10"/>
      <color theme="3" tint="0.39997558519241921"/>
      <name val="Arial"/>
      <family val="2"/>
    </font>
    <font>
      <b/>
      <sz val="8"/>
      <color rgb="FF0070C0"/>
      <name val="Arial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indexed="39"/>
      <name val="Arial"/>
      <family val="2"/>
    </font>
    <font>
      <sz val="8"/>
      <color theme="1" tint="0.14999847407452621"/>
      <name val="Arial"/>
      <family val="2"/>
    </font>
    <font>
      <u/>
      <sz val="10"/>
      <color rgb="FF000000"/>
      <name val="Calibri"/>
      <family val="2"/>
    </font>
    <font>
      <u/>
      <sz val="10"/>
      <color theme="1" tint="0.34998626667073579"/>
      <name val="Calibri"/>
      <family val="2"/>
    </font>
    <font>
      <sz val="10"/>
      <color theme="1" tint="0.34998626667073579"/>
      <name val="Calibri"/>
      <family val="2"/>
    </font>
    <font>
      <b/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color theme="4"/>
      <name val="Calibri"/>
      <family val="2"/>
    </font>
    <font>
      <sz val="8"/>
      <name val="Calibri"/>
      <family val="2"/>
    </font>
    <font>
      <sz val="8"/>
      <color rgb="FF7030A0"/>
      <name val="Arial"/>
      <family val="2"/>
    </font>
    <font>
      <u/>
      <sz val="8"/>
      <name val="Arial"/>
      <family val="2"/>
    </font>
    <font>
      <sz val="10"/>
      <color theme="1" tint="0.249977111117893"/>
      <name val="Calibri"/>
      <family val="2"/>
    </font>
    <font>
      <sz val="8"/>
      <color theme="1" tint="4.9989318521683403E-2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theme="1" tint="0.1499984740745262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2D69A"/>
        <bgColor rgb="FF000000"/>
      </patternFill>
    </fill>
    <fill>
      <patternFill patternType="solid">
        <fgColor rgb="FFD7E4B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0.39994506668294322"/>
        <bgColor rgb="FF000000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ck">
        <color theme="6" tint="0.59996337778862885"/>
      </left>
      <right/>
      <top style="thick">
        <color theme="6" tint="0.59996337778862885"/>
      </top>
      <bottom/>
      <diagonal/>
    </border>
    <border>
      <left/>
      <right/>
      <top style="thick">
        <color theme="6" tint="0.59996337778862885"/>
      </top>
      <bottom/>
      <diagonal/>
    </border>
    <border>
      <left/>
      <right style="thick">
        <color theme="6" tint="0.59996337778862885"/>
      </right>
      <top style="thick">
        <color theme="6" tint="0.59996337778862885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  <border>
      <left style="thick">
        <color theme="6" tint="0.59996337778862885"/>
      </left>
      <right/>
      <top/>
      <bottom style="thick">
        <color theme="6" tint="0.59996337778862885"/>
      </bottom>
      <diagonal/>
    </border>
    <border>
      <left/>
      <right/>
      <top/>
      <bottom style="thick">
        <color theme="6" tint="0.59996337778862885"/>
      </bottom>
      <diagonal/>
    </border>
    <border>
      <left/>
      <right style="thick">
        <color theme="6" tint="0.59996337778862885"/>
      </right>
      <top/>
      <bottom style="thick">
        <color theme="6" tint="0.59996337778862885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3">
    <xf numFmtId="0" fontId="0" fillId="0" borderId="0" xfId="0"/>
    <xf numFmtId="0" fontId="12" fillId="1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5" fillId="0" borderId="0" xfId="0" applyFont="1"/>
    <xf numFmtId="0" fontId="0" fillId="3" borderId="0" xfId="0" applyFill="1"/>
    <xf numFmtId="0" fontId="1" fillId="0" borderId="0" xfId="0" applyFont="1" applyFill="1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6" fillId="0" borderId="0" xfId="0" applyFont="1"/>
    <xf numFmtId="0" fontId="1" fillId="8" borderId="0" xfId="0" applyFont="1" applyFill="1"/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9" fillId="9" borderId="1" xfId="0" applyFont="1" applyFill="1" applyBorder="1" applyAlignment="1" applyProtection="1">
      <alignment horizontal="center" vertical="center"/>
      <protection locked="0"/>
    </xf>
    <xf numFmtId="0" fontId="10" fillId="10" borderId="0" xfId="0" applyFont="1" applyFill="1" applyBorder="1" applyAlignment="1">
      <alignment horizontal="right" vertical="center"/>
    </xf>
    <xf numFmtId="0" fontId="1" fillId="10" borderId="0" xfId="0" applyFont="1" applyFill="1"/>
    <xf numFmtId="0" fontId="1" fillId="10" borderId="0" xfId="0" applyFont="1" applyFill="1" applyAlignment="1">
      <alignment horizontal="left" vertical="center"/>
    </xf>
    <xf numFmtId="0" fontId="5" fillId="10" borderId="0" xfId="0" applyFont="1" applyFill="1"/>
    <xf numFmtId="14" fontId="5" fillId="10" borderId="0" xfId="0" applyNumberFormat="1" applyFont="1" applyFill="1"/>
    <xf numFmtId="167" fontId="2" fillId="10" borderId="0" xfId="0" applyNumberFormat="1" applyFont="1" applyFill="1" applyBorder="1" applyAlignment="1">
      <alignment vertical="top"/>
    </xf>
    <xf numFmtId="0" fontId="5" fillId="9" borderId="0" xfId="0" applyFont="1" applyFill="1"/>
    <xf numFmtId="0" fontId="1" fillId="5" borderId="0" xfId="0" applyFont="1" applyFill="1" applyBorder="1"/>
    <xf numFmtId="0" fontId="10" fillId="5" borderId="0" xfId="0" applyFont="1" applyFill="1" applyBorder="1" applyAlignment="1">
      <alignment horizontal="right" vertical="center"/>
    </xf>
    <xf numFmtId="0" fontId="10" fillId="10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/>
      <protection locked="0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vertical="center"/>
    </xf>
    <xf numFmtId="0" fontId="9" fillId="10" borderId="0" xfId="0" applyFont="1" applyFill="1"/>
    <xf numFmtId="0" fontId="2" fillId="10" borderId="0" xfId="0" applyFont="1" applyFill="1"/>
    <xf numFmtId="0" fontId="11" fillId="10" borderId="0" xfId="0" applyFont="1" applyFill="1" applyAlignment="1">
      <alignment horizontal="left" vertical="center"/>
    </xf>
    <xf numFmtId="0" fontId="1" fillId="10" borderId="0" xfId="0" applyFont="1" applyFill="1" applyBorder="1" applyAlignment="1">
      <alignment horizontal="center" vertical="center"/>
    </xf>
    <xf numFmtId="0" fontId="11" fillId="10" borderId="0" xfId="0" applyFont="1" applyFill="1" applyBorder="1" applyAlignment="1" applyProtection="1">
      <alignment horizontal="right" vertical="center" wrapText="1"/>
      <protection hidden="1"/>
    </xf>
    <xf numFmtId="0" fontId="11" fillId="10" borderId="0" xfId="0" applyFont="1" applyFill="1" applyAlignment="1">
      <alignment horizontal="right"/>
    </xf>
    <xf numFmtId="0" fontId="11" fillId="10" borderId="0" xfId="0" applyFont="1" applyFill="1" applyAlignment="1">
      <alignment horizontal="right" vertical="center"/>
    </xf>
    <xf numFmtId="0" fontId="13" fillId="10" borderId="0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2" fillId="6" borderId="0" xfId="0" applyFont="1" applyFill="1"/>
    <xf numFmtId="0" fontId="15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 applyProtection="1">
      <alignment vertical="center"/>
    </xf>
    <xf numFmtId="0" fontId="17" fillId="0" borderId="0" xfId="0" applyFont="1" applyAlignment="1">
      <alignment horizontal="center" vertical="center"/>
    </xf>
    <xf numFmtId="0" fontId="19" fillId="0" borderId="0" xfId="0" applyFont="1"/>
    <xf numFmtId="0" fontId="6" fillId="0" borderId="1" xfId="0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vertical="center"/>
    </xf>
    <xf numFmtId="0" fontId="9" fillId="0" borderId="0" xfId="0" applyFont="1"/>
    <xf numFmtId="0" fontId="21" fillId="5" borderId="0" xfId="0" applyFont="1" applyFill="1" applyBorder="1" applyAlignment="1">
      <alignment horizontal="right" vertical="center"/>
    </xf>
    <xf numFmtId="0" fontId="21" fillId="5" borderId="0" xfId="0" applyFont="1" applyFill="1" applyBorder="1" applyAlignment="1" applyProtection="1">
      <alignment horizontal="right" vertical="center" wrapText="1"/>
      <protection hidden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2" fillId="9" borderId="0" xfId="0" applyFont="1" applyFill="1" applyAlignment="1">
      <alignment vertical="top"/>
    </xf>
    <xf numFmtId="0" fontId="1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68" fontId="9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3" fillId="0" borderId="0" xfId="0" quotePrefix="1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11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/>
    </xf>
    <xf numFmtId="0" fontId="0" fillId="0" borderId="0" xfId="0" applyFill="1" applyAlignment="1"/>
    <xf numFmtId="20" fontId="0" fillId="0" borderId="0" xfId="0" applyNumberForma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11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 applyProtection="1">
      <alignment horizontal="left" vertical="center"/>
    </xf>
    <xf numFmtId="0" fontId="2" fillId="9" borderId="0" xfId="0" applyFont="1" applyFill="1"/>
    <xf numFmtId="165" fontId="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19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6" fillId="0" borderId="1" xfId="0" applyFont="1" applyFill="1" applyBorder="1"/>
    <xf numFmtId="0" fontId="0" fillId="12" borderId="0" xfId="0" applyFont="1" applyFill="1" applyProtection="1"/>
    <xf numFmtId="0" fontId="26" fillId="12" borderId="0" xfId="0" applyFont="1" applyFill="1" applyAlignment="1" applyProtection="1">
      <alignment horizontal="right" vertical="center"/>
    </xf>
    <xf numFmtId="0" fontId="27" fillId="0" borderId="0" xfId="0" applyFont="1" applyBorder="1" applyProtection="1"/>
    <xf numFmtId="0" fontId="27" fillId="13" borderId="0" xfId="0" applyFont="1" applyFill="1" applyBorder="1" applyProtection="1"/>
    <xf numFmtId="0" fontId="28" fillId="13" borderId="0" xfId="0" applyFont="1" applyFill="1" applyBorder="1" applyAlignment="1" applyProtection="1">
      <alignment horizontal="center"/>
    </xf>
    <xf numFmtId="0" fontId="27" fillId="14" borderId="0" xfId="0" applyFont="1" applyFill="1" applyBorder="1" applyProtection="1"/>
    <xf numFmtId="0" fontId="28" fillId="14" borderId="0" xfId="0" applyFont="1" applyFill="1" applyBorder="1" applyAlignment="1" applyProtection="1">
      <alignment horizontal="center"/>
    </xf>
    <xf numFmtId="0" fontId="29" fillId="15" borderId="1" xfId="0" applyNumberFormat="1" applyFont="1" applyFill="1" applyBorder="1" applyAlignment="1" applyProtection="1">
      <alignment horizontal="center" vertical="center"/>
      <protection locked="0"/>
    </xf>
    <xf numFmtId="0" fontId="29" fillId="16" borderId="7" xfId="0" applyFont="1" applyFill="1" applyBorder="1" applyAlignment="1" applyProtection="1">
      <alignment vertical="center"/>
    </xf>
    <xf numFmtId="0" fontId="0" fillId="17" borderId="0" xfId="0" applyFont="1" applyFill="1" applyProtection="1"/>
    <xf numFmtId="0" fontId="26" fillId="17" borderId="0" xfId="0" applyFont="1" applyFill="1" applyAlignment="1" applyProtection="1">
      <alignment horizontal="right" vertical="center"/>
    </xf>
    <xf numFmtId="0" fontId="29" fillId="16" borderId="7" xfId="0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6" fillId="17" borderId="0" xfId="0" applyFont="1" applyFill="1" applyAlignment="1" applyProtection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164" fontId="29" fillId="18" borderId="7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Border="1" applyProtection="1"/>
    <xf numFmtId="0" fontId="0" fillId="0" borderId="0" xfId="0" applyFont="1" applyFill="1" applyBorder="1" applyProtection="1"/>
    <xf numFmtId="0" fontId="26" fillId="0" borderId="0" xfId="0" applyFont="1" applyFill="1" applyBorder="1" applyAlignment="1" applyProtection="1">
      <alignment horizontal="right" vertical="center"/>
    </xf>
    <xf numFmtId="0" fontId="29" fillId="16" borderId="0" xfId="0" applyFont="1" applyFill="1" applyBorder="1" applyAlignment="1" applyProtection="1">
      <alignment horizontal="left" vertical="center"/>
    </xf>
    <xf numFmtId="0" fontId="29" fillId="16" borderId="7" xfId="0" applyFont="1" applyFill="1" applyBorder="1" applyAlignment="1" applyProtection="1">
      <alignment horizontal="center" vertical="center"/>
    </xf>
    <xf numFmtId="0" fontId="26" fillId="12" borderId="0" xfId="0" applyFont="1" applyFill="1" applyAlignment="1" applyProtection="1">
      <alignment horizontal="center" vertical="center" wrapText="1"/>
    </xf>
    <xf numFmtId="0" fontId="27" fillId="13" borderId="8" xfId="0" applyFont="1" applyFill="1" applyBorder="1" applyProtection="1"/>
    <xf numFmtId="0" fontId="26" fillId="12" borderId="9" xfId="0" applyFont="1" applyFill="1" applyBorder="1" applyAlignment="1" applyProtection="1">
      <alignment horizontal="center" vertical="center"/>
    </xf>
    <xf numFmtId="0" fontId="27" fillId="13" borderId="10" xfId="0" applyFont="1" applyFill="1" applyBorder="1" applyProtection="1"/>
    <xf numFmtId="0" fontId="27" fillId="13" borderId="11" xfId="0" applyFont="1" applyFill="1" applyBorder="1" applyProtection="1"/>
    <xf numFmtId="0" fontId="27" fillId="13" borderId="12" xfId="0" applyFont="1" applyFill="1" applyBorder="1" applyProtection="1"/>
    <xf numFmtId="0" fontId="27" fillId="13" borderId="13" xfId="0" applyFont="1" applyFill="1" applyBorder="1" applyProtection="1"/>
    <xf numFmtId="0" fontId="27" fillId="13" borderId="14" xfId="0" applyFont="1" applyFill="1" applyBorder="1" applyProtection="1"/>
    <xf numFmtId="0" fontId="27" fillId="13" borderId="15" xfId="0" applyFont="1" applyFill="1" applyBorder="1" applyProtection="1"/>
    <xf numFmtId="0" fontId="27" fillId="18" borderId="0" xfId="0" applyFont="1" applyFill="1" applyBorder="1" applyProtection="1"/>
    <xf numFmtId="14" fontId="31" fillId="3" borderId="1" xfId="0" applyNumberFormat="1" applyFont="1" applyFill="1" applyBorder="1" applyAlignment="1" applyProtection="1">
      <alignment horizontal="center" vertical="center"/>
      <protection locked="0"/>
    </xf>
    <xf numFmtId="1" fontId="29" fillId="15" borderId="1" xfId="0" applyNumberFormat="1" applyFont="1" applyFill="1" applyBorder="1" applyAlignment="1" applyProtection="1">
      <alignment horizontal="center" vertical="center"/>
      <protection locked="0"/>
    </xf>
    <xf numFmtId="14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quotePrefix="1" applyFont="1"/>
    <xf numFmtId="0" fontId="19" fillId="0" borderId="0" xfId="0" quotePrefix="1" applyFont="1"/>
    <xf numFmtId="0" fontId="19" fillId="0" borderId="0" xfId="0" applyFont="1" applyAlignment="1">
      <alignment horizontal="left"/>
    </xf>
    <xf numFmtId="0" fontId="19" fillId="0" borderId="0" xfId="0" quotePrefix="1" applyFont="1" applyAlignment="1">
      <alignment horizontal="left"/>
    </xf>
    <xf numFmtId="0" fontId="34" fillId="0" borderId="0" xfId="0" applyFont="1" applyAlignment="1">
      <alignment horizontal="left"/>
    </xf>
    <xf numFmtId="0" fontId="2" fillId="0" borderId="0" xfId="0" applyFont="1"/>
    <xf numFmtId="0" fontId="34" fillId="0" borderId="0" xfId="0" applyFont="1"/>
    <xf numFmtId="0" fontId="33" fillId="0" borderId="0" xfId="0" quotePrefix="1" applyFont="1" applyAlignment="1">
      <alignment horizontal="right"/>
    </xf>
    <xf numFmtId="0" fontId="35" fillId="0" borderId="0" xfId="0" quotePrefix="1" applyFont="1" applyFill="1" applyBorder="1" applyProtection="1"/>
    <xf numFmtId="0" fontId="36" fillId="0" borderId="0" xfId="0" applyFont="1" applyFill="1" applyBorder="1" applyProtection="1"/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23" fillId="0" borderId="0" xfId="0" quotePrefix="1" applyFont="1" applyAlignment="1">
      <alignment horizontal="left"/>
    </xf>
    <xf numFmtId="0" fontId="23" fillId="0" borderId="0" xfId="0" applyFont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29" fillId="16" borderId="7" xfId="0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39" fillId="14" borderId="0" xfId="0" applyFont="1" applyFill="1" applyBorder="1" applyAlignment="1" applyProtection="1">
      <alignment horizontal="center"/>
    </xf>
    <xf numFmtId="0" fontId="40" fillId="14" borderId="0" xfId="0" applyFont="1" applyFill="1" applyBorder="1" applyAlignment="1" applyProtection="1">
      <alignment horizontal="center"/>
    </xf>
    <xf numFmtId="0" fontId="41" fillId="18" borderId="7" xfId="0" applyNumberFormat="1" applyFont="1" applyFill="1" applyBorder="1" applyAlignment="1" applyProtection="1">
      <alignment horizontal="center" vertical="center"/>
    </xf>
    <xf numFmtId="14" fontId="41" fillId="18" borderId="7" xfId="0" applyNumberFormat="1" applyFont="1" applyFill="1" applyBorder="1" applyAlignment="1" applyProtection="1">
      <alignment horizontal="center" vertical="center"/>
    </xf>
    <xf numFmtId="164" fontId="41" fillId="18" borderId="7" xfId="0" applyNumberFormat="1" applyFont="1" applyFill="1" applyBorder="1" applyAlignment="1" applyProtection="1">
      <alignment horizontal="center" vertical="center"/>
    </xf>
    <xf numFmtId="0" fontId="26" fillId="19" borderId="0" xfId="0" applyFont="1" applyFill="1" applyBorder="1" applyAlignment="1" applyProtection="1">
      <alignment horizontal="left" vertical="center"/>
    </xf>
    <xf numFmtId="0" fontId="42" fillId="19" borderId="0" xfId="0" applyFont="1" applyFill="1" applyBorder="1" applyAlignment="1" applyProtection="1">
      <alignment horizontal="right" vertical="center"/>
    </xf>
    <xf numFmtId="0" fontId="29" fillId="18" borderId="7" xfId="0" applyFont="1" applyFill="1" applyBorder="1" applyAlignment="1" applyProtection="1">
      <alignment horizontal="left" vertical="center"/>
    </xf>
    <xf numFmtId="0" fontId="45" fillId="0" borderId="0" xfId="0" applyFont="1" applyFill="1" applyBorder="1" applyProtection="1"/>
    <xf numFmtId="0" fontId="35" fillId="0" borderId="0" xfId="0" applyFont="1" applyFill="1" applyBorder="1" applyProtection="1"/>
    <xf numFmtId="0" fontId="46" fillId="0" borderId="0" xfId="0" applyFont="1"/>
    <xf numFmtId="0" fontId="44" fillId="19" borderId="0" xfId="0" applyFont="1" applyFill="1" applyBorder="1" applyAlignment="1" applyProtection="1">
      <alignment horizontal="center" vertical="center"/>
    </xf>
    <xf numFmtId="0" fontId="43" fillId="19" borderId="0" xfId="0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9" fillId="10" borderId="0" xfId="0" applyFont="1" applyFill="1" applyAlignment="1">
      <alignment horizontal="left" vertical="center"/>
    </xf>
    <xf numFmtId="0" fontId="9" fillId="10" borderId="0" xfId="0" applyFont="1" applyFill="1" applyAlignment="1">
      <alignment horizontal="right" vertical="center"/>
    </xf>
    <xf numFmtId="0" fontId="13" fillId="10" borderId="0" xfId="0" applyFont="1" applyFill="1"/>
    <xf numFmtId="0" fontId="6" fillId="0" borderId="0" xfId="0" quotePrefix="1" applyFont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/>
    </xf>
    <xf numFmtId="165" fontId="9" fillId="8" borderId="0" xfId="0" applyNumberFormat="1" applyFont="1" applyFill="1" applyAlignment="1" applyProtection="1">
      <alignment horizontal="center"/>
      <protection hidden="1"/>
    </xf>
    <xf numFmtId="165" fontId="9" fillId="8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6" fillId="0" borderId="0" xfId="0" quotePrefix="1" applyFont="1" applyFill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1" xfId="0" applyFill="1" applyBorder="1" applyAlignment="1">
      <alignment vertical="center"/>
    </xf>
    <xf numFmtId="165" fontId="0" fillId="0" borderId="1" xfId="0" applyNumberFormat="1" applyFill="1" applyBorder="1" applyAlignment="1">
      <alignment horizontal="center" vertical="center"/>
    </xf>
    <xf numFmtId="0" fontId="9" fillId="10" borderId="7" xfId="0" applyFont="1" applyFill="1" applyBorder="1" applyAlignment="1" applyProtection="1">
      <alignment horizontal="center" vertical="center" wrapText="1"/>
      <protection hidden="1"/>
    </xf>
    <xf numFmtId="0" fontId="9" fillId="10" borderId="1" xfId="0" applyFont="1" applyFill="1" applyBorder="1" applyAlignment="1">
      <alignment horizontal="center" vertical="center"/>
    </xf>
    <xf numFmtId="165" fontId="9" fillId="10" borderId="0" xfId="0" applyNumberFormat="1" applyFont="1" applyFill="1" applyAlignment="1" applyProtection="1">
      <alignment horizontal="center"/>
      <protection hidden="1"/>
    </xf>
    <xf numFmtId="165" fontId="9" fillId="10" borderId="1" xfId="0" applyNumberFormat="1" applyFont="1" applyFill="1" applyBorder="1" applyAlignment="1" applyProtection="1">
      <alignment horizontal="center" vertical="center"/>
      <protection hidden="1"/>
    </xf>
    <xf numFmtId="0" fontId="47" fillId="0" borderId="0" xfId="0" applyFont="1" applyAlignment="1">
      <alignment horizontal="left" vertical="center"/>
    </xf>
    <xf numFmtId="0" fontId="23" fillId="10" borderId="0" xfId="0" applyFont="1" applyFill="1"/>
    <xf numFmtId="0" fontId="2" fillId="10" borderId="0" xfId="0" applyFont="1" applyFill="1" applyAlignment="1">
      <alignment horizontal="left" vertical="center"/>
    </xf>
    <xf numFmtId="0" fontId="23" fillId="10" borderId="0" xfId="0" applyFont="1" applyFill="1" applyAlignment="1">
      <alignment horizontal="left" vertical="center"/>
    </xf>
    <xf numFmtId="0" fontId="48" fillId="10" borderId="0" xfId="0" applyFont="1" applyFill="1"/>
    <xf numFmtId="0" fontId="3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9" fillId="19" borderId="7" xfId="0" applyFont="1" applyFill="1" applyBorder="1" applyAlignment="1" applyProtection="1">
      <alignment horizontal="center" vertical="center" wrapText="1"/>
      <protection hidden="1"/>
    </xf>
    <xf numFmtId="0" fontId="5" fillId="0" borderId="17" xfId="0" applyFont="1" applyFill="1" applyBorder="1"/>
    <xf numFmtId="14" fontId="5" fillId="0" borderId="0" xfId="0" applyNumberFormat="1" applyFont="1" applyFill="1"/>
    <xf numFmtId="0" fontId="22" fillId="10" borderId="0" xfId="0" applyFont="1" applyFill="1"/>
    <xf numFmtId="14" fontId="2" fillId="0" borderId="1" xfId="0" applyNumberFormat="1" applyFont="1" applyFill="1" applyBorder="1" applyAlignment="1">
      <alignment horizontal="center" vertical="center"/>
    </xf>
    <xf numFmtId="0" fontId="23" fillId="0" borderId="0" xfId="0" quotePrefix="1" applyFont="1" applyFill="1" applyAlignment="1">
      <alignment horizontal="left" vertical="center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1" applyFont="1" applyFill="1" applyBorder="1" applyAlignment="1">
      <alignment horizontal="left" vertical="center"/>
    </xf>
    <xf numFmtId="166" fontId="1" fillId="1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/>
    <xf numFmtId="0" fontId="1" fillId="0" borderId="1" xfId="0" applyNumberFormat="1" applyFont="1" applyFill="1" applyBorder="1" applyAlignment="1">
      <alignment horizontal="center" vertical="center"/>
    </xf>
    <xf numFmtId="0" fontId="27" fillId="12" borderId="0" xfId="0" applyFont="1" applyFill="1" applyBorder="1" applyProtection="1"/>
    <xf numFmtId="0" fontId="0" fillId="12" borderId="0" xfId="0" applyFill="1"/>
    <xf numFmtId="0" fontId="0" fillId="21" borderId="0" xfId="0" applyFill="1"/>
    <xf numFmtId="1" fontId="1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" fontId="9" fillId="10" borderId="7" xfId="0" applyNumberFormat="1" applyFont="1" applyFill="1" applyBorder="1" applyAlignment="1" applyProtection="1">
      <alignment horizontal="center" vertical="center" wrapText="1"/>
      <protection hidden="1"/>
    </xf>
    <xf numFmtId="0" fontId="26" fillId="12" borderId="0" xfId="0" applyFont="1" applyFill="1" applyBorder="1" applyAlignment="1" applyProtection="1">
      <alignment horizontal="left" vertical="center"/>
    </xf>
    <xf numFmtId="0" fontId="29" fillId="12" borderId="17" xfId="0" applyFont="1" applyFill="1" applyBorder="1" applyAlignment="1" applyProtection="1">
      <alignment horizontal="center" vertical="center"/>
    </xf>
    <xf numFmtId="0" fontId="53" fillId="12" borderId="6" xfId="0" applyFont="1" applyFill="1" applyBorder="1" applyAlignment="1">
      <alignment horizontal="center" vertical="center"/>
    </xf>
    <xf numFmtId="0" fontId="54" fillId="12" borderId="17" xfId="0" applyFont="1" applyFill="1" applyBorder="1" applyAlignment="1">
      <alignment horizontal="center" vertical="top" wrapText="1"/>
    </xf>
    <xf numFmtId="0" fontId="7" fillId="11" borderId="1" xfId="0" applyFont="1" applyFill="1" applyBorder="1" applyAlignment="1">
      <alignment horizontal="center" vertical="top" wrapText="1"/>
    </xf>
    <xf numFmtId="0" fontId="6" fillId="0" borderId="0" xfId="0" quotePrefix="1" applyFont="1" applyFill="1"/>
    <xf numFmtId="0" fontId="7" fillId="4" borderId="1" xfId="0" applyFont="1" applyFill="1" applyBorder="1" applyAlignment="1">
      <alignment horizontal="center" vertical="top" wrapText="1"/>
    </xf>
    <xf numFmtId="0" fontId="2" fillId="22" borderId="1" xfId="0" applyFont="1" applyFill="1" applyBorder="1" applyAlignment="1">
      <alignment horizontal="center" vertical="center"/>
    </xf>
    <xf numFmtId="14" fontId="2" fillId="22" borderId="1" xfId="0" applyNumberFormat="1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left" vertical="center"/>
    </xf>
    <xf numFmtId="0" fontId="1" fillId="22" borderId="1" xfId="0" applyFont="1" applyFill="1" applyBorder="1" applyAlignment="1">
      <alignment horizontal="left" vertical="center"/>
    </xf>
    <xf numFmtId="165" fontId="2" fillId="22" borderId="1" xfId="0" applyNumberFormat="1" applyFont="1" applyFill="1" applyBorder="1" applyAlignment="1">
      <alignment horizontal="center" vertical="center"/>
    </xf>
    <xf numFmtId="0" fontId="0" fillId="22" borderId="0" xfId="0" applyFill="1"/>
    <xf numFmtId="0" fontId="2" fillId="9" borderId="1" xfId="0" applyFont="1" applyFill="1" applyBorder="1" applyAlignment="1">
      <alignment horizontal="center" vertical="center"/>
    </xf>
    <xf numFmtId="14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left" vertical="center"/>
    </xf>
    <xf numFmtId="165" fontId="2" fillId="9" borderId="1" xfId="0" applyNumberFormat="1" applyFont="1" applyFill="1" applyBorder="1" applyAlignment="1">
      <alignment horizontal="center" vertical="center"/>
    </xf>
    <xf numFmtId="0" fontId="0" fillId="9" borderId="0" xfId="0" applyFill="1"/>
    <xf numFmtId="0" fontId="9" fillId="22" borderId="4" xfId="0" applyFont="1" applyFill="1" applyBorder="1" applyAlignment="1">
      <alignment horizontal="center"/>
    </xf>
    <xf numFmtId="0" fontId="1" fillId="22" borderId="1" xfId="0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7" fillId="0" borderId="0" xfId="0" applyFont="1" applyAlignment="1">
      <alignment horizontal="center"/>
    </xf>
    <xf numFmtId="0" fontId="57" fillId="0" borderId="0" xfId="0" applyFont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9" fontId="2" fillId="0" borderId="1" xfId="0" applyNumberFormat="1" applyFont="1" applyFill="1" applyBorder="1" applyAlignment="1">
      <alignment horizontal="center" vertical="center"/>
    </xf>
    <xf numFmtId="169" fontId="2" fillId="22" borderId="1" xfId="0" applyNumberFormat="1" applyFont="1" applyFill="1" applyBorder="1" applyAlignment="1">
      <alignment horizontal="center" vertical="center"/>
    </xf>
    <xf numFmtId="169" fontId="2" fillId="9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Fill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/>
    </xf>
    <xf numFmtId="169" fontId="9" fillId="22" borderId="2" xfId="0" applyNumberFormat="1" applyFont="1" applyFill="1" applyBorder="1" applyAlignment="1">
      <alignment horizontal="center"/>
    </xf>
    <xf numFmtId="169" fontId="1" fillId="22" borderId="1" xfId="0" applyNumberFormat="1" applyFont="1" applyFill="1" applyBorder="1" applyAlignment="1">
      <alignment horizontal="left" vertical="center"/>
    </xf>
    <xf numFmtId="169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left" vertical="center"/>
    </xf>
    <xf numFmtId="0" fontId="5" fillId="10" borderId="0" xfId="0" applyFont="1" applyFill="1" applyAlignment="1">
      <alignment horizontal="center" vertical="center"/>
    </xf>
    <xf numFmtId="0" fontId="48" fillId="20" borderId="4" xfId="0" applyFont="1" applyFill="1" applyBorder="1" applyAlignment="1" applyProtection="1">
      <alignment horizontal="left" vertical="center" wrapText="1"/>
      <protection hidden="1"/>
    </xf>
    <xf numFmtId="0" fontId="48" fillId="20" borderId="16" xfId="0" applyFont="1" applyFill="1" applyBorder="1" applyAlignment="1">
      <alignment horizontal="left" vertical="center" wrapText="1"/>
    </xf>
    <xf numFmtId="14" fontId="2" fillId="20" borderId="16" xfId="0" applyNumberFormat="1" applyFont="1" applyFill="1" applyBorder="1" applyAlignment="1" applyProtection="1">
      <alignment horizontal="left" vertical="center" wrapText="1"/>
      <protection hidden="1"/>
    </xf>
    <xf numFmtId="0" fontId="0" fillId="20" borderId="16" xfId="0" applyFill="1" applyBorder="1" applyAlignment="1">
      <alignment horizontal="left" vertical="center" wrapText="1"/>
    </xf>
    <xf numFmtId="0" fontId="0" fillId="20" borderId="2" xfId="0" applyFill="1" applyBorder="1" applyAlignment="1">
      <alignment horizontal="left" vertical="center" wrapText="1"/>
    </xf>
    <xf numFmtId="0" fontId="0" fillId="0" borderId="0" xfId="0" applyAlignment="1"/>
    <xf numFmtId="0" fontId="3" fillId="7" borderId="5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3" fillId="7" borderId="3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</cellXfs>
  <cellStyles count="2">
    <cellStyle name="NiveauColonne_1" xfId="1" builtinId="2" iLevel="0"/>
    <cellStyle name="Normal" xfId="0" builtinId="0"/>
  </cellStyles>
  <dxfs count="31">
    <dxf>
      <font>
        <condense val="0"/>
        <extend val="0"/>
        <color indexed="12"/>
      </font>
      <fill>
        <patternFill>
          <bgColor rgb="FFFFFF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  <fill>
        <patternFill>
          <bgColor rgb="FFFFFF0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u val="none"/>
        <color indexed="10"/>
      </font>
      <fill>
        <patternFill>
          <bgColor indexed="13"/>
        </patternFill>
      </fill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2"/>
      </font>
    </dxf>
    <dxf>
      <font>
        <b val="0"/>
        <i val="0"/>
        <condense val="0"/>
        <extend val="0"/>
        <color indexed="1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  <fill>
        <patternFill>
          <bgColor rgb="FFFFFF00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u val="none"/>
        <color indexed="10"/>
      </font>
      <fill>
        <patternFill>
          <bgColor indexed="13"/>
        </patternFill>
      </fill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2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66CCFF"/>
      <color rgb="FF99CCFF"/>
      <color rgb="FFFFFF99"/>
      <color rgb="FFCCFFCC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447675</xdr:colOff>
      <xdr:row>10</xdr:row>
      <xdr:rowOff>161924</xdr:rowOff>
    </xdr:from>
    <xdr:to>
      <xdr:col>3</xdr:col>
      <xdr:colOff>57150</xdr:colOff>
      <xdr:row>33</xdr:row>
      <xdr:rowOff>5998</xdr:rowOff>
    </xdr:to>
    <xdr:sp macro="" textlink="">
      <xdr:nvSpPr>
        <xdr:cNvPr id="19" name="Rectangle à coins arrondis 18"/>
        <xdr:cNvSpPr/>
      </xdr:nvSpPr>
      <xdr:spPr>
        <a:xfrm>
          <a:off x="447675" y="1847849"/>
          <a:ext cx="2514600" cy="3777899"/>
        </a:xfrm>
        <a:prstGeom prst="roundRect">
          <a:avLst/>
        </a:prstGeom>
        <a:noFill/>
        <a:ln w="12700">
          <a:solidFill>
            <a:schemeClr val="bg1">
              <a:lumMod val="50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171450</xdr:colOff>
      <xdr:row>2</xdr:row>
      <xdr:rowOff>47625</xdr:rowOff>
    </xdr:from>
    <xdr:to>
      <xdr:col>4</xdr:col>
      <xdr:colOff>1704975</xdr:colOff>
      <xdr:row>9</xdr:row>
      <xdr:rowOff>19050</xdr:rowOff>
    </xdr:to>
    <xdr:pic>
      <xdr:nvPicPr>
        <xdr:cNvPr id="2" name="Image 1" descr="mail.google.co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9950" y="438150"/>
          <a:ext cx="1533525" cy="1104900"/>
        </a:xfrm>
        <a:prstGeom prst="rect">
          <a:avLst/>
        </a:prstGeom>
      </xdr:spPr>
    </xdr:pic>
    <xdr:clientData/>
  </xdr:twoCellAnchor>
  <xdr:twoCellAnchor editAs="absolute">
    <xdr:from>
      <xdr:col>1</xdr:col>
      <xdr:colOff>1371600</xdr:colOff>
      <xdr:row>27</xdr:row>
      <xdr:rowOff>238125</xdr:rowOff>
    </xdr:from>
    <xdr:to>
      <xdr:col>1</xdr:col>
      <xdr:colOff>1768744</xdr:colOff>
      <xdr:row>30</xdr:row>
      <xdr:rowOff>38100</xdr:rowOff>
    </xdr:to>
    <xdr:pic macro="[0]!Enreg_Pdf_Stock">
      <xdr:nvPicPr>
        <xdr:cNvPr id="3" name="Image 2" descr="PDF_Icon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28825" y="4714875"/>
          <a:ext cx="397144" cy="390525"/>
        </a:xfrm>
        <a:prstGeom prst="rect">
          <a:avLst/>
        </a:prstGeom>
      </xdr:spPr>
    </xdr:pic>
    <xdr:clientData/>
  </xdr:twoCellAnchor>
  <xdr:twoCellAnchor editAs="absolute">
    <xdr:from>
      <xdr:col>1</xdr:col>
      <xdr:colOff>933450</xdr:colOff>
      <xdr:row>16</xdr:row>
      <xdr:rowOff>38100</xdr:rowOff>
    </xdr:from>
    <xdr:to>
      <xdr:col>1</xdr:col>
      <xdr:colOff>1695450</xdr:colOff>
      <xdr:row>20</xdr:row>
      <xdr:rowOff>152400</xdr:rowOff>
    </xdr:to>
    <xdr:pic macro="[0]!aller_a_Formulaire">
      <xdr:nvPicPr>
        <xdr:cNvPr id="7" name="Image 6" descr="ship-to-pay-for-prestashop-15x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90675" y="2733675"/>
          <a:ext cx="762000" cy="762000"/>
        </a:xfrm>
        <a:prstGeom prst="rect">
          <a:avLst/>
        </a:prstGeom>
      </xdr:spPr>
    </xdr:pic>
    <xdr:clientData/>
  </xdr:twoCellAnchor>
  <xdr:twoCellAnchor editAs="absolute">
    <xdr:from>
      <xdr:col>7</xdr:col>
      <xdr:colOff>1371600</xdr:colOff>
      <xdr:row>15</xdr:row>
      <xdr:rowOff>190500</xdr:rowOff>
    </xdr:from>
    <xdr:to>
      <xdr:col>8</xdr:col>
      <xdr:colOff>90587</xdr:colOff>
      <xdr:row>20</xdr:row>
      <xdr:rowOff>88789</xdr:rowOff>
    </xdr:to>
    <xdr:pic macro="[0]!aller_a_Formulaire_SL">
      <xdr:nvPicPr>
        <xdr:cNvPr id="11" name="Image 10" descr="auto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172325" y="2686050"/>
          <a:ext cx="852587" cy="746014"/>
        </a:xfrm>
        <a:prstGeom prst="rect">
          <a:avLst/>
        </a:prstGeom>
      </xdr:spPr>
    </xdr:pic>
    <xdr:clientData/>
  </xdr:twoCellAnchor>
  <xdr:twoCellAnchor editAs="absolute">
    <xdr:from>
      <xdr:col>4</xdr:col>
      <xdr:colOff>1352551</xdr:colOff>
      <xdr:row>16</xdr:row>
      <xdr:rowOff>19050</xdr:rowOff>
    </xdr:from>
    <xdr:to>
      <xdr:col>5</xdr:col>
      <xdr:colOff>120448</xdr:colOff>
      <xdr:row>20</xdr:row>
      <xdr:rowOff>149022</xdr:rowOff>
    </xdr:to>
    <xdr:pic macro="[0]!aller_a_Formulaire_GC">
      <xdr:nvPicPr>
        <xdr:cNvPr id="13" name="Image 12" descr="AjoutBonDeCommande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591051" y="2714625"/>
          <a:ext cx="777672" cy="777672"/>
        </a:xfrm>
        <a:prstGeom prst="rect">
          <a:avLst/>
        </a:prstGeom>
      </xdr:spPr>
    </xdr:pic>
    <xdr:clientData/>
  </xdr:twoCellAnchor>
  <xdr:twoCellAnchor editAs="absolute">
    <xdr:from>
      <xdr:col>7</xdr:col>
      <xdr:colOff>2047875</xdr:colOff>
      <xdr:row>2</xdr:row>
      <xdr:rowOff>57150</xdr:rowOff>
    </xdr:from>
    <xdr:to>
      <xdr:col>8</xdr:col>
      <xdr:colOff>523875</xdr:colOff>
      <xdr:row>6</xdr:row>
      <xdr:rowOff>19050</xdr:rowOff>
    </xdr:to>
    <xdr:pic macro="[0]!ouvrir_form_ajout_produit">
      <xdr:nvPicPr>
        <xdr:cNvPr id="15" name="Image 14" descr="icon-catalogue-coffret-cadeaux-pour-ce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848600" y="447675"/>
          <a:ext cx="609600" cy="609600"/>
        </a:xfrm>
        <a:prstGeom prst="rect">
          <a:avLst/>
        </a:prstGeom>
      </xdr:spPr>
    </xdr:pic>
    <xdr:clientData/>
  </xdr:twoCellAnchor>
  <xdr:twoCellAnchor editAs="absolute">
    <xdr:from>
      <xdr:col>1</xdr:col>
      <xdr:colOff>209550</xdr:colOff>
      <xdr:row>27</xdr:row>
      <xdr:rowOff>161925</xdr:rowOff>
    </xdr:from>
    <xdr:to>
      <xdr:col>1</xdr:col>
      <xdr:colOff>696750</xdr:colOff>
      <xdr:row>30</xdr:row>
      <xdr:rowOff>75375</xdr:rowOff>
    </xdr:to>
    <xdr:pic macro="[0]!Imprimer_Stock">
      <xdr:nvPicPr>
        <xdr:cNvPr id="18" name="Image 17" descr="stampant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66775" y="4638675"/>
          <a:ext cx="487200" cy="504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142875</xdr:colOff>
      <xdr:row>10</xdr:row>
      <xdr:rowOff>133349</xdr:rowOff>
    </xdr:from>
    <xdr:to>
      <xdr:col>6</xdr:col>
      <xdr:colOff>104775</xdr:colOff>
      <xdr:row>33</xdr:row>
      <xdr:rowOff>15524</xdr:rowOff>
    </xdr:to>
    <xdr:sp macro="" textlink="">
      <xdr:nvSpPr>
        <xdr:cNvPr id="20" name="Rectangle à coins arrondis 19"/>
        <xdr:cNvSpPr/>
      </xdr:nvSpPr>
      <xdr:spPr>
        <a:xfrm>
          <a:off x="3048000" y="1819274"/>
          <a:ext cx="2514600" cy="3816000"/>
        </a:xfrm>
        <a:prstGeom prst="roundRect">
          <a:avLst/>
        </a:prstGeom>
        <a:noFill/>
        <a:ln w="12700">
          <a:solidFill>
            <a:schemeClr val="bg1">
              <a:lumMod val="50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6</xdr:col>
      <xdr:colOff>161925</xdr:colOff>
      <xdr:row>10</xdr:row>
      <xdr:rowOff>161924</xdr:rowOff>
    </xdr:from>
    <xdr:to>
      <xdr:col>8</xdr:col>
      <xdr:colOff>200025</xdr:colOff>
      <xdr:row>33</xdr:row>
      <xdr:rowOff>44099</xdr:rowOff>
    </xdr:to>
    <xdr:sp macro="" textlink="">
      <xdr:nvSpPr>
        <xdr:cNvPr id="21" name="Rectangle à coins arrondis 20"/>
        <xdr:cNvSpPr/>
      </xdr:nvSpPr>
      <xdr:spPr>
        <a:xfrm>
          <a:off x="5619750" y="1847849"/>
          <a:ext cx="2514600" cy="3816000"/>
        </a:xfrm>
        <a:prstGeom prst="roundRect">
          <a:avLst/>
        </a:prstGeom>
        <a:noFill/>
        <a:ln w="12700">
          <a:solidFill>
            <a:schemeClr val="bg1">
              <a:lumMod val="50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238125</xdr:colOff>
      <xdr:row>27</xdr:row>
      <xdr:rowOff>114300</xdr:rowOff>
    </xdr:from>
    <xdr:to>
      <xdr:col>7</xdr:col>
      <xdr:colOff>725325</xdr:colOff>
      <xdr:row>30</xdr:row>
      <xdr:rowOff>27750</xdr:rowOff>
    </xdr:to>
    <xdr:pic macro="[0]!Imprimer_Livraisons">
      <xdr:nvPicPr>
        <xdr:cNvPr id="16" name="Image 15" descr="stampant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038850" y="4591050"/>
          <a:ext cx="487200" cy="504000"/>
        </a:xfrm>
        <a:prstGeom prst="rect">
          <a:avLst/>
        </a:prstGeom>
      </xdr:spPr>
    </xdr:pic>
    <xdr:clientData/>
  </xdr:twoCellAnchor>
  <xdr:twoCellAnchor editAs="absolute">
    <xdr:from>
      <xdr:col>4</xdr:col>
      <xdr:colOff>219075</xdr:colOff>
      <xdr:row>26</xdr:row>
      <xdr:rowOff>57150</xdr:rowOff>
    </xdr:from>
    <xdr:to>
      <xdr:col>4</xdr:col>
      <xdr:colOff>706275</xdr:colOff>
      <xdr:row>28</xdr:row>
      <xdr:rowOff>132525</xdr:rowOff>
    </xdr:to>
    <xdr:pic macro="[0]!Imprimer_Commandes">
      <xdr:nvPicPr>
        <xdr:cNvPr id="17" name="Image 16" descr="stampant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457575" y="4371975"/>
          <a:ext cx="487200" cy="504000"/>
        </a:xfrm>
        <a:prstGeom prst="rect">
          <a:avLst/>
        </a:prstGeom>
      </xdr:spPr>
    </xdr:pic>
    <xdr:clientData/>
  </xdr:twoCellAnchor>
  <xdr:twoCellAnchor editAs="absolute">
    <xdr:from>
      <xdr:col>7</xdr:col>
      <xdr:colOff>1285875</xdr:colOff>
      <xdr:row>27</xdr:row>
      <xdr:rowOff>171450</xdr:rowOff>
    </xdr:from>
    <xdr:to>
      <xdr:col>7</xdr:col>
      <xdr:colOff>1683019</xdr:colOff>
      <xdr:row>29</xdr:row>
      <xdr:rowOff>133350</xdr:rowOff>
    </xdr:to>
    <xdr:pic macro="[0]!Enreg_Pdf_Livraisons">
      <xdr:nvPicPr>
        <xdr:cNvPr id="22" name="Image 21" descr="PDF_Icon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86600" y="4648200"/>
          <a:ext cx="397144" cy="3905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1219200</xdr:colOff>
      <xdr:row>26</xdr:row>
      <xdr:rowOff>104775</xdr:rowOff>
    </xdr:from>
    <xdr:to>
      <xdr:col>4</xdr:col>
      <xdr:colOff>1616344</xdr:colOff>
      <xdr:row>28</xdr:row>
      <xdr:rowOff>66675</xdr:rowOff>
    </xdr:to>
    <xdr:pic macro="[0]!Enreg_Pdf_Commandes">
      <xdr:nvPicPr>
        <xdr:cNvPr id="23" name="Image 22" descr="PDF_Icon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57700" y="4419600"/>
          <a:ext cx="397144" cy="390525"/>
        </a:xfrm>
        <a:prstGeom prst="rect">
          <a:avLst/>
        </a:prstGeom>
      </xdr:spPr>
    </xdr:pic>
    <xdr:clientData/>
  </xdr:twoCellAnchor>
  <xdr:twoCellAnchor editAs="absolute">
    <xdr:from>
      <xdr:col>1</xdr:col>
      <xdr:colOff>142875</xdr:colOff>
      <xdr:row>4</xdr:row>
      <xdr:rowOff>85725</xdr:rowOff>
    </xdr:from>
    <xdr:to>
      <xdr:col>1</xdr:col>
      <xdr:colOff>630075</xdr:colOff>
      <xdr:row>7</xdr:row>
      <xdr:rowOff>103950</xdr:rowOff>
    </xdr:to>
    <xdr:pic macro="[0]!Imprimer_Stock_MEDECINS">
      <xdr:nvPicPr>
        <xdr:cNvPr id="24" name="Image 23" descr="stampant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00100" y="800100"/>
          <a:ext cx="487200" cy="504000"/>
        </a:xfrm>
        <a:prstGeom prst="rect">
          <a:avLst/>
        </a:prstGeom>
      </xdr:spPr>
    </xdr:pic>
    <xdr:clientData/>
  </xdr:twoCellAnchor>
  <xdr:twoCellAnchor editAs="absolute">
    <xdr:from>
      <xdr:col>1</xdr:col>
      <xdr:colOff>1371600</xdr:colOff>
      <xdr:row>5</xdr:row>
      <xdr:rowOff>19050</xdr:rowOff>
    </xdr:from>
    <xdr:to>
      <xdr:col>1</xdr:col>
      <xdr:colOff>1768744</xdr:colOff>
      <xdr:row>7</xdr:row>
      <xdr:rowOff>85725</xdr:rowOff>
    </xdr:to>
    <xdr:pic macro="[0]!Enreg_Pdf_Stock_MEDECINS">
      <xdr:nvPicPr>
        <xdr:cNvPr id="25" name="Image 24" descr="PDF_Icon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28825" y="895350"/>
          <a:ext cx="397144" cy="390525"/>
        </a:xfrm>
        <a:prstGeom prst="rect">
          <a:avLst/>
        </a:prstGeom>
      </xdr:spPr>
    </xdr:pic>
    <xdr:clientData/>
  </xdr:twoCellAnchor>
  <xdr:twoCellAnchor editAs="absolute">
    <xdr:from>
      <xdr:col>0</xdr:col>
      <xdr:colOff>523874</xdr:colOff>
      <xdr:row>2</xdr:row>
      <xdr:rowOff>57150</xdr:rowOff>
    </xdr:from>
    <xdr:to>
      <xdr:col>2</xdr:col>
      <xdr:colOff>209549</xdr:colOff>
      <xdr:row>10</xdr:row>
      <xdr:rowOff>53624</xdr:rowOff>
    </xdr:to>
    <xdr:sp macro="" textlink="">
      <xdr:nvSpPr>
        <xdr:cNvPr id="26" name="Rectangle à coins arrondis 25"/>
        <xdr:cNvSpPr/>
      </xdr:nvSpPr>
      <xdr:spPr>
        <a:xfrm>
          <a:off x="523874" y="447675"/>
          <a:ext cx="2333625" cy="1291874"/>
        </a:xfrm>
        <a:prstGeom prst="roundRect">
          <a:avLst/>
        </a:prstGeom>
        <a:noFill/>
        <a:ln w="12700">
          <a:solidFill>
            <a:schemeClr val="bg1">
              <a:lumMod val="50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504826</xdr:colOff>
      <xdr:row>11</xdr:row>
      <xdr:rowOff>0</xdr:rowOff>
    </xdr:from>
    <xdr:to>
      <xdr:col>10</xdr:col>
      <xdr:colOff>371476</xdr:colOff>
      <xdr:row>29</xdr:row>
      <xdr:rowOff>66675</xdr:rowOff>
    </xdr:to>
    <xdr:sp macro="" textlink="">
      <xdr:nvSpPr>
        <xdr:cNvPr id="27" name="ZoneTexte 26"/>
        <xdr:cNvSpPr txBox="1"/>
      </xdr:nvSpPr>
      <xdr:spPr>
        <a:xfrm>
          <a:off x="8439151" y="1847850"/>
          <a:ext cx="1390650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1"/>
            <a:t>Pour modifier les seuils d'alerte :</a:t>
          </a:r>
        </a:p>
        <a:p>
          <a:r>
            <a:rPr lang="fr-FR" sz="1050"/>
            <a:t>Les modifier manuellemùent dans feuille Catalogue_PMSPV.</a:t>
          </a:r>
        </a:p>
        <a:p>
          <a:r>
            <a:rPr lang="fr-FR" sz="1050"/>
            <a:t>Ensuite,</a:t>
          </a:r>
          <a:r>
            <a:rPr lang="fr-FR" sz="1050" baseline="0"/>
            <a:t> lors d'un inventaire la modification apportée via le catalogue  s'applique automatiquement à feuille Stock,</a:t>
          </a:r>
          <a:endParaRPr lang="fr-F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180974</xdr:colOff>
      <xdr:row>22</xdr:row>
      <xdr:rowOff>47624</xdr:rowOff>
    </xdr:from>
    <xdr:to>
      <xdr:col>9</xdr:col>
      <xdr:colOff>685799</xdr:colOff>
      <xdr:row>38</xdr:row>
      <xdr:rowOff>28575</xdr:rowOff>
    </xdr:to>
    <xdr:sp macro="" textlink="">
      <xdr:nvSpPr>
        <xdr:cNvPr id="2" name="ZoneTexte 1"/>
        <xdr:cNvSpPr txBox="1"/>
      </xdr:nvSpPr>
      <xdr:spPr>
        <a:xfrm>
          <a:off x="9486899" y="3609974"/>
          <a:ext cx="1266825" cy="2571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A partir de la BD, un progamme crée des listes nommées utilisables avec </a:t>
          </a:r>
          <a:r>
            <a:rPr lang="fr-FR" b="1"/>
            <a:t>Indirect()</a:t>
          </a:r>
          <a:r>
            <a:rPr lang="fr-FR"/>
            <a:t/>
          </a:r>
          <a:br>
            <a:rPr lang="fr-FR"/>
          </a:br>
          <a:r>
            <a:rPr lang="fr-FR"/>
            <a:t>Après la création des listes, la BD peut être supprimée .</a:t>
          </a:r>
        </a:p>
        <a:p>
          <a:r>
            <a:rPr lang="fr-FR"/>
            <a:t>http://boisgontierjacques.free.fr/pages_site/listes_cascade.htm </a:t>
          </a:r>
        </a:p>
        <a:p>
          <a:endParaRPr lang="fr-FR"/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0</xdr:rowOff>
    </xdr:from>
    <xdr:to>
      <xdr:col>2</xdr:col>
      <xdr:colOff>19050</xdr:colOff>
      <xdr:row>22</xdr:row>
      <xdr:rowOff>0</xdr:rowOff>
    </xdr:to>
    <xdr:pic>
      <xdr:nvPicPr>
        <xdr:cNvPr id="2" name="Image 1" descr="5563346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86275" y="2914650"/>
          <a:ext cx="781050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12</xdr:row>
      <xdr:rowOff>95250</xdr:rowOff>
    </xdr:from>
    <xdr:to>
      <xdr:col>4</xdr:col>
      <xdr:colOff>123825</xdr:colOff>
      <xdr:row>14</xdr:row>
      <xdr:rowOff>76200</xdr:rowOff>
    </xdr:to>
    <xdr:pic macro="[0]!OpenCalendar">
      <xdr:nvPicPr>
        <xdr:cNvPr id="4" name="Image 3" descr="icone-calendrier-ve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33600" y="1390650"/>
          <a:ext cx="361950" cy="3524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847725</xdr:colOff>
      <xdr:row>23</xdr:row>
      <xdr:rowOff>95250</xdr:rowOff>
    </xdr:from>
    <xdr:to>
      <xdr:col>2</xdr:col>
      <xdr:colOff>5210175</xdr:colOff>
      <xdr:row>28</xdr:row>
      <xdr:rowOff>160425</xdr:rowOff>
    </xdr:to>
    <xdr:sp macro="" textlink="">
      <xdr:nvSpPr>
        <xdr:cNvPr id="4" name="Rectangle à coins arrondis 3"/>
        <xdr:cNvSpPr/>
      </xdr:nvSpPr>
      <xdr:spPr>
        <a:xfrm>
          <a:off x="1247775" y="5238750"/>
          <a:ext cx="5810250" cy="874800"/>
        </a:xfrm>
        <a:prstGeom prst="roundRect">
          <a:avLst/>
        </a:prstGeom>
        <a:solidFill>
          <a:schemeClr val="bg2">
            <a:lumMod val="90000"/>
          </a:schemeClr>
        </a:solidFill>
        <a:ln w="1270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1</xdr:col>
      <xdr:colOff>1095375</xdr:colOff>
      <xdr:row>25</xdr:row>
      <xdr:rowOff>66675</xdr:rowOff>
    </xdr:from>
    <xdr:ext cx="3037242" cy="264560"/>
    <xdr:sp macro="" textlink="">
      <xdr:nvSpPr>
        <xdr:cNvPr id="5" name="ZoneTexte 4"/>
        <xdr:cNvSpPr txBox="1"/>
      </xdr:nvSpPr>
      <xdr:spPr>
        <a:xfrm>
          <a:off x="1495425" y="5534025"/>
          <a:ext cx="30372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0">
              <a:solidFill>
                <a:schemeClr val="tx1">
                  <a:lumMod val="65000"/>
                  <a:lumOff val="35000"/>
                </a:schemeClr>
              </a:solidFill>
            </a:rPr>
            <a:t>Consultation des commandes par </a:t>
          </a:r>
          <a:r>
            <a:rPr lang="fr-FR" sz="1100" b="0" baseline="0">
              <a:solidFill>
                <a:schemeClr val="tx1">
                  <a:lumMod val="65000"/>
                  <a:lumOff val="35000"/>
                </a:schemeClr>
              </a:solidFill>
            </a:rPr>
            <a:t> N° de produit </a:t>
          </a:r>
          <a:r>
            <a:rPr lang="fr-FR" sz="1100" b="0">
              <a:solidFill>
                <a:schemeClr val="tx1">
                  <a:lumMod val="65000"/>
                  <a:lumOff val="35000"/>
                </a:schemeClr>
              </a:solidFill>
            </a:rPr>
            <a:t>: </a:t>
          </a:r>
        </a:p>
      </xdr:txBody>
    </xdr:sp>
    <xdr:clientData/>
  </xdr:oneCellAnchor>
  <xdr:twoCellAnchor editAs="oneCell">
    <xdr:from>
      <xdr:col>2</xdr:col>
      <xdr:colOff>4257676</xdr:colOff>
      <xdr:row>24</xdr:row>
      <xdr:rowOff>123827</xdr:rowOff>
    </xdr:from>
    <xdr:to>
      <xdr:col>2</xdr:col>
      <xdr:colOff>4562476</xdr:colOff>
      <xdr:row>27</xdr:row>
      <xdr:rowOff>85727</xdr:rowOff>
    </xdr:to>
    <xdr:sp macro="[0]!aller_a_enreg_suivant" textlink="">
      <xdr:nvSpPr>
        <xdr:cNvPr id="14" name="Flèche droite 13"/>
        <xdr:cNvSpPr/>
      </xdr:nvSpPr>
      <xdr:spPr>
        <a:xfrm rot="5400000">
          <a:off x="6034088" y="5500690"/>
          <a:ext cx="447675" cy="304800"/>
        </a:xfrm>
        <a:prstGeom prst="rightArrow">
          <a:avLst/>
        </a:prstGeom>
        <a:solidFill>
          <a:schemeClr val="bg1">
            <a:lumMod val="75000"/>
          </a:schemeClr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  <xdr:twoCellAnchor editAs="oneCell">
    <xdr:from>
      <xdr:col>2</xdr:col>
      <xdr:colOff>4695829</xdr:colOff>
      <xdr:row>24</xdr:row>
      <xdr:rowOff>104775</xdr:rowOff>
    </xdr:from>
    <xdr:to>
      <xdr:col>2</xdr:col>
      <xdr:colOff>5000629</xdr:colOff>
      <xdr:row>27</xdr:row>
      <xdr:rowOff>66675</xdr:rowOff>
    </xdr:to>
    <xdr:sp macro="[0]!aller_a_enreg_precedent" textlink="">
      <xdr:nvSpPr>
        <xdr:cNvPr id="15" name="Flèche droite 14"/>
        <xdr:cNvSpPr/>
      </xdr:nvSpPr>
      <xdr:spPr>
        <a:xfrm rot="16200000">
          <a:off x="6472241" y="5481638"/>
          <a:ext cx="447675" cy="304800"/>
        </a:xfrm>
        <a:prstGeom prst="rightArrow">
          <a:avLst/>
        </a:prstGeom>
        <a:solidFill>
          <a:schemeClr val="bg1">
            <a:lumMod val="75000"/>
          </a:schemeClr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895349</xdr:colOff>
      <xdr:row>31</xdr:row>
      <xdr:rowOff>123825</xdr:rowOff>
    </xdr:from>
    <xdr:to>
      <xdr:col>2</xdr:col>
      <xdr:colOff>5238899</xdr:colOff>
      <xdr:row>36</xdr:row>
      <xdr:rowOff>47625</xdr:rowOff>
    </xdr:to>
    <xdr:sp macro="" textlink="">
      <xdr:nvSpPr>
        <xdr:cNvPr id="6" name="Rectangle à coins arrondis 5"/>
        <xdr:cNvSpPr/>
      </xdr:nvSpPr>
      <xdr:spPr>
        <a:xfrm>
          <a:off x="1181099" y="6896100"/>
          <a:ext cx="5810400" cy="876300"/>
        </a:xfrm>
        <a:prstGeom prst="roundRect">
          <a:avLst/>
        </a:prstGeom>
        <a:solidFill>
          <a:schemeClr val="bg2">
            <a:lumMod val="90000"/>
          </a:schemeClr>
        </a:solidFill>
        <a:ln w="1270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1</xdr:col>
      <xdr:colOff>952500</xdr:colOff>
      <xdr:row>33</xdr:row>
      <xdr:rowOff>47625</xdr:rowOff>
    </xdr:from>
    <xdr:ext cx="3453189" cy="264560"/>
    <xdr:sp macro="" textlink="">
      <xdr:nvSpPr>
        <xdr:cNvPr id="9" name="ZoneTexte 8"/>
        <xdr:cNvSpPr txBox="1"/>
      </xdr:nvSpPr>
      <xdr:spPr>
        <a:xfrm>
          <a:off x="1238250" y="7610475"/>
          <a:ext cx="34531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0">
              <a:solidFill>
                <a:schemeClr val="tx1">
                  <a:lumMod val="65000"/>
                  <a:lumOff val="35000"/>
                </a:schemeClr>
              </a:solidFill>
            </a:rPr>
            <a:t>Consultation des livraisons attendues par N° de produit : </a:t>
          </a:r>
        </a:p>
      </xdr:txBody>
    </xdr:sp>
    <xdr:clientData/>
  </xdr:oneCellAnchor>
  <xdr:twoCellAnchor editAs="oneCell">
    <xdr:from>
      <xdr:col>2</xdr:col>
      <xdr:colOff>4300540</xdr:colOff>
      <xdr:row>32</xdr:row>
      <xdr:rowOff>166689</xdr:rowOff>
    </xdr:from>
    <xdr:to>
      <xdr:col>2</xdr:col>
      <xdr:colOff>4605340</xdr:colOff>
      <xdr:row>35</xdr:row>
      <xdr:rowOff>42864</xdr:rowOff>
    </xdr:to>
    <xdr:sp macro="[0]!aller_a_enreg_suivant" textlink="">
      <xdr:nvSpPr>
        <xdr:cNvPr id="13" name="Flèche droite 12"/>
        <xdr:cNvSpPr/>
      </xdr:nvSpPr>
      <xdr:spPr>
        <a:xfrm rot="5400000">
          <a:off x="5981702" y="7200902"/>
          <a:ext cx="447675" cy="304800"/>
        </a:xfrm>
        <a:prstGeom prst="rightArrow">
          <a:avLst/>
        </a:prstGeom>
        <a:solidFill>
          <a:schemeClr val="bg1">
            <a:lumMod val="75000"/>
          </a:schemeClr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  <xdr:twoCellAnchor editAs="oneCell">
    <xdr:from>
      <xdr:col>2</xdr:col>
      <xdr:colOff>4738693</xdr:colOff>
      <xdr:row>32</xdr:row>
      <xdr:rowOff>147637</xdr:rowOff>
    </xdr:from>
    <xdr:to>
      <xdr:col>2</xdr:col>
      <xdr:colOff>5043493</xdr:colOff>
      <xdr:row>35</xdr:row>
      <xdr:rowOff>23812</xdr:rowOff>
    </xdr:to>
    <xdr:sp macro="[0]!aller_a_enreg_precedent" textlink="">
      <xdr:nvSpPr>
        <xdr:cNvPr id="14" name="Flèche droite 13"/>
        <xdr:cNvSpPr/>
      </xdr:nvSpPr>
      <xdr:spPr>
        <a:xfrm rot="16200000">
          <a:off x="6419855" y="7181850"/>
          <a:ext cx="447675" cy="304800"/>
        </a:xfrm>
        <a:prstGeom prst="rightArrow">
          <a:avLst/>
        </a:prstGeom>
        <a:solidFill>
          <a:schemeClr val="bg1">
            <a:lumMod val="75000"/>
          </a:schemeClr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  <xdr:twoCellAnchor editAs="oneCell">
    <xdr:from>
      <xdr:col>7</xdr:col>
      <xdr:colOff>180975</xdr:colOff>
      <xdr:row>21</xdr:row>
      <xdr:rowOff>85725</xdr:rowOff>
    </xdr:from>
    <xdr:to>
      <xdr:col>7</xdr:col>
      <xdr:colOff>542925</xdr:colOff>
      <xdr:row>23</xdr:row>
      <xdr:rowOff>57150</xdr:rowOff>
    </xdr:to>
    <xdr:pic macro="[0]!OpenCalendar">
      <xdr:nvPicPr>
        <xdr:cNvPr id="15" name="Image 14" descr="icone-calendrier-ve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01300" y="4953000"/>
          <a:ext cx="361950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N33"/>
  <sheetViews>
    <sheetView showGridLines="0" topLeftCell="A7" zoomScaleNormal="100" workbookViewId="0">
      <selection activeCell="L8" sqref="L8"/>
    </sheetView>
  </sheetViews>
  <sheetFormatPr baseColWidth="10" defaultRowHeight="12.5"/>
  <cols>
    <col min="1" max="1" width="9.81640625" customWidth="1"/>
    <col min="2" max="2" width="29.81640625" customWidth="1"/>
    <col min="3" max="3" width="3.81640625" customWidth="1"/>
    <col min="4" max="4" width="5" customWidth="1"/>
    <col min="5" max="5" width="30.1796875" customWidth="1"/>
    <col min="6" max="6" width="3.1796875" customWidth="1"/>
    <col min="7" max="7" width="5.1796875" customWidth="1"/>
    <col min="8" max="8" width="32" customWidth="1"/>
  </cols>
  <sheetData>
    <row r="1" spans="1:14" ht="18">
      <c r="A1" s="38" t="s">
        <v>406</v>
      </c>
    </row>
    <row r="2" spans="1:14">
      <c r="L2" s="90"/>
    </row>
    <row r="3" spans="1:14">
      <c r="L3" s="90"/>
    </row>
    <row r="4" spans="1:14" ht="13">
      <c r="B4" s="243" t="s">
        <v>494</v>
      </c>
      <c r="E4" s="243"/>
      <c r="L4" s="90"/>
    </row>
    <row r="5" spans="1:14">
      <c r="L5" s="90"/>
    </row>
    <row r="6" spans="1:14">
      <c r="L6" s="46"/>
    </row>
    <row r="7" spans="1:14">
      <c r="L7" s="46"/>
    </row>
    <row r="8" spans="1:14">
      <c r="H8" s="45" t="s">
        <v>167</v>
      </c>
      <c r="L8" s="132"/>
    </row>
    <row r="9" spans="1:14">
      <c r="B9" s="244" t="s">
        <v>228</v>
      </c>
      <c r="H9" s="45" t="s">
        <v>168</v>
      </c>
      <c r="L9" s="133"/>
    </row>
    <row r="10" spans="1:14">
      <c r="B10" s="245" t="s">
        <v>227</v>
      </c>
      <c r="L10" s="133"/>
    </row>
    <row r="11" spans="1:14">
      <c r="L11" s="132"/>
    </row>
    <row r="12" spans="1:14">
      <c r="L12" s="132"/>
    </row>
    <row r="13" spans="1:14">
      <c r="L13" s="132"/>
      <c r="M13" s="9"/>
      <c r="N13" s="9"/>
    </row>
    <row r="14" spans="1:14">
      <c r="H14" s="81"/>
      <c r="L14" s="46"/>
      <c r="M14" s="9"/>
      <c r="N14" s="9"/>
    </row>
    <row r="15" spans="1:14">
      <c r="L15" s="132"/>
      <c r="M15" s="9"/>
      <c r="N15" s="9"/>
    </row>
    <row r="16" spans="1:14" ht="15.75" customHeight="1">
      <c r="H16" s="9"/>
      <c r="M16" s="9"/>
      <c r="N16" s="9"/>
    </row>
    <row r="17" spans="2:14">
      <c r="B17" s="46" t="s">
        <v>120</v>
      </c>
      <c r="E17" s="134" t="s">
        <v>220</v>
      </c>
      <c r="H17" s="134" t="s">
        <v>213</v>
      </c>
      <c r="L17" s="142"/>
      <c r="M17" s="9"/>
      <c r="N17" s="9"/>
    </row>
    <row r="18" spans="2:14">
      <c r="B18" s="46" t="s">
        <v>121</v>
      </c>
      <c r="E18" s="134" t="s">
        <v>221</v>
      </c>
      <c r="H18" s="136" t="s">
        <v>214</v>
      </c>
      <c r="I18" s="91"/>
      <c r="J18" s="91"/>
      <c r="L18" s="142"/>
      <c r="M18" s="9"/>
      <c r="N18" s="9"/>
    </row>
    <row r="19" spans="2:14">
      <c r="B19" s="46" t="s">
        <v>122</v>
      </c>
      <c r="E19" s="134"/>
      <c r="H19" s="136" t="s">
        <v>215</v>
      </c>
      <c r="L19" s="9"/>
      <c r="M19" s="9"/>
      <c r="N19" s="9"/>
    </row>
    <row r="20" spans="2:14">
      <c r="B20" s="46" t="s">
        <v>123</v>
      </c>
      <c r="E20" s="131" t="s">
        <v>304</v>
      </c>
      <c r="L20" s="9"/>
      <c r="M20" s="9"/>
      <c r="N20" s="9"/>
    </row>
    <row r="21" spans="2:14">
      <c r="E21" s="132" t="s">
        <v>305</v>
      </c>
      <c r="H21" s="131" t="s">
        <v>212</v>
      </c>
      <c r="L21" s="9"/>
      <c r="M21" s="9"/>
      <c r="N21" s="9"/>
    </row>
    <row r="22" spans="2:14">
      <c r="B22" s="143" t="s">
        <v>301</v>
      </c>
      <c r="E22" s="132" t="s">
        <v>306</v>
      </c>
      <c r="H22" s="132" t="s">
        <v>222</v>
      </c>
      <c r="L22" s="9"/>
      <c r="M22" s="9"/>
      <c r="N22" s="9"/>
    </row>
    <row r="23" spans="2:14">
      <c r="B23" s="143" t="s">
        <v>300</v>
      </c>
      <c r="E23" s="46" t="s">
        <v>307</v>
      </c>
      <c r="H23" s="132"/>
      <c r="L23" s="9"/>
      <c r="M23" s="9"/>
      <c r="N23" s="9"/>
    </row>
    <row r="24" spans="2:14">
      <c r="H24" s="131" t="s">
        <v>308</v>
      </c>
      <c r="L24" s="9"/>
      <c r="M24" s="9"/>
      <c r="N24" s="9"/>
    </row>
    <row r="25" spans="2:14">
      <c r="B25" s="46" t="s">
        <v>231</v>
      </c>
      <c r="E25" s="131" t="s">
        <v>223</v>
      </c>
      <c r="H25" s="132" t="s">
        <v>309</v>
      </c>
    </row>
    <row r="26" spans="2:14">
      <c r="B26" s="46" t="s">
        <v>230</v>
      </c>
      <c r="E26" s="132" t="s">
        <v>224</v>
      </c>
      <c r="H26" s="132" t="s">
        <v>311</v>
      </c>
      <c r="K26" s="131"/>
    </row>
    <row r="27" spans="2:14">
      <c r="B27" s="46" t="s">
        <v>229</v>
      </c>
      <c r="E27" s="132"/>
      <c r="H27" s="132" t="s">
        <v>310</v>
      </c>
      <c r="K27" s="132"/>
    </row>
    <row r="28" spans="2:14" ht="21" customHeight="1">
      <c r="H28" s="133"/>
      <c r="K28" s="132"/>
    </row>
    <row r="29" spans="2:14" ht="12.75" customHeight="1">
      <c r="K29" s="46"/>
    </row>
    <row r="30" spans="2:14" ht="12.75" customHeight="1">
      <c r="E30" s="141" t="s">
        <v>225</v>
      </c>
    </row>
    <row r="31" spans="2:14" ht="18" customHeight="1">
      <c r="B31" s="141" t="s">
        <v>228</v>
      </c>
      <c r="E31" s="141" t="s">
        <v>247</v>
      </c>
      <c r="H31" s="140" t="s">
        <v>226</v>
      </c>
    </row>
    <row r="32" spans="2:14">
      <c r="B32" s="140" t="s">
        <v>227</v>
      </c>
      <c r="E32" s="209" t="s">
        <v>296</v>
      </c>
      <c r="H32" s="141" t="s">
        <v>302</v>
      </c>
    </row>
    <row r="33" spans="8:8">
      <c r="H33" s="208" t="s">
        <v>297</v>
      </c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AI101"/>
  <sheetViews>
    <sheetView topLeftCell="G1" workbookViewId="0">
      <selection activeCell="M11" sqref="M11"/>
    </sheetView>
  </sheetViews>
  <sheetFormatPr baseColWidth="10" defaultRowHeight="12.5"/>
  <cols>
    <col min="1" max="1" width="14.1796875" bestFit="1" customWidth="1"/>
    <col min="5" max="5" width="29" customWidth="1"/>
    <col min="6" max="6" width="39.26953125" style="73" bestFit="1" customWidth="1"/>
    <col min="10" max="10" width="25.1796875" customWidth="1"/>
    <col min="28" max="28" width="61.453125" bestFit="1" customWidth="1"/>
    <col min="29" max="29" width="30" bestFit="1" customWidth="1"/>
  </cols>
  <sheetData>
    <row r="1" spans="1:35" ht="13">
      <c r="A1" s="6" t="s">
        <v>125</v>
      </c>
      <c r="B1" s="7" t="s">
        <v>186</v>
      </c>
      <c r="C1" s="7" t="s">
        <v>74</v>
      </c>
      <c r="D1" s="9" t="s">
        <v>76</v>
      </c>
      <c r="E1" s="9" t="s">
        <v>118</v>
      </c>
      <c r="F1" s="72" t="s">
        <v>159</v>
      </c>
      <c r="G1" s="6" t="s">
        <v>234</v>
      </c>
      <c r="H1" s="8" t="s">
        <v>124</v>
      </c>
      <c r="J1" s="8" t="s">
        <v>85</v>
      </c>
      <c r="K1" s="8" t="s">
        <v>86</v>
      </c>
      <c r="L1" s="8" t="s">
        <v>110</v>
      </c>
      <c r="M1" s="8" t="s">
        <v>87</v>
      </c>
      <c r="N1" s="8" t="s">
        <v>88</v>
      </c>
      <c r="O1" s="8" t="s">
        <v>89</v>
      </c>
      <c r="P1" s="8" t="s">
        <v>90</v>
      </c>
      <c r="Q1" s="8" t="s">
        <v>91</v>
      </c>
      <c r="R1" s="8" t="s">
        <v>92</v>
      </c>
      <c r="S1" s="8" t="s">
        <v>93</v>
      </c>
      <c r="T1" s="8" t="s">
        <v>94</v>
      </c>
      <c r="U1" s="8" t="s">
        <v>95</v>
      </c>
      <c r="V1" s="8" t="s">
        <v>96</v>
      </c>
      <c r="W1" s="8" t="s">
        <v>97</v>
      </c>
      <c r="X1" s="8" t="s">
        <v>98</v>
      </c>
      <c r="Y1" s="8" t="s">
        <v>99</v>
      </c>
      <c r="Z1" s="8" t="s">
        <v>101</v>
      </c>
      <c r="AA1" s="8" t="s">
        <v>102</v>
      </c>
      <c r="AB1" s="8" t="s">
        <v>103</v>
      </c>
      <c r="AC1" s="8" t="s">
        <v>105</v>
      </c>
      <c r="AD1" s="8" t="s">
        <v>107</v>
      </c>
      <c r="AE1" s="8" t="s">
        <v>109</v>
      </c>
      <c r="AF1" s="8" t="s">
        <v>109</v>
      </c>
      <c r="AG1" s="8"/>
      <c r="AH1" s="8"/>
      <c r="AI1" s="8"/>
    </row>
    <row r="2" spans="1:35">
      <c r="A2" s="7" t="s">
        <v>85</v>
      </c>
      <c r="B2" s="7" t="s">
        <v>164</v>
      </c>
      <c r="C2" s="7" t="s">
        <v>75</v>
      </c>
      <c r="D2" s="9" t="s">
        <v>77</v>
      </c>
      <c r="E2" s="72" t="s">
        <v>564</v>
      </c>
      <c r="F2" s="72" t="s">
        <v>155</v>
      </c>
      <c r="G2">
        <v>1</v>
      </c>
      <c r="H2" t="s">
        <v>85</v>
      </c>
      <c r="J2" t="s">
        <v>438</v>
      </c>
      <c r="K2" t="s">
        <v>575</v>
      </c>
      <c r="L2" t="s">
        <v>21</v>
      </c>
      <c r="M2" t="s">
        <v>504</v>
      </c>
      <c r="N2" t="s">
        <v>28</v>
      </c>
      <c r="O2" t="s">
        <v>29</v>
      </c>
      <c r="P2" t="s">
        <v>114</v>
      </c>
      <c r="Q2" t="s">
        <v>35</v>
      </c>
      <c r="R2" t="s">
        <v>36</v>
      </c>
      <c r="S2" t="s">
        <v>37</v>
      </c>
      <c r="T2" t="s">
        <v>38</v>
      </c>
      <c r="U2" t="s">
        <v>534</v>
      </c>
      <c r="V2" t="s">
        <v>399</v>
      </c>
      <c r="W2" t="s">
        <v>384</v>
      </c>
      <c r="X2" t="s">
        <v>408</v>
      </c>
      <c r="Y2" t="s">
        <v>597</v>
      </c>
      <c r="Z2" t="s">
        <v>413</v>
      </c>
      <c r="AA2" t="s">
        <v>506</v>
      </c>
      <c r="AB2" t="s">
        <v>62</v>
      </c>
      <c r="AC2" t="s">
        <v>67</v>
      </c>
      <c r="AD2" t="s">
        <v>314</v>
      </c>
      <c r="AE2" t="s">
        <v>452</v>
      </c>
    </row>
    <row r="3" spans="1:35">
      <c r="A3" s="7" t="s">
        <v>86</v>
      </c>
      <c r="B3" s="7"/>
      <c r="C3" s="3"/>
      <c r="D3" s="9" t="s">
        <v>78</v>
      </c>
      <c r="E3" s="6" t="s">
        <v>588</v>
      </c>
      <c r="F3" s="72" t="s">
        <v>156</v>
      </c>
      <c r="G3">
        <v>2</v>
      </c>
      <c r="H3" t="s">
        <v>86</v>
      </c>
      <c r="J3" t="s">
        <v>5</v>
      </c>
      <c r="K3" t="s">
        <v>17</v>
      </c>
      <c r="L3" t="s">
        <v>22</v>
      </c>
      <c r="M3" t="s">
        <v>412</v>
      </c>
      <c r="O3" t="s">
        <v>30</v>
      </c>
      <c r="P3" t="s">
        <v>33</v>
      </c>
      <c r="R3" t="s">
        <v>113</v>
      </c>
      <c r="T3" t="s">
        <v>407</v>
      </c>
      <c r="U3" t="s">
        <v>468</v>
      </c>
      <c r="V3" t="s">
        <v>45</v>
      </c>
      <c r="W3" t="s">
        <v>47</v>
      </c>
      <c r="X3" t="s">
        <v>446</v>
      </c>
      <c r="Y3" t="s">
        <v>50</v>
      </c>
      <c r="Z3" t="s">
        <v>387</v>
      </c>
      <c r="AA3" t="s">
        <v>56</v>
      </c>
      <c r="AB3" t="s">
        <v>411</v>
      </c>
      <c r="AC3" t="s">
        <v>451</v>
      </c>
      <c r="AE3" t="s">
        <v>512</v>
      </c>
    </row>
    <row r="4" spans="1:35">
      <c r="A4" s="7" t="s">
        <v>110</v>
      </c>
      <c r="C4" s="3"/>
      <c r="D4" s="9" t="s">
        <v>79</v>
      </c>
      <c r="E4" s="3"/>
      <c r="F4" s="72" t="s">
        <v>152</v>
      </c>
      <c r="G4">
        <v>3</v>
      </c>
      <c r="H4" t="s">
        <v>110</v>
      </c>
      <c r="J4" t="s">
        <v>6</v>
      </c>
      <c r="K4" t="s">
        <v>18</v>
      </c>
      <c r="L4" t="s">
        <v>23</v>
      </c>
      <c r="M4" t="s">
        <v>483</v>
      </c>
      <c r="O4" t="s">
        <v>542</v>
      </c>
      <c r="P4" t="s">
        <v>34</v>
      </c>
      <c r="R4" t="s">
        <v>568</v>
      </c>
      <c r="T4" t="s">
        <v>39</v>
      </c>
      <c r="U4" t="s">
        <v>40</v>
      </c>
      <c r="V4" t="s">
        <v>540</v>
      </c>
      <c r="W4" t="s">
        <v>312</v>
      </c>
      <c r="X4" t="s">
        <v>49</v>
      </c>
      <c r="Y4" t="s">
        <v>51</v>
      </c>
      <c r="AA4" t="s">
        <v>558</v>
      </c>
      <c r="AB4" t="s">
        <v>448</v>
      </c>
      <c r="AC4" t="s">
        <v>68</v>
      </c>
      <c r="AE4" t="s">
        <v>268</v>
      </c>
    </row>
    <row r="5" spans="1:35">
      <c r="A5" s="7" t="s">
        <v>87</v>
      </c>
      <c r="C5" s="3"/>
      <c r="D5" s="3"/>
      <c r="E5" s="3"/>
      <c r="F5" s="72" t="s">
        <v>157</v>
      </c>
      <c r="G5">
        <v>4</v>
      </c>
      <c r="H5" t="s">
        <v>87</v>
      </c>
      <c r="J5" t="s">
        <v>439</v>
      </c>
      <c r="K5" t="s">
        <v>440</v>
      </c>
      <c r="L5" t="s">
        <v>20</v>
      </c>
      <c r="M5" t="s">
        <v>400</v>
      </c>
      <c r="O5" t="s">
        <v>31</v>
      </c>
      <c r="P5" t="s">
        <v>601</v>
      </c>
      <c r="T5" t="s">
        <v>445</v>
      </c>
      <c r="U5" t="s">
        <v>480</v>
      </c>
      <c r="V5" t="s">
        <v>523</v>
      </c>
      <c r="W5" t="s">
        <v>48</v>
      </c>
      <c r="X5" t="s">
        <v>401</v>
      </c>
      <c r="Y5" t="s">
        <v>52</v>
      </c>
      <c r="AA5" t="s">
        <v>395</v>
      </c>
      <c r="AB5" t="s">
        <v>63</v>
      </c>
      <c r="AC5" t="s">
        <v>66</v>
      </c>
    </row>
    <row r="6" spans="1:35">
      <c r="A6" s="7" t="s">
        <v>88</v>
      </c>
      <c r="F6" s="72" t="s">
        <v>148</v>
      </c>
      <c r="G6">
        <v>5</v>
      </c>
      <c r="H6" t="s">
        <v>88</v>
      </c>
      <c r="J6" t="s">
        <v>393</v>
      </c>
      <c r="K6" t="s">
        <v>19</v>
      </c>
      <c r="L6" t="s">
        <v>24</v>
      </c>
      <c r="M6" t="s">
        <v>25</v>
      </c>
      <c r="O6" t="s">
        <v>467</v>
      </c>
      <c r="U6" t="s">
        <v>521</v>
      </c>
      <c r="V6" t="s">
        <v>391</v>
      </c>
      <c r="Y6" t="s">
        <v>493</v>
      </c>
      <c r="AA6" t="s">
        <v>57</v>
      </c>
      <c r="AB6" t="s">
        <v>388</v>
      </c>
      <c r="AC6" t="s">
        <v>573</v>
      </c>
    </row>
    <row r="7" spans="1:35">
      <c r="A7" s="7" t="s">
        <v>89</v>
      </c>
      <c r="F7" s="72" t="s">
        <v>149</v>
      </c>
      <c r="G7">
        <v>6</v>
      </c>
      <c r="H7" t="s">
        <v>89</v>
      </c>
      <c r="J7" t="s">
        <v>7</v>
      </c>
      <c r="K7" t="s">
        <v>441</v>
      </c>
      <c r="L7" t="s">
        <v>443</v>
      </c>
      <c r="M7" t="s">
        <v>26</v>
      </c>
      <c r="O7" t="s">
        <v>482</v>
      </c>
      <c r="U7" t="s">
        <v>511</v>
      </c>
      <c r="V7" t="s">
        <v>46</v>
      </c>
      <c r="Y7" t="s">
        <v>53</v>
      </c>
      <c r="AA7" t="s">
        <v>434</v>
      </c>
      <c r="AB7" t="s">
        <v>449</v>
      </c>
      <c r="AC7" t="s">
        <v>398</v>
      </c>
    </row>
    <row r="8" spans="1:35">
      <c r="A8" s="7" t="s">
        <v>90</v>
      </c>
      <c r="F8" s="72" t="s">
        <v>160</v>
      </c>
      <c r="G8">
        <v>7</v>
      </c>
      <c r="H8" t="s">
        <v>90</v>
      </c>
      <c r="J8" t="s">
        <v>8</v>
      </c>
      <c r="K8" t="s">
        <v>442</v>
      </c>
      <c r="L8" t="s">
        <v>111</v>
      </c>
      <c r="M8" t="s">
        <v>478</v>
      </c>
      <c r="O8" t="s">
        <v>32</v>
      </c>
      <c r="U8" t="s">
        <v>469</v>
      </c>
      <c r="Y8" t="s">
        <v>54</v>
      </c>
      <c r="AA8" t="s">
        <v>447</v>
      </c>
      <c r="AB8" t="s">
        <v>450</v>
      </c>
    </row>
    <row r="9" spans="1:35">
      <c r="A9" s="7" t="s">
        <v>91</v>
      </c>
      <c r="F9" s="72" t="s">
        <v>153</v>
      </c>
      <c r="G9">
        <v>8</v>
      </c>
      <c r="H9" t="s">
        <v>91</v>
      </c>
      <c r="J9" t="s">
        <v>9</v>
      </c>
      <c r="M9" t="s">
        <v>604</v>
      </c>
      <c r="O9" t="s">
        <v>386</v>
      </c>
      <c r="U9" t="s">
        <v>565</v>
      </c>
      <c r="Y9" t="s">
        <v>313</v>
      </c>
      <c r="AA9" t="s">
        <v>58</v>
      </c>
      <c r="AB9" t="s">
        <v>470</v>
      </c>
    </row>
    <row r="10" spans="1:35">
      <c r="A10" s="7" t="s">
        <v>92</v>
      </c>
      <c r="F10" s="72" t="s">
        <v>150</v>
      </c>
      <c r="G10">
        <v>9</v>
      </c>
      <c r="H10" t="s">
        <v>92</v>
      </c>
      <c r="J10" t="s">
        <v>10</v>
      </c>
      <c r="M10" t="s">
        <v>599</v>
      </c>
      <c r="O10" t="s">
        <v>502</v>
      </c>
      <c r="U10" t="s">
        <v>41</v>
      </c>
      <c r="Y10" t="s">
        <v>55</v>
      </c>
      <c r="AA10" t="s">
        <v>59</v>
      </c>
      <c r="AB10" t="s">
        <v>64</v>
      </c>
    </row>
    <row r="11" spans="1:35">
      <c r="A11" s="7" t="s">
        <v>93</v>
      </c>
      <c r="F11" s="72" t="s">
        <v>158</v>
      </c>
      <c r="G11">
        <v>10</v>
      </c>
      <c r="H11" t="s">
        <v>93</v>
      </c>
      <c r="J11" t="s">
        <v>12</v>
      </c>
      <c r="M11" t="s">
        <v>606</v>
      </c>
      <c r="O11" t="s">
        <v>444</v>
      </c>
      <c r="U11" t="s">
        <v>42</v>
      </c>
      <c r="AA11" t="s">
        <v>60</v>
      </c>
      <c r="AB11" t="s">
        <v>65</v>
      </c>
    </row>
    <row r="12" spans="1:35">
      <c r="A12" s="7" t="s">
        <v>94</v>
      </c>
      <c r="F12" s="72" t="s">
        <v>154</v>
      </c>
      <c r="G12">
        <v>11</v>
      </c>
      <c r="H12" t="s">
        <v>94</v>
      </c>
      <c r="J12" t="s">
        <v>13</v>
      </c>
      <c r="M12" t="s">
        <v>605</v>
      </c>
      <c r="U12" t="s">
        <v>43</v>
      </c>
      <c r="AA12" t="s">
        <v>61</v>
      </c>
    </row>
    <row r="13" spans="1:35">
      <c r="A13" s="7" t="s">
        <v>95</v>
      </c>
      <c r="F13" s="72" t="s">
        <v>151</v>
      </c>
      <c r="G13">
        <v>12</v>
      </c>
      <c r="H13" t="s">
        <v>95</v>
      </c>
      <c r="J13" t="s">
        <v>14</v>
      </c>
      <c r="M13" t="s">
        <v>481</v>
      </c>
      <c r="U13" t="s">
        <v>44</v>
      </c>
    </row>
    <row r="14" spans="1:35">
      <c r="A14" s="7" t="s">
        <v>96</v>
      </c>
      <c r="F14" s="73" t="s">
        <v>242</v>
      </c>
      <c r="G14">
        <v>13</v>
      </c>
      <c r="H14" t="s">
        <v>96</v>
      </c>
      <c r="J14" t="s">
        <v>535</v>
      </c>
      <c r="M14" t="s">
        <v>526</v>
      </c>
    </row>
    <row r="15" spans="1:35">
      <c r="A15" s="7" t="s">
        <v>97</v>
      </c>
      <c r="F15" s="73" t="s">
        <v>243</v>
      </c>
      <c r="G15">
        <v>14</v>
      </c>
      <c r="H15" t="s">
        <v>97</v>
      </c>
      <c r="J15" t="s">
        <v>508</v>
      </c>
      <c r="M15" t="s">
        <v>27</v>
      </c>
    </row>
    <row r="16" spans="1:35">
      <c r="A16" s="7" t="s">
        <v>98</v>
      </c>
      <c r="G16">
        <v>15</v>
      </c>
      <c r="H16" t="s">
        <v>98</v>
      </c>
      <c r="J16" t="s">
        <v>11</v>
      </c>
      <c r="M16" t="s">
        <v>390</v>
      </c>
    </row>
    <row r="17" spans="1:13">
      <c r="A17" s="7" t="s">
        <v>99</v>
      </c>
      <c r="G17">
        <v>16</v>
      </c>
      <c r="H17" t="s">
        <v>99</v>
      </c>
      <c r="J17" t="s">
        <v>15</v>
      </c>
      <c r="M17" t="s">
        <v>112</v>
      </c>
    </row>
    <row r="18" spans="1:13">
      <c r="A18" s="7" t="s">
        <v>100</v>
      </c>
      <c r="G18">
        <v>17</v>
      </c>
      <c r="H18" t="s">
        <v>101</v>
      </c>
      <c r="J18" t="s">
        <v>16</v>
      </c>
    </row>
    <row r="19" spans="1:13">
      <c r="A19" s="7" t="s">
        <v>101</v>
      </c>
      <c r="G19">
        <v>18</v>
      </c>
      <c r="H19" t="s">
        <v>102</v>
      </c>
    </row>
    <row r="20" spans="1:13">
      <c r="A20" s="7" t="s">
        <v>102</v>
      </c>
      <c r="G20">
        <v>19</v>
      </c>
      <c r="H20" t="s">
        <v>103</v>
      </c>
    </row>
    <row r="21" spans="1:13">
      <c r="A21" s="7" t="s">
        <v>103</v>
      </c>
      <c r="G21">
        <v>20</v>
      </c>
      <c r="H21" t="s">
        <v>105</v>
      </c>
    </row>
    <row r="22" spans="1:13">
      <c r="A22" s="7" t="s">
        <v>104</v>
      </c>
      <c r="G22">
        <v>21</v>
      </c>
      <c r="H22" t="s">
        <v>107</v>
      </c>
    </row>
    <row r="23" spans="1:13">
      <c r="A23" s="7" t="s">
        <v>105</v>
      </c>
      <c r="G23">
        <v>22</v>
      </c>
      <c r="H23" t="s">
        <v>109</v>
      </c>
    </row>
    <row r="24" spans="1:13">
      <c r="A24" s="7" t="s">
        <v>106</v>
      </c>
      <c r="G24">
        <v>23</v>
      </c>
    </row>
    <row r="25" spans="1:13">
      <c r="A25" s="7" t="s">
        <v>107</v>
      </c>
      <c r="G25">
        <v>24</v>
      </c>
    </row>
    <row r="26" spans="1:13">
      <c r="A26" s="7" t="s">
        <v>108</v>
      </c>
      <c r="G26">
        <v>25</v>
      </c>
    </row>
    <row r="27" spans="1:13">
      <c r="A27" s="7" t="s">
        <v>109</v>
      </c>
      <c r="G27">
        <v>26</v>
      </c>
    </row>
    <row r="28" spans="1:13">
      <c r="G28">
        <v>27</v>
      </c>
    </row>
    <row r="29" spans="1:13">
      <c r="G29">
        <v>28</v>
      </c>
    </row>
    <row r="30" spans="1:13">
      <c r="G30">
        <v>29</v>
      </c>
    </row>
    <row r="31" spans="1:13">
      <c r="G31">
        <v>30</v>
      </c>
    </row>
    <row r="32" spans="1:13">
      <c r="G32">
        <v>31</v>
      </c>
    </row>
    <row r="33" spans="7:7">
      <c r="G33">
        <v>32</v>
      </c>
    </row>
    <row r="34" spans="7:7">
      <c r="G34">
        <v>33</v>
      </c>
    </row>
    <row r="35" spans="7:7">
      <c r="G35">
        <v>34</v>
      </c>
    </row>
    <row r="36" spans="7:7">
      <c r="G36">
        <v>35</v>
      </c>
    </row>
    <row r="37" spans="7:7">
      <c r="G37">
        <v>36</v>
      </c>
    </row>
    <row r="38" spans="7:7">
      <c r="G38">
        <v>37</v>
      </c>
    </row>
    <row r="39" spans="7:7">
      <c r="G39">
        <v>38</v>
      </c>
    </row>
    <row r="40" spans="7:7">
      <c r="G40">
        <v>39</v>
      </c>
    </row>
    <row r="41" spans="7:7">
      <c r="G41">
        <v>40</v>
      </c>
    </row>
    <row r="42" spans="7:7">
      <c r="G42">
        <v>41</v>
      </c>
    </row>
    <row r="43" spans="7:7">
      <c r="G43">
        <v>42</v>
      </c>
    </row>
    <row r="44" spans="7:7">
      <c r="G44">
        <v>43</v>
      </c>
    </row>
    <row r="45" spans="7:7">
      <c r="G45">
        <v>44</v>
      </c>
    </row>
    <row r="46" spans="7:7">
      <c r="G46">
        <v>45</v>
      </c>
    </row>
    <row r="47" spans="7:7">
      <c r="G47">
        <v>46</v>
      </c>
    </row>
    <row r="48" spans="7:7">
      <c r="G48">
        <v>47</v>
      </c>
    </row>
    <row r="49" spans="7:7">
      <c r="G49">
        <v>48</v>
      </c>
    </row>
    <row r="50" spans="7:7">
      <c r="G50">
        <v>49</v>
      </c>
    </row>
    <row r="51" spans="7:7">
      <c r="G51">
        <v>50</v>
      </c>
    </row>
    <row r="52" spans="7:7">
      <c r="G52">
        <v>51</v>
      </c>
    </row>
    <row r="53" spans="7:7">
      <c r="G53">
        <v>52</v>
      </c>
    </row>
    <row r="54" spans="7:7">
      <c r="G54">
        <v>53</v>
      </c>
    </row>
    <row r="55" spans="7:7">
      <c r="G55">
        <v>54</v>
      </c>
    </row>
    <row r="56" spans="7:7">
      <c r="G56">
        <v>55</v>
      </c>
    </row>
    <row r="57" spans="7:7">
      <c r="G57">
        <v>56</v>
      </c>
    </row>
    <row r="58" spans="7:7">
      <c r="G58">
        <v>57</v>
      </c>
    </row>
    <row r="59" spans="7:7">
      <c r="G59">
        <v>58</v>
      </c>
    </row>
    <row r="60" spans="7:7">
      <c r="G60">
        <v>59</v>
      </c>
    </row>
    <row r="61" spans="7:7">
      <c r="G61">
        <v>60</v>
      </c>
    </row>
    <row r="62" spans="7:7">
      <c r="G62">
        <v>61</v>
      </c>
    </row>
    <row r="63" spans="7:7">
      <c r="G63">
        <v>62</v>
      </c>
    </row>
    <row r="64" spans="7:7">
      <c r="G64">
        <v>63</v>
      </c>
    </row>
    <row r="65" spans="7:7">
      <c r="G65">
        <v>64</v>
      </c>
    </row>
    <row r="66" spans="7:7">
      <c r="G66">
        <v>65</v>
      </c>
    </row>
    <row r="67" spans="7:7">
      <c r="G67">
        <v>66</v>
      </c>
    </row>
    <row r="68" spans="7:7">
      <c r="G68">
        <v>67</v>
      </c>
    </row>
    <row r="69" spans="7:7">
      <c r="G69">
        <v>68</v>
      </c>
    </row>
    <row r="70" spans="7:7">
      <c r="G70">
        <v>69</v>
      </c>
    </row>
    <row r="71" spans="7:7">
      <c r="G71">
        <v>70</v>
      </c>
    </row>
    <row r="72" spans="7:7">
      <c r="G72">
        <v>71</v>
      </c>
    </row>
    <row r="73" spans="7:7">
      <c r="G73">
        <v>72</v>
      </c>
    </row>
    <row r="74" spans="7:7">
      <c r="G74">
        <v>73</v>
      </c>
    </row>
    <row r="75" spans="7:7">
      <c r="G75">
        <v>74</v>
      </c>
    </row>
    <row r="76" spans="7:7">
      <c r="G76">
        <v>75</v>
      </c>
    </row>
    <row r="77" spans="7:7">
      <c r="G77">
        <v>76</v>
      </c>
    </row>
    <row r="78" spans="7:7">
      <c r="G78">
        <v>77</v>
      </c>
    </row>
    <row r="79" spans="7:7">
      <c r="G79">
        <v>78</v>
      </c>
    </row>
    <row r="80" spans="7:7">
      <c r="G80">
        <v>79</v>
      </c>
    </row>
    <row r="81" spans="7:7">
      <c r="G81">
        <v>80</v>
      </c>
    </row>
    <row r="82" spans="7:7">
      <c r="G82">
        <v>81</v>
      </c>
    </row>
    <row r="83" spans="7:7">
      <c r="G83">
        <v>82</v>
      </c>
    </row>
    <row r="84" spans="7:7">
      <c r="G84">
        <v>83</v>
      </c>
    </row>
    <row r="85" spans="7:7">
      <c r="G85">
        <v>84</v>
      </c>
    </row>
    <row r="86" spans="7:7">
      <c r="G86">
        <v>85</v>
      </c>
    </row>
    <row r="87" spans="7:7">
      <c r="G87">
        <v>86</v>
      </c>
    </row>
    <row r="88" spans="7:7">
      <c r="G88">
        <v>87</v>
      </c>
    </row>
    <row r="89" spans="7:7">
      <c r="G89">
        <v>88</v>
      </c>
    </row>
    <row r="90" spans="7:7">
      <c r="G90">
        <v>89</v>
      </c>
    </row>
    <row r="91" spans="7:7">
      <c r="G91">
        <v>90</v>
      </c>
    </row>
    <row r="92" spans="7:7">
      <c r="G92">
        <v>91</v>
      </c>
    </row>
    <row r="93" spans="7:7">
      <c r="G93">
        <v>92</v>
      </c>
    </row>
    <row r="94" spans="7:7">
      <c r="G94">
        <v>93</v>
      </c>
    </row>
    <row r="95" spans="7:7">
      <c r="G95">
        <v>94</v>
      </c>
    </row>
    <row r="96" spans="7:7">
      <c r="G96">
        <v>95</v>
      </c>
    </row>
    <row r="97" spans="7:7">
      <c r="G97">
        <v>96</v>
      </c>
    </row>
    <row r="98" spans="7:7">
      <c r="G98">
        <v>97</v>
      </c>
    </row>
    <row r="99" spans="7:7">
      <c r="G99">
        <v>98</v>
      </c>
    </row>
    <row r="100" spans="7:7">
      <c r="G100">
        <v>99</v>
      </c>
    </row>
    <row r="101" spans="7:7">
      <c r="G101">
        <v>100</v>
      </c>
    </row>
  </sheetData>
  <sortState ref="F1:F12">
    <sortCondition ref="F1"/>
  </sortState>
  <dataConsolidate/>
  <dataValidations count="1">
    <dataValidation type="list" allowBlank="1" showInputMessage="1" showErrorMessage="1" sqref="E5">
      <formula1>aaaaa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3"/>
  <dimension ref="A2:E10"/>
  <sheetViews>
    <sheetView workbookViewId="0">
      <selection activeCell="G16" sqref="G16"/>
    </sheetView>
  </sheetViews>
  <sheetFormatPr baseColWidth="10" defaultRowHeight="12.5"/>
  <cols>
    <col min="1" max="1" width="67.26953125" bestFit="1" customWidth="1"/>
  </cols>
  <sheetData>
    <row r="2" spans="1:5">
      <c r="B2" s="9" t="s">
        <v>200</v>
      </c>
    </row>
    <row r="3" spans="1:5">
      <c r="A3" s="9" t="s">
        <v>199</v>
      </c>
      <c r="B3" s="146">
        <v>81</v>
      </c>
    </row>
    <row r="4" spans="1:5">
      <c r="B4" s="9" t="s">
        <v>201</v>
      </c>
    </row>
    <row r="5" spans="1:5">
      <c r="A5" s="9" t="s">
        <v>198</v>
      </c>
      <c r="B5">
        <f ca="1">COUNTA(Commandes_PMSPV!A:A)-1</f>
        <v>98</v>
      </c>
    </row>
    <row r="8" spans="1:5">
      <c r="A8" s="10" t="s">
        <v>209</v>
      </c>
      <c r="B8" s="10"/>
    </row>
    <row r="9" spans="1:5">
      <c r="A9" s="10" t="s">
        <v>208</v>
      </c>
      <c r="B9" s="10">
        <f ca="1">COUNTA(Commandes_PMSPV!A:A)</f>
        <v>99</v>
      </c>
      <c r="C9" s="9"/>
      <c r="D9" s="9"/>
      <c r="E9" s="9"/>
    </row>
    <row r="10" spans="1:5">
      <c r="A10" s="9"/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>
    <tabColor indexed="44"/>
    <pageSetUpPr fitToPage="1"/>
  </sheetPr>
  <dimension ref="A1:R46"/>
  <sheetViews>
    <sheetView showGridLines="0" topLeftCell="B10" zoomScale="110" zoomScaleNormal="110" workbookViewId="0">
      <selection activeCell="C16" sqref="C16"/>
    </sheetView>
  </sheetViews>
  <sheetFormatPr baseColWidth="10" defaultColWidth="11.453125" defaultRowHeight="14"/>
  <cols>
    <col min="1" max="1" width="5.453125" style="4" hidden="1" customWidth="1"/>
    <col min="2" max="2" width="17.26953125" style="4" customWidth="1"/>
    <col min="3" max="3" width="13.1796875" style="4" customWidth="1"/>
    <col min="4" max="4" width="6" style="4" customWidth="1"/>
    <col min="5" max="5" width="11.81640625" style="4" customWidth="1"/>
    <col min="6" max="6" width="12.26953125" style="4" customWidth="1"/>
    <col min="7" max="7" width="8.26953125" style="4" customWidth="1"/>
    <col min="8" max="8" width="5.81640625" style="4" customWidth="1"/>
    <col min="9" max="9" width="60.7265625" style="4" customWidth="1"/>
    <col min="10" max="10" width="9.453125" style="4" customWidth="1"/>
    <col min="11" max="11" width="18.1796875" style="4" customWidth="1"/>
    <col min="12" max="12" width="13.54296875" style="4" bestFit="1" customWidth="1"/>
    <col min="13" max="13" width="14" style="4" bestFit="1" customWidth="1"/>
    <col min="14" max="14" width="12" style="4" bestFit="1" customWidth="1"/>
    <col min="15" max="15" width="17.26953125" style="4" customWidth="1"/>
    <col min="16" max="16" width="14.7265625" style="4" bestFit="1" customWidth="1"/>
    <col min="17" max="17" width="15.7265625" style="4" bestFit="1" customWidth="1"/>
    <col min="18" max="16384" width="11.453125" style="4"/>
  </cols>
  <sheetData>
    <row r="1" spans="1:18" s="53" customFormat="1" ht="18.75" hidden="1" customHeight="1">
      <c r="A1" s="65" t="s">
        <v>127</v>
      </c>
      <c r="B1" s="65" t="s">
        <v>1</v>
      </c>
      <c r="C1" s="65" t="s">
        <v>128</v>
      </c>
      <c r="D1" s="65" t="s">
        <v>147</v>
      </c>
      <c r="E1" s="65" t="s">
        <v>2</v>
      </c>
      <c r="F1" s="65" t="s">
        <v>129</v>
      </c>
      <c r="G1" s="66" t="s">
        <v>134</v>
      </c>
      <c r="H1" s="66" t="s">
        <v>135</v>
      </c>
      <c r="I1" s="66" t="s">
        <v>138</v>
      </c>
      <c r="J1" s="66" t="s">
        <v>139</v>
      </c>
      <c r="K1" s="66" t="s">
        <v>140</v>
      </c>
      <c r="Q1" s="59"/>
      <c r="R1" s="59"/>
    </row>
    <row r="2" spans="1:18" s="55" customFormat="1" ht="24" hidden="1" customHeight="1">
      <c r="A2" s="65">
        <f ca="1">MAX(Entrees_Sorties_PMSPV!A:A)+1</f>
        <v>872</v>
      </c>
      <c r="B2" s="67">
        <f ca="1">Nouv_Date</f>
        <v>42632</v>
      </c>
      <c r="C2" s="65" t="str">
        <f ca="1">IF(Nouv_Date&lt;&gt;"",TEXT(Nouv_Date,"mmmm"),"--")</f>
        <v>septembre</v>
      </c>
      <c r="D2" s="68" t="str">
        <f ca="1">Nouv_Categorie&amp;""</f>
        <v xml:space="preserve"> -- </v>
      </c>
      <c r="E2" s="65" t="str">
        <f ca="1">Nouv_Rayon&amp;""</f>
        <v>_P_</v>
      </c>
      <c r="F2" s="71" t="str">
        <f ca="1">PROPER(Nouv_Produit&amp;"")</f>
        <v/>
      </c>
      <c r="G2" s="246">
        <f ca="1">IF(OR(Nouv_UparB="0",Nouv_UparB=""),"0",IF(Nouv_Operation="SORTIE",IF(Nouv_Mesure="boîtes",-Nouv_Quantite,IF(Nouv_Mesure="unités",-Nouv_Quantite/Nouv_UparB,0)),0))</f>
        <v>0</v>
      </c>
      <c r="H2" s="65">
        <f ca="1">IF(OR(Nouv_UparB="0",Nouv_UparB=""),"0",IF(Nouv_Operation="SORTIE",IF(Nouv_Mesure="unités",-Nouv_Quantite,IF(Nouv_Mesure="boîtes",-Nouv_Quantite*Nouv_UparB,0)),0))</f>
        <v>0</v>
      </c>
      <c r="I2" s="69">
        <f ca="1">IF(OR(Nouv_UparB="0",Nouv_UparB=""),"0",IF(Nouv_Operation="ENTREE",IF(Nouv_Mesure="boîtes",Nouv_Quantite,IF(Nouv_Mesure="unités",Nouv_Quantite/Nouv_UparB,0)),0))</f>
        <v>0</v>
      </c>
      <c r="J2" s="69">
        <f ca="1">IF(OR(Nouv_UparB="0",Nouv_UparB=""),"0",IF(Nouv_Operation="ENTREE",IF(Nouv_Mesure="unités",Nouv_Quantite,IF(Nouv_Mesure="boîtes",Nouv_Quantite*Nouv_UparB,0)),0))</f>
        <v>0</v>
      </c>
      <c r="K2" s="89">
        <f ca="1">Nouv_Montant_Mouv</f>
        <v>0</v>
      </c>
      <c r="L2" s="70" t="s">
        <v>146</v>
      </c>
      <c r="Q2" s="60"/>
      <c r="R2" s="60"/>
    </row>
    <row r="3" spans="1:18" s="55" customFormat="1" ht="10" hidden="1" customHeight="1">
      <c r="A3" s="54"/>
      <c r="B3" s="57"/>
      <c r="C3" s="54"/>
      <c r="D3" s="54"/>
      <c r="E3" s="54"/>
      <c r="F3" s="54"/>
      <c r="H3" s="54"/>
      <c r="I3" s="54"/>
      <c r="J3" s="54"/>
      <c r="K3" s="54"/>
      <c r="L3" s="54"/>
      <c r="N3" s="54"/>
      <c r="O3" s="58"/>
      <c r="Q3" s="60"/>
      <c r="R3" s="60"/>
    </row>
    <row r="4" spans="1:18" s="55" customFormat="1" ht="24" hidden="1" customHeight="1">
      <c r="A4" s="68" t="s">
        <v>147</v>
      </c>
      <c r="B4" s="65" t="s">
        <v>2</v>
      </c>
      <c r="C4" s="67" t="s">
        <v>129</v>
      </c>
      <c r="D4" s="66" t="s">
        <v>136</v>
      </c>
      <c r="E4" s="66" t="s">
        <v>137</v>
      </c>
      <c r="F4" s="68" t="s">
        <v>126</v>
      </c>
      <c r="G4" s="68" t="s">
        <v>182</v>
      </c>
      <c r="H4" s="68" t="s">
        <v>117</v>
      </c>
      <c r="I4" s="68" t="s">
        <v>141</v>
      </c>
      <c r="K4" s="70" t="s">
        <v>145</v>
      </c>
      <c r="N4" s="54"/>
      <c r="O4" s="58"/>
      <c r="Q4" s="60"/>
      <c r="R4" s="60"/>
    </row>
    <row r="5" spans="1:18" s="55" customFormat="1" ht="24" hidden="1" customHeight="1">
      <c r="A5" s="71" t="str">
        <f ca="1">Nouv_Categorie&amp;""</f>
        <v xml:space="preserve"> -- </v>
      </c>
      <c r="B5" s="39" t="str">
        <f ca="1">Nouv_Rayon&amp;""</f>
        <v>_P_</v>
      </c>
      <c r="C5" s="71" t="str">
        <f ca="1">PROPER(Nouv_Produit&amp;"")</f>
        <v/>
      </c>
      <c r="D5" s="255">
        <f ca="1">IF(OR(Nouv_UparB="0",Nouv_UparB=""),"0",Nouv_Q_Stock_B+Nouv_Mouv_Dif_B)</f>
        <v>0</v>
      </c>
      <c r="E5" s="231">
        <f ca="1">IF(OR(Nouv_UparB="0",Nouv_UparB=""),"0",Nouv_Q_Stock_U+Nouv_Mouv_Dif_U)</f>
        <v>0</v>
      </c>
      <c r="F5" s="241">
        <f ca="1">Nouv_Stock_Alerte_B</f>
        <v>0</v>
      </c>
      <c r="G5" s="88">
        <f ca="1">Nouv_Montant_Stock_APRES_Mouv</f>
        <v>0</v>
      </c>
      <c r="H5" s="71" t="str">
        <f ca="1">Nouv_Fournisseur&amp;""</f>
        <v>PHI</v>
      </c>
      <c r="I5" s="259" t="str">
        <f ca="1">IF(D5&lt;=F5,"oui","non")</f>
        <v>oui</v>
      </c>
      <c r="J5" s="61" t="s">
        <v>163</v>
      </c>
      <c r="K5" s="54"/>
      <c r="M5" s="54"/>
      <c r="N5" s="54"/>
      <c r="O5" s="58"/>
      <c r="Q5" s="60"/>
      <c r="R5" s="60"/>
    </row>
    <row r="6" spans="1:18" s="55" customFormat="1" ht="10" hidden="1" customHeight="1">
      <c r="A6" s="54"/>
      <c r="B6" s="57"/>
      <c r="C6" s="54"/>
      <c r="D6" s="54"/>
      <c r="E6" s="54"/>
      <c r="F6" s="54"/>
      <c r="H6" s="54"/>
      <c r="I6" s="54"/>
      <c r="J6" s="54"/>
      <c r="K6" s="54"/>
      <c r="L6" s="54"/>
      <c r="N6" s="54"/>
      <c r="O6" s="58"/>
      <c r="Q6" s="60"/>
      <c r="R6" s="60"/>
    </row>
    <row r="7" spans="1:18" s="55" customFormat="1" ht="94.5" hidden="1">
      <c r="A7" s="65" t="s">
        <v>127</v>
      </c>
      <c r="B7" s="68" t="s">
        <v>147</v>
      </c>
      <c r="C7" s="65" t="s">
        <v>2</v>
      </c>
      <c r="D7" s="67" t="s">
        <v>129</v>
      </c>
      <c r="E7" s="68" t="s">
        <v>117</v>
      </c>
      <c r="F7" s="68" t="s">
        <v>187</v>
      </c>
      <c r="G7" s="68" t="s">
        <v>246</v>
      </c>
      <c r="H7" s="68" t="s">
        <v>185</v>
      </c>
      <c r="I7" s="92" t="s">
        <v>203</v>
      </c>
      <c r="J7" s="68" t="s">
        <v>204</v>
      </c>
      <c r="K7" s="68" t="s">
        <v>184</v>
      </c>
      <c r="L7" s="93" t="s">
        <v>219</v>
      </c>
      <c r="M7" s="85" t="s">
        <v>235</v>
      </c>
      <c r="N7" s="77" t="s">
        <v>425</v>
      </c>
      <c r="O7" s="225" t="s">
        <v>426</v>
      </c>
      <c r="Q7" s="60"/>
      <c r="R7" s="60"/>
    </row>
    <row r="8" spans="1:18" s="55" customFormat="1" ht="24" hidden="1" customHeight="1">
      <c r="A8" s="24" t="str">
        <f ca="1">"ID  - "&amp;MAX(COUNTA(Commandes_PMSPV!A:A)-1)</f>
        <v>ID  - 109</v>
      </c>
      <c r="B8" s="71" t="str">
        <f ca="1">Nouv_Categorie&amp;""</f>
        <v xml:space="preserve"> -- </v>
      </c>
      <c r="C8" s="39" t="str">
        <f ca="1">Nouv_Rayon&amp;""</f>
        <v>_P_</v>
      </c>
      <c r="D8" s="71" t="str">
        <f ca="1">PROPER(Nouv_Produit&amp;"")</f>
        <v/>
      </c>
      <c r="E8" s="71" t="str">
        <f ca="1">Nouv_Fournisseur&amp;""</f>
        <v>PHI</v>
      </c>
      <c r="F8" s="218" t="str">
        <f ca="1">I21</f>
        <v/>
      </c>
      <c r="G8" s="24" t="str">
        <f t="array" aca="1" ref="G8" ca="1">IF(AND(Nouv_Produit&lt;&gt;"",Nouv_Fournisseur&lt;&gt;""),IF(ISERROR(INDEX(Qte_commandee_Commandes,MATCH(Nouv_Produit&amp;" "&amp;Nouv_Fournisseur,Produit_Commandes&amp;" "&amp;Fournisseur_Commandes,0))),IF(Nouv_Operation&lt;&gt;"COMMANDE",0,Nouv_Quantite),IF(INDEX(Qte_commandee_Commandes,MATCH(Nouv_Produit&amp;" "&amp;Nouv_Fournisseur,Produit_Commandes&amp;" "&amp;Fournisseur_Commandes,0))&lt;&gt;0,INDEX(Qte_commandee_Commandes,MATCH(Nouv_Produit&amp;" "&amp;Nouv_Fournisseur,Produit_Commandes&amp;" "&amp;Fournisseur_Commandes,0)),IF(Nouv_Operation="COMMANDE",Nouv_Quantite,0)))," -- ")</f>
        <v xml:space="preserve"> -- </v>
      </c>
      <c r="H8" s="39" t="str">
        <f t="array" aca="1" ref="H8" ca="1">IF(AND(Nouv_Produit&lt;&gt;"",Nouv_Fournisseur&lt;&gt;""), IF(ISERROR(INDEX(Qte_commandee_Commandes,MATCH(Nouv_Produit&amp;" "&amp;Nouv_Fournisseur,Produit_Commandes&amp;" "&amp;Fournisseur_Commandes,0))),"non",  INDEX(Commande_livree_Commandes,MATCH(Nouv_Produit&amp;" "&amp;Nouv_Fournisseur,Produit_Commandes&amp;" "&amp;Fournisseur_Commandes,0)))," -- ")</f>
        <v xml:space="preserve"> -- </v>
      </c>
      <c r="I8" s="145" t="str">
        <f t="array" aca="1" ref="I8" ca="1">IF(AND(Nouv_Produit&lt;&gt;"",Nouv_Fournisseur&lt;&gt;""), IF(ISERROR(INDEX(Qte_commandee_Commandes,MATCH(Nouv_Produit&amp;" "&amp;Nouv_Fournisseur,Produit_Commandes&amp;" "&amp;Fournisseur_Commandes,0))),"?",  INDEX(Date_livraison_Commandes,MATCH(Nouv_Produit&amp;" "&amp;Nouv_Fournisseur,Produit_Commandes&amp;" "&amp;Fournisseur_Commandes,0)))," -- ")</f>
        <v xml:space="preserve"> -- </v>
      </c>
      <c r="J8" s="24" t="str">
        <f t="array" aca="1" ref="J8" ca="1">IF(AND(Nouv_Produit&lt;&gt;"",Nouv_Fournisseur&lt;&gt;""), IF(ISERROR(INDEX(Qte_commandee_Commandes,MATCH(Nouv_Produit&amp;" "&amp;Nouv_Fournisseur,Produit_Commandes&amp;" "&amp;Fournisseur_Commandes,0))),"?",  INDEX(Mois_livraison_Commandes,MATCH(Nouv_Produit&amp;" "&amp;Nouv_Fournisseur,Produit_Commandes&amp;" "&amp;Fournisseur_Commandes,0)))," -- ")</f>
        <v xml:space="preserve"> -- </v>
      </c>
      <c r="K8" s="24" t="str">
        <f t="array" aca="1" ref="K8" ca="1">IF(AND(Nouv_Produit&lt;&gt;"",Nouv_Fournisseur&lt;&gt;""), IF(ISERROR(INDEX(Qte_commandee_Commandes,MATCH(Nouv_Produit&amp;" "&amp;Nouv_Fournisseur,Produit_Commandes&amp;" "&amp;Fournisseur_Commandes,0))),0,  INDEX(Qte_livree_Commandes,MATCH(Nouv_Produit&amp;" "&amp;Nouv_Fournisseur,Produit_Commandes&amp;" "&amp;Fournisseur_Commandes,0)))," -- ")</f>
        <v xml:space="preserve"> -- </v>
      </c>
      <c r="L8" s="162" t="str">
        <f t="array" aca="1" ref="L8" ca="1">IF(AND(Nouv_Produit&lt;&gt;"",Nouv_Fournisseur&lt;&gt;""), IF(ISERROR(INDEX(Qte_commandee_Commandes,MATCH(Nouv_Produit&amp;" "&amp;Nouv_Fournisseur,Produit_Commandes&amp;" "&amp;Fournisseur_Commandes,0))),0,  INDEX(Montant_Commandes,MATCH(Nouv_Produit&amp;" "&amp;Nouv_Fournisseur,Produit_Commandes&amp;" "&amp;Fournisseur_Commandes,0)))," -- ")</f>
        <v xml:space="preserve"> -- </v>
      </c>
      <c r="M8" s="24" t="str">
        <f t="array" aca="1" ref="M8" ca="1">IF(AND(Nouv_Produit&lt;&gt;"",Nouv_Fournisseur&lt;&gt;""), IF(ISERROR(INDEX(Qte_commandee_Commandes,MATCH(Nouv_Produit&amp;" "&amp;Nouv_Fournisseur,Produit_Commandes&amp;" "&amp;Fournisseur_Commandes,0))),0,  INDEX(Qte_commandee_Non_Livree_Commandes,MATCH(Nouv_Produit&amp;" "&amp;Nouv_Fournisseur,Produit_Commandes&amp;" "&amp;Fournisseur_Commandes,0)))," -- ")</f>
        <v xml:space="preserve"> -- </v>
      </c>
      <c r="N8" s="24">
        <f ca="1">Nouv_Stock_Alerte_B</f>
        <v>0</v>
      </c>
      <c r="O8" s="24">
        <f ca="1">IF(Nouv_Operation&lt;&gt;"COMMANDE",Nouv_Q_Stock_B+Nouv_Mouv_Dif_B,Nouv_Q_Stock_B)</f>
        <v>0</v>
      </c>
      <c r="P8" s="70" t="s">
        <v>232</v>
      </c>
      <c r="Q8" s="60"/>
      <c r="R8" s="60"/>
    </row>
    <row r="9" spans="1:18" s="55" customFormat="1" ht="30" hidden="1" customHeight="1">
      <c r="B9" s="54"/>
      <c r="C9" s="54"/>
      <c r="D9" s="54"/>
      <c r="E9" s="54"/>
      <c r="F9" s="54"/>
      <c r="H9" s="24" t="str">
        <f ca="1">IF(D5&lt;F5,"oui","non")</f>
        <v>non</v>
      </c>
      <c r="I9" s="54"/>
      <c r="J9" s="54"/>
      <c r="K9" s="54"/>
      <c r="L9" s="54"/>
      <c r="N9" s="193"/>
      <c r="Q9" s="60"/>
      <c r="R9" s="60"/>
    </row>
    <row r="10" spans="1:18" ht="64.5" customHeight="1">
      <c r="A10" s="20"/>
      <c r="B10" s="1" t="s">
        <v>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20"/>
    </row>
    <row r="11" spans="1:18" ht="14.25" customHeight="1">
      <c r="A11" s="20"/>
      <c r="B11" s="16"/>
      <c r="C11" s="16"/>
      <c r="D11" s="17"/>
      <c r="E11" s="17"/>
      <c r="F11" s="17"/>
      <c r="G11" s="17"/>
      <c r="H11" s="17"/>
      <c r="I11" s="17"/>
      <c r="J11" s="17"/>
      <c r="K11" s="197" t="s">
        <v>271</v>
      </c>
      <c r="L11" s="19"/>
      <c r="M11" s="20"/>
    </row>
    <row r="12" spans="1:18" ht="14.25" customHeight="1">
      <c r="A12" s="29" t="s">
        <v>162</v>
      </c>
      <c r="B12" s="16"/>
      <c r="C12" s="16"/>
      <c r="D12" s="17"/>
      <c r="E12" s="17"/>
      <c r="F12" s="17"/>
      <c r="G12" s="17"/>
      <c r="H12" s="14" t="s">
        <v>117</v>
      </c>
      <c r="I12" s="25" t="s">
        <v>118</v>
      </c>
      <c r="J12" s="17"/>
      <c r="K12" s="29" t="s">
        <v>269</v>
      </c>
      <c r="L12" s="17"/>
      <c r="M12" s="20"/>
    </row>
    <row r="13" spans="1:18">
      <c r="A13" s="20"/>
      <c r="B13" s="14"/>
      <c r="C13" s="212"/>
      <c r="D13" s="18"/>
      <c r="E13" s="18"/>
      <c r="F13" s="18"/>
      <c r="G13" s="17"/>
      <c r="H13" s="17"/>
      <c r="I13" s="17"/>
      <c r="J13" s="17"/>
      <c r="K13" s="29" t="s">
        <v>270</v>
      </c>
      <c r="L13" s="17"/>
      <c r="M13" s="20"/>
    </row>
    <row r="14" spans="1:18" ht="15" customHeight="1">
      <c r="A14" s="29" t="s">
        <v>131</v>
      </c>
      <c r="B14" s="14" t="s">
        <v>73</v>
      </c>
      <c r="C14" s="129">
        <v>42632</v>
      </c>
      <c r="D14" s="18"/>
      <c r="E14" s="17"/>
      <c r="F14" s="18"/>
      <c r="G14" s="17"/>
      <c r="H14" s="14" t="s">
        <v>72</v>
      </c>
      <c r="I14" s="25" t="s">
        <v>99</v>
      </c>
      <c r="J14" s="29"/>
      <c r="K14" s="194" t="str">
        <f t="array" aca="1" ref="K14" ca="1">IF(ISERROR(INDEX(Qte_commandee_Commandes,MATCH(Nouv_Produit&amp;" "&amp;Nouv_Fournisseur,Produit_Commandes&amp;" "&amp;Fournisseur_Commandes,0))),"non",IF(INDEX(Qte_commandee_Commandes,MATCH(Nouv_Produit&amp;" "&amp;Nouv_Fournisseur,Produit_Commandes&amp;" "&amp;Fournisseur_Commandes,0))&lt;&gt;0,"oui","non"))</f>
        <v>non</v>
      </c>
      <c r="L14" s="194"/>
      <c r="M14" s="20"/>
    </row>
    <row r="15" spans="1:18" ht="14.25" customHeight="1">
      <c r="A15" s="20"/>
      <c r="B15" s="15"/>
      <c r="C15" s="15"/>
      <c r="D15" s="27"/>
      <c r="E15" s="19"/>
      <c r="F15" s="27"/>
      <c r="G15" s="17"/>
      <c r="H15" s="17"/>
      <c r="I15" s="17"/>
      <c r="J15" s="17"/>
      <c r="K15" s="195" t="s">
        <v>303</v>
      </c>
      <c r="L15" s="17"/>
      <c r="M15" s="20"/>
    </row>
    <row r="16" spans="1:18" ht="25" customHeight="1">
      <c r="A16" s="29" t="s">
        <v>132</v>
      </c>
      <c r="B16" s="14" t="s">
        <v>71</v>
      </c>
      <c r="C16" s="13" t="s">
        <v>77</v>
      </c>
      <c r="D16" s="17"/>
      <c r="E16" s="17"/>
      <c r="F16" s="17"/>
      <c r="G16" s="17"/>
      <c r="H16" s="14" t="s">
        <v>70</v>
      </c>
      <c r="I16" s="12"/>
      <c r="J16" s="29"/>
      <c r="K16" s="196" t="str">
        <f t="array" aca="1" ref="K16" ca="1">IF(ISERROR(INDEX(Qte_commandee_Commandes,MATCH(Nouv_Produit&amp;" "&amp;Nouv_Fournisseur,Produit_Commandes&amp;" "&amp;Fournisseur_Commandes,0))),"",IF(INDEX(Qte_commandee_Commandes,MATCH(Nouv_Produit&amp;" "&amp;Nouv_Fournisseur,Produit_Commandes&amp;" "&amp;Fournisseur_Commandes,0))&lt;&gt;0,Qte_commandee_Commandes,0))</f>
        <v/>
      </c>
      <c r="L16" s="196"/>
      <c r="M16" s="20"/>
    </row>
    <row r="17" spans="1:14" ht="14.25" customHeight="1">
      <c r="A17" s="20"/>
      <c r="B17" s="16"/>
      <c r="C17" s="16"/>
      <c r="D17" s="17"/>
      <c r="E17" s="17"/>
      <c r="F17" s="17"/>
      <c r="G17" s="17"/>
      <c r="H17" s="17"/>
      <c r="I17" s="17"/>
      <c r="J17" s="29"/>
      <c r="K17" s="261" t="str">
        <f t="shared" ref="K17" ca="1" si="0">$I$35</f>
        <v/>
      </c>
      <c r="L17" s="18"/>
      <c r="M17" s="20"/>
    </row>
    <row r="18" spans="1:14" ht="15" customHeight="1">
      <c r="A18" s="29" t="s">
        <v>133</v>
      </c>
      <c r="B18" s="23" t="s">
        <v>80</v>
      </c>
      <c r="C18" s="210" t="s">
        <v>74</v>
      </c>
      <c r="D18" s="29"/>
      <c r="E18" s="17"/>
      <c r="F18" s="17"/>
      <c r="G18" s="17"/>
      <c r="H18" s="14" t="str">
        <f ca="1">IF($C$16="INVENTAIRE","Quantité en rayon :   ","Quantité :  ")</f>
        <v xml:space="preserve">Quantité :  </v>
      </c>
      <c r="I18" s="25"/>
      <c r="J18" s="29"/>
      <c r="K18" s="262"/>
      <c r="L18" s="18"/>
      <c r="M18" s="20"/>
    </row>
    <row r="19" spans="1:14" ht="14.25" customHeight="1">
      <c r="A19" s="20"/>
      <c r="B19" s="16"/>
      <c r="C19" s="29"/>
      <c r="D19" s="17"/>
      <c r="E19" s="17"/>
      <c r="F19" s="168" t="s">
        <v>251</v>
      </c>
      <c r="G19" s="17"/>
      <c r="H19" s="17"/>
      <c r="I19" s="17"/>
      <c r="J19" s="17"/>
      <c r="K19" s="262"/>
      <c r="L19" s="18"/>
      <c r="M19" s="20"/>
    </row>
    <row r="20" spans="1:14" ht="14.25" customHeight="1">
      <c r="A20" s="20"/>
      <c r="B20" s="16"/>
      <c r="C20" s="17"/>
      <c r="D20" s="17"/>
      <c r="E20" s="17"/>
      <c r="F20" s="17"/>
      <c r="G20" s="166"/>
      <c r="H20" s="167" t="s">
        <v>250</v>
      </c>
      <c r="I20" s="166"/>
      <c r="J20" s="17"/>
      <c r="K20" s="263" t="str">
        <f t="shared" ref="K20" ca="1" si="1">$I$36</f>
        <v/>
      </c>
      <c r="L20" s="18"/>
      <c r="M20" s="20"/>
    </row>
    <row r="21" spans="1:14" ht="14.25" customHeight="1">
      <c r="A21" s="20"/>
      <c r="B21" s="166"/>
      <c r="C21" s="166"/>
      <c r="D21" s="17"/>
      <c r="E21" s="17"/>
      <c r="F21" s="17"/>
      <c r="G21" s="17"/>
      <c r="H21" s="167" t="s">
        <v>249</v>
      </c>
      <c r="I21" s="220" t="str">
        <f ca="1">IF(AND(Nouv_Produit&lt;&gt;"",Nouv_Fournisseur&lt;&gt;""),IF(Nouv_Stock_Alerte_B-$D$5+1&gt;0,Nouv_Stock_Alerte_B-$D$5+1,0),"")</f>
        <v/>
      </c>
      <c r="J21" s="17"/>
      <c r="K21" s="264"/>
      <c r="L21" s="18"/>
      <c r="M21" s="20"/>
    </row>
    <row r="22" spans="1:14" ht="14.25" customHeight="1">
      <c r="A22" s="20"/>
      <c r="B22" s="16"/>
      <c r="C22" s="16"/>
      <c r="D22" s="17"/>
      <c r="E22" s="17"/>
      <c r="F22" s="17"/>
      <c r="G22" s="17"/>
      <c r="H22" s="17"/>
      <c r="I22" s="17"/>
      <c r="J22" s="17"/>
      <c r="K22" s="265"/>
      <c r="L22" s="18"/>
      <c r="M22" s="20"/>
    </row>
    <row r="23" spans="1:14" ht="14.25" customHeight="1">
      <c r="A23" s="20"/>
      <c r="B23" s="16"/>
      <c r="C23" s="16"/>
      <c r="D23" s="17"/>
      <c r="E23" s="17"/>
      <c r="F23" s="168" t="s">
        <v>265</v>
      </c>
      <c r="G23" s="17"/>
      <c r="H23" s="17"/>
      <c r="I23" s="17"/>
      <c r="J23" s="17"/>
      <c r="K23" s="17"/>
      <c r="L23" s="18"/>
      <c r="M23" s="20"/>
    </row>
    <row r="24" spans="1:14" ht="14.25" customHeight="1">
      <c r="A24" s="20"/>
      <c r="B24" s="16"/>
      <c r="C24" s="16"/>
      <c r="D24" s="17"/>
      <c r="E24" s="17"/>
      <c r="F24" s="17"/>
      <c r="G24" s="166"/>
      <c r="H24" s="167" t="s">
        <v>266</v>
      </c>
      <c r="I24" s="166"/>
      <c r="J24" s="17"/>
      <c r="K24" s="17"/>
      <c r="L24" s="18"/>
      <c r="M24" s="20"/>
      <c r="N24" s="135"/>
    </row>
    <row r="25" spans="1:14" ht="14.25" customHeight="1">
      <c r="A25" s="20"/>
      <c r="B25" s="17"/>
      <c r="C25" s="16"/>
      <c r="D25" s="17"/>
      <c r="E25" s="17"/>
      <c r="F25" s="17"/>
      <c r="G25" s="17"/>
      <c r="H25" s="167" t="s">
        <v>267</v>
      </c>
      <c r="I25" s="189" t="str">
        <f t="array" aca="1" ref="I25" ca="1">IF(AND(Nouv_Produit&lt;&gt;"",Nouv_Fournisseur&lt;&gt;""), IF(ISERROR(INDEX(Qte_commandee_Commandes,MATCH(Nouv_Produit&amp;" "&amp;Nouv_Fournisseur,Produit_Commandes&amp;" "&amp;Fournisseur_Commandes,0))),0,  INDEX(Qte_commandee_Non_Livree_Commandes,MATCH(Nouv_Produit&amp;" "&amp;Nouv_Fournisseur,Produit_Commandes&amp;" "&amp;Fournisseur_Commandes,0))),"")</f>
        <v/>
      </c>
      <c r="J25" s="17"/>
      <c r="K25" s="17"/>
      <c r="L25" s="18"/>
      <c r="M25" s="20"/>
      <c r="N25" s="135"/>
    </row>
    <row r="26" spans="1:14" ht="14.25" customHeight="1">
      <c r="A26" s="20"/>
      <c r="B26" s="16"/>
      <c r="C26" s="16"/>
      <c r="D26" s="17"/>
      <c r="E26" s="17"/>
      <c r="F26" s="17"/>
      <c r="G26" s="17"/>
      <c r="H26" s="17"/>
      <c r="I26" s="17"/>
      <c r="J26" s="17"/>
      <c r="K26" s="17"/>
      <c r="L26" s="18"/>
      <c r="M26" s="20"/>
    </row>
    <row r="27" spans="1:14" ht="14.25" customHeight="1">
      <c r="A27" s="20"/>
      <c r="B27" s="16"/>
      <c r="C27" s="16"/>
      <c r="D27" s="17"/>
      <c r="E27" s="17"/>
      <c r="F27" s="17"/>
      <c r="G27" s="17"/>
      <c r="H27" s="17"/>
      <c r="I27" s="17"/>
      <c r="J27" s="17"/>
      <c r="K27" s="17"/>
      <c r="L27" s="18"/>
      <c r="M27" s="20"/>
    </row>
    <row r="28" spans="1:14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1"/>
    </row>
    <row r="29" spans="1:14" hidden="1">
      <c r="A29" s="20"/>
      <c r="B29" s="260" t="s">
        <v>84</v>
      </c>
      <c r="C29" s="260"/>
      <c r="D29" s="260"/>
      <c r="E29" s="260"/>
      <c r="F29" s="260"/>
      <c r="G29" s="17"/>
      <c r="H29" s="17"/>
      <c r="I29" s="17"/>
      <c r="J29" s="17"/>
      <c r="K29" s="17"/>
      <c r="L29" s="17"/>
      <c r="M29" s="20"/>
    </row>
    <row r="30" spans="1:14" hidden="1">
      <c r="A30" s="20"/>
      <c r="B30" s="2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20"/>
    </row>
    <row r="31" spans="1:14" hidden="1">
      <c r="A31" s="29" t="s">
        <v>161</v>
      </c>
      <c r="B31" s="34" t="s">
        <v>69</v>
      </c>
      <c r="C31" s="190">
        <f t="array" aca="1" ref="C31" ca="1">IF(AND(Nouv_Produit&lt;&gt;"",Nouv_Fournisseur&lt;&gt;""),IF(ISERROR(INDEX(UB_Catalogue,MATCH(Nouv_Produit&amp;" "&amp;Nouv_Fournisseur,Produit_Catalogue&amp;" "&amp;Fournisseur_Catalogue,0))),0,INDEX(UB_Catalogue,MATCH(Nouv_Produit&amp;" "&amp;Nouv_Fournisseur,Produit_Catalogue&amp;" "&amp;Fournisseur_Catalogue,0))),0)</f>
        <v>0</v>
      </c>
      <c r="D31" s="17"/>
      <c r="E31" s="17"/>
      <c r="F31" s="17"/>
      <c r="G31" s="17"/>
      <c r="H31" s="34" t="s">
        <v>147</v>
      </c>
      <c r="I31" s="190" t="str">
        <f t="array" aca="1" ref="I31" ca="1">IF(AND(Nouv_Produit&lt;&gt;"",Nouv_Fournisseur&lt;&gt;""),IF(ISERROR(INDEX(Categorie_catalogue,MATCH(Nouv_Produit&amp;" "&amp;Nouv_Fournisseur,Produit_Catalogue&amp;" "&amp;Fournisseur_Catalogue,0)))," -- ",INDEX(Categorie_catalogue,MATCH(Nouv_Produit&amp;" "&amp;Nouv_Fournisseur,Produit_Catalogue&amp;" "&amp;Fournisseur_Catalogue,0)))," -- ")</f>
        <v xml:space="preserve"> -- </v>
      </c>
      <c r="J31" s="17"/>
      <c r="K31" s="17"/>
      <c r="L31" s="17"/>
      <c r="M31" s="20"/>
    </row>
    <row r="32" spans="1:14" hidden="1">
      <c r="A32" s="20"/>
      <c r="B32" s="34"/>
      <c r="C32" s="31"/>
      <c r="D32" s="17"/>
      <c r="E32" s="17"/>
      <c r="F32" s="17"/>
      <c r="G32" s="17"/>
      <c r="H32" s="17"/>
      <c r="I32" s="17"/>
      <c r="J32" s="17"/>
      <c r="K32" s="17"/>
      <c r="L32" s="17"/>
      <c r="M32" s="20"/>
    </row>
    <row r="33" spans="1:13" hidden="1">
      <c r="A33" s="20"/>
      <c r="B33" s="35" t="s">
        <v>82</v>
      </c>
      <c r="C33" s="36"/>
      <c r="D33" s="17"/>
      <c r="E33" s="35" t="s">
        <v>83</v>
      </c>
      <c r="F33" s="36"/>
      <c r="G33" s="17"/>
      <c r="H33" s="17"/>
      <c r="I33" s="17"/>
      <c r="J33" s="17"/>
      <c r="K33" s="17"/>
      <c r="L33" s="17"/>
      <c r="M33" s="20"/>
    </row>
    <row r="34" spans="1:13" hidden="1">
      <c r="A34" s="87" t="s">
        <v>175</v>
      </c>
      <c r="B34" s="33" t="s">
        <v>81</v>
      </c>
      <c r="C34" s="240">
        <f t="array" aca="1" ref="C34" ca="1">IF(AND(Nouv_Produit&lt;&gt;"",Nouv_Fournisseur&lt;&gt;""),IF(ISERROR(INDEX(Stock_Alerte_Catalogue,MATCH(Nouv_Produit&amp;" "&amp;Nouv_Fournisseur,Produit_Catalogue&amp;" "&amp;Fournisseur_Catalogue,0))),0,INDEX(Stock_Alerte_Catalogue,MATCH(Nouv_Produit&amp;" "&amp;Nouv_Fournisseur,Produit_Catalogue&amp;" "&amp;Fournisseur_Catalogue,0))),0)</f>
        <v>0</v>
      </c>
      <c r="D34" s="17"/>
      <c r="E34" s="33" t="s">
        <v>81</v>
      </c>
      <c r="F34" s="240">
        <f ca="1">IF(Nouv_UparB&lt;&gt;"",Nouv_UparB*Nouv_Stock_Alerte_B,0)</f>
        <v>0</v>
      </c>
      <c r="G34" s="17"/>
      <c r="H34" s="17"/>
      <c r="I34" s="17"/>
      <c r="J34" s="17"/>
      <c r="K34" s="17"/>
      <c r="L34" s="17"/>
      <c r="M34" s="20"/>
    </row>
    <row r="35" spans="1:13" hidden="1">
      <c r="A35" s="87" t="s">
        <v>174</v>
      </c>
      <c r="B35" s="33" t="str">
        <f ca="1">IF($C$16&lt;&gt;"INVENTAIRE","Stock actuel","Stock théorique")</f>
        <v>Stock actuel</v>
      </c>
      <c r="C35" s="241">
        <f t="array" aca="1" ref="C35" ca="1">IF(AND(Nouv_Produit&lt;&gt;"",Nouv_Fournisseur&lt;&gt;""),IF(ISERROR(INDEX(Qte_Stock_B,MATCH(Nouv_Produit&amp;" "&amp;Nouv_Fournisseur,Produit_Stock&amp;" "&amp;Fournisseur_Stock,0))),0,INDEX(Qte_Stock_B,MATCH(Nouv_Produit&amp;" "&amp;Nouv_Fournisseur,Produit_Stock&amp;" "&amp;Fournisseur_Stock,0))),0)</f>
        <v>0</v>
      </c>
      <c r="D35" s="17"/>
      <c r="E35" s="33" t="str">
        <f ca="1">IF($C$16&lt;&gt;"INVENTAIRE","Stock actuel","Stock théorique")</f>
        <v>Stock actuel</v>
      </c>
      <c r="F35" s="241">
        <f t="array" aca="1" ref="F35" ca="1">IF(AND(Nouv_Produit&lt;&gt;"",Nouv_Fournisseur&lt;&gt;""),IF(ISERROR(INDEX(Qte_Stock_U,MATCH(Nouv_Produit&amp;" "&amp;Nouv_Fournisseur,Produit_Stock&amp;" "&amp;Fournisseur_Stock,0))),0,INDEX(Qte_Stock_U,MATCH(Nouv_Produit&amp;" "&amp;Nouv_Fournisseur,Produit_Stock&amp;" "&amp;Fournisseur_Stock,0))),0)</f>
        <v>0</v>
      </c>
      <c r="G35" s="17"/>
      <c r="H35" s="17"/>
      <c r="I35" s="203" t="str">
        <f t="array" aca="1" ref="I35" ca="1">IF(AND(Nouv_Produit&lt;&gt;"",Nouv_Fournisseur&lt;&gt;"",Nouv_Quantite&lt;&gt;""),IF(Nouv_Operation="COMMANDE",IF($K$14&lt;&gt;"oui","INFORMATION :","Commande déjà en cours pour ce produit chez ce fournisseur !"),IF(AND($F$35+$F$36&lt;$F$34,$F$35+$F$36&gt;0),"ATTENTION !",IF($F$35+$F$36&lt;0,"ATTENTION !",IF(AND(Nouv_Quantite&lt;&gt;"",$F$35+$F$36=0),"ATTENTION !",IF($F$35+$F$36=$F$34,"INFO !",""))))),"")</f>
        <v/>
      </c>
      <c r="J35" s="17"/>
      <c r="K35" s="17"/>
      <c r="L35" s="17"/>
      <c r="M35" s="20"/>
    </row>
    <row r="36" spans="1:13" hidden="1">
      <c r="A36" s="29" t="s">
        <v>130</v>
      </c>
      <c r="B36" s="32" t="str">
        <f ca="1">IF($C$16&lt;&gt;"INVENTAIRE","Mouvement","Différence")</f>
        <v>Mouvement</v>
      </c>
      <c r="C36" s="254">
        <f t="array" aca="1" ref="C36" ca="1">IF(OR(Nouv_UparB="0",Nouv_UparB=""),"0",IF(Nouv_Mesure="boîtes",IF(Nouv_Operation="INVENTAIRE",Nouv_Quantite-$C$35,IF(Nouv_Operation="ENTREE",Nouv_Quantite,IF(Nouv_Operation="SORTIE",-Nouv_Quantite,IF(Nouv_Operation="COMMANDE",Nouv_Quantite,0)))),IF(Nouv_Operation="INVENTAIRE",(Nouv_Quantite/Nouv_UparB)-$C$35,IF(Nouv_Operation="ENTREE",(Nouv_Quantite/Nouv_UparB),IF(Nouv_Operation="SORTIE",(-Nouv_Quantite/Nouv_UparB),IF(Nouv_Operation="COMMANDE",(Nouv_Quantite/Nouv_UparB),0))))))</f>
        <v>0</v>
      </c>
      <c r="D36" s="29"/>
      <c r="E36" s="32" t="str">
        <f ca="1">IF($C$16&lt;&gt;"INVENTAIRE","Mouvement","Différence")</f>
        <v>Mouvement</v>
      </c>
      <c r="F36" s="242">
        <f t="array" aca="1" ref="F36" ca="1">IF(OR(Nouv_UparB="0",Nouv_UparB=""),"0",IF(Nouv_Mesure="boîtes",IF(Nouv_Operation="INVENTAIRE",(Nouv_Quantite*Nouv_UparB)-$F$35,IF(Nouv_Operation="ENTREE",(Nouv_Quantite*Nouv_UparB),IF(Nouv_Operation="SORTIE",(-Nouv_Quantite*Nouv_UparB),IF(Nouv_Operation="COMMANDE",(Nouv_Quantite*Nouv_UparB),0)))),IF(Nouv_Operation="INVENTAIRE",Nouv_Quantite-$F$35,IF(Nouv_Operation="ENTREE",Nouv_Quantite,IF(Nouv_Operation="SORTIE",-Nouv_Quantite,IF(Nouv_Operation="COMMANDE",Nouv_Quantite,0))))))</f>
        <v>0</v>
      </c>
      <c r="G36" s="29"/>
      <c r="H36" s="17"/>
      <c r="I36" s="204" t="str">
        <f t="array" aca="1" ref="I36" ca="1">IF(AND(Nouv_Produit&lt;&gt;"",Nouv_Fournisseur&lt;&gt;"",Nouv_Quantite&lt;&gt;""),IF(Nouv_Operation="COMMANDE",IF($K$14&lt;&gt;"oui","Le stock n'évoluera qu'après la livraison de la commande.","Vous ne pourrez pas enregister cette commmande !"),IF(AND($F$35+$F$36&lt;$F$34,$F$35+$F$36&gt;0),"Après cette opération, votre stock sera inférieur au stock d'alerte !",IF($F$35+$F$36&lt;0,"Après cette opération, le solde de votre stock sera inferieur à zero !",IF(AND(Nouv_Quantite&lt;&gt;"",$F$35+$F$36=0),"Après cette opération, il vous restera exactement 0 unités en stock !",IF($F$35+$F$36=$F$34,"Seuil d'alerte atteint !",""))))),"")</f>
        <v/>
      </c>
      <c r="J36" s="17"/>
      <c r="K36" s="17"/>
      <c r="L36" s="17"/>
      <c r="M36" s="20"/>
    </row>
    <row r="37" spans="1:13" hidden="1">
      <c r="A37" s="20"/>
      <c r="B37" s="30"/>
      <c r="C37" s="31"/>
      <c r="D37" s="17"/>
      <c r="E37" s="33"/>
      <c r="F37" s="28"/>
      <c r="G37" s="17"/>
      <c r="H37" s="17"/>
      <c r="I37" s="205" t="s">
        <v>283</v>
      </c>
      <c r="J37" s="17"/>
      <c r="K37" s="17"/>
      <c r="L37" s="17"/>
      <c r="M37" s="20"/>
    </row>
    <row r="38" spans="1:13" hidden="1">
      <c r="A38" s="20"/>
      <c r="B38" s="22"/>
      <c r="C38" s="21"/>
      <c r="D38" s="17"/>
      <c r="E38" s="17"/>
      <c r="F38" s="17"/>
      <c r="G38" s="17"/>
      <c r="H38" s="17"/>
      <c r="I38" s="205" t="s">
        <v>284</v>
      </c>
      <c r="J38" s="17"/>
      <c r="K38" s="17"/>
      <c r="L38" s="17"/>
      <c r="M38" s="20"/>
    </row>
    <row r="39" spans="1:13" hidden="1">
      <c r="A39" s="37" t="s">
        <v>176</v>
      </c>
      <c r="B39" s="51" t="s">
        <v>144</v>
      </c>
      <c r="C39" s="191">
        <f t="array" aca="1" ref="C39" ca="1">IF(AND(Nouv_Produit&lt;&gt;"",Nouv_Fournisseur&lt;&gt;""),IF(ISERROR(INDEX(Prix_Boite_Catalogue,MATCH(Nouv_Produit&amp;" "&amp;Nouv_Fournisseur,Produit_Catalogue&amp;" "&amp;Fournisseur_Catalogue,0))),0,INDEX(Prix_Boite_Catalogue,MATCH(Nouv_Produit&amp;" "&amp;Nouv_Fournisseur,Produit_Catalogue&amp;" "&amp;Fournisseur_Catalogue,0))),0)</f>
        <v>0</v>
      </c>
      <c r="D39" s="17"/>
      <c r="E39" s="17"/>
      <c r="F39" s="17"/>
      <c r="G39" s="17"/>
      <c r="H39" s="17"/>
      <c r="I39" s="205" t="s">
        <v>285</v>
      </c>
      <c r="J39" s="17"/>
      <c r="K39" s="17"/>
      <c r="L39" s="17"/>
      <c r="M39" s="20"/>
    </row>
    <row r="40" spans="1:13" hidden="1">
      <c r="A40" s="20"/>
      <c r="B40" s="51"/>
      <c r="C40" s="21"/>
      <c r="D40" s="17"/>
      <c r="E40" s="17"/>
      <c r="F40" s="17"/>
      <c r="G40" s="17"/>
      <c r="H40" s="17"/>
      <c r="I40" s="17"/>
      <c r="J40" s="17"/>
      <c r="K40" s="17"/>
      <c r="L40" s="17"/>
      <c r="M40" s="20"/>
    </row>
    <row r="41" spans="1:13" ht="20" hidden="1">
      <c r="A41" s="37" t="s">
        <v>180</v>
      </c>
      <c r="B41" s="52" t="s">
        <v>178</v>
      </c>
      <c r="C41" s="192">
        <f t="array" aca="1" ref="C41" ca="1">IF(AND(Nouv_Produit&lt;&gt;"",Nouv_Fournisseur&lt;&gt;""),IF(ISERROR(INDEX(Montant_Stock,MATCH(Nouv_Produit&amp;" "&amp;Nouv_Fournisseur,Produit_Stock&amp;" "&amp;Fournisseur_Stock,0))),0,INDEX(Montant_Stock,MATCH(Nouv_Produit&amp;" "&amp;Nouv_Fournisseur,Produit_Stock&amp;" "&amp;Fournisseur_Stock,0))),0)</f>
        <v>0</v>
      </c>
      <c r="D41" s="17"/>
      <c r="E41" s="17"/>
      <c r="F41" s="17"/>
      <c r="G41" s="17"/>
      <c r="H41" s="17"/>
      <c r="I41" s="17"/>
      <c r="J41" s="17"/>
      <c r="K41" s="17"/>
      <c r="L41" s="17"/>
    </row>
    <row r="42" spans="1:13" hidden="1">
      <c r="B42" s="51"/>
      <c r="C42" s="21"/>
      <c r="D42" s="17"/>
      <c r="E42" s="17"/>
      <c r="F42" s="17"/>
      <c r="G42" s="17"/>
      <c r="H42" s="17"/>
      <c r="I42" s="17"/>
      <c r="J42" s="17"/>
      <c r="K42" s="17"/>
      <c r="L42" s="17"/>
    </row>
    <row r="43" spans="1:13" hidden="1">
      <c r="A43" s="37" t="s">
        <v>4</v>
      </c>
      <c r="B43" s="52" t="str">
        <f ca="1">IF($C$16&lt;&gt;"INVENTAIRE","Montant du mouvement","Montant de la différence")</f>
        <v>Montant du mouvement</v>
      </c>
      <c r="C43" s="192">
        <f ca="1">Nouv_Mouv_Dif_B*Nouv_Prix_Boite</f>
        <v>0</v>
      </c>
      <c r="D43" s="17"/>
      <c r="E43" s="17"/>
      <c r="F43" s="17"/>
      <c r="G43" s="17"/>
      <c r="H43" s="17"/>
      <c r="I43" s="17"/>
      <c r="J43" s="17"/>
      <c r="K43" s="17"/>
      <c r="L43" s="17"/>
    </row>
    <row r="44" spans="1:13" hidden="1">
      <c r="B44" s="51"/>
      <c r="C44" s="21"/>
      <c r="D44" s="17"/>
      <c r="E44" s="17"/>
      <c r="F44" s="17"/>
      <c r="G44" s="17"/>
      <c r="H44" s="17"/>
      <c r="I44" s="17"/>
      <c r="J44" s="17"/>
      <c r="K44" s="17"/>
      <c r="L44" s="17"/>
    </row>
    <row r="45" spans="1:13" ht="20" hidden="1">
      <c r="A45" s="37" t="s">
        <v>179</v>
      </c>
      <c r="B45" s="52" t="s">
        <v>177</v>
      </c>
      <c r="C45" s="192">
        <f ca="1">Nouv_Montant_Stock_AVANT_Mouv+Nouv_Montant_Mouv</f>
        <v>0</v>
      </c>
      <c r="D45" s="17"/>
      <c r="E45" s="17"/>
      <c r="F45" s="17"/>
      <c r="G45" s="17"/>
      <c r="H45" s="17"/>
      <c r="I45" s="17"/>
      <c r="J45" s="17"/>
      <c r="K45" s="17"/>
      <c r="L45" s="17"/>
    </row>
    <row r="46" spans="1:13" hidden="1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</row>
  </sheetData>
  <sheetProtection sheet="1" objects="1" scenarios="1" selectLockedCells="1" autoFilter="0"/>
  <mergeCells count="4">
    <mergeCell ref="B10:L10"/>
    <mergeCell ref="B29:F29"/>
    <mergeCell ref="K17:K19"/>
    <mergeCell ref="K20:K22"/>
  </mergeCells>
  <conditionalFormatting sqref="C43">
    <cfRule type="cellIs" dxfId="30" priority="52" stopIfTrue="1" operator="lessThan">
      <formula>0</formula>
    </cfRule>
    <cfRule type="cellIs" dxfId="29" priority="53" stopIfTrue="1" operator="greaterThan">
      <formula>0</formula>
    </cfRule>
  </conditionalFormatting>
  <conditionalFormatting sqref="B42:B44">
    <cfRule type="cellIs" dxfId="28" priority="49" stopIfTrue="1" operator="equal">
      <formula>"Si vous validez, le stock sera négatif."</formula>
    </cfRule>
    <cfRule type="cellIs" dxfId="27" priority="50" stopIfTrue="1" operator="equal">
      <formula>"Le stock n'évoluera qu'après la livraison de la commande."</formula>
    </cfRule>
    <cfRule type="cellIs" dxfId="26" priority="51" stopIfTrue="1" operator="equal">
      <formula>"ATTENTION !"</formula>
    </cfRule>
  </conditionalFormatting>
  <conditionalFormatting sqref="E36 I25 I21 K20">
    <cfRule type="cellIs" dxfId="25" priority="44" stopIfTrue="1" operator="equal">
      <formula>"Vous allez dépasser votre stock d'alerte pour ce produit."</formula>
    </cfRule>
    <cfRule type="cellIs" dxfId="24" priority="45" stopIfTrue="1" operator="equal">
      <formula>"Le stock n'évoluera qu'après la livraison de la commande."</formula>
    </cfRule>
  </conditionalFormatting>
  <conditionalFormatting sqref="C45">
    <cfRule type="cellIs" dxfId="23" priority="43" stopIfTrue="1" operator="lessThan">
      <formula>0</formula>
    </cfRule>
  </conditionalFormatting>
  <conditionalFormatting sqref="E36 B36">
    <cfRule type="cellIs" dxfId="22" priority="42" stopIfTrue="1" operator="equal">
      <formula>"ATTENTION ! Vous avez fait une erreur d'opération !"</formula>
    </cfRule>
  </conditionalFormatting>
  <conditionalFormatting sqref="I16">
    <cfRule type="expression" dxfId="21" priority="35">
      <formula>AND(CELL("colonne")=COLUMN(),CELL("ligne")=ROW())</formula>
    </cfRule>
    <cfRule type="cellIs" dxfId="20" priority="40" stopIfTrue="1" operator="equal">
      <formula>"Choisir un produit"</formula>
    </cfRule>
    <cfRule type="cellIs" dxfId="19" priority="41" stopIfTrue="1" operator="notEqual">
      <formula>"Choisir un produit"</formula>
    </cfRule>
  </conditionalFormatting>
  <conditionalFormatting sqref="K17">
    <cfRule type="cellIs" dxfId="18" priority="38" operator="equal">
      <formula>"INFO !"</formula>
    </cfRule>
  </conditionalFormatting>
  <conditionalFormatting sqref="I12 I14 C16 C18 C14 I18">
    <cfRule type="expression" dxfId="17" priority="37">
      <formula>AND(CELL("colonne")=COLUMN(),CELL("ligne")=ROW())</formula>
    </cfRule>
  </conditionalFormatting>
  <conditionalFormatting sqref="K17">
    <cfRule type="cellIs" dxfId="16" priority="6" stopIfTrue="1" operator="equal">
      <formula>"Commande déjà en cours pour ce produit chez ce fournisseur !"</formula>
    </cfRule>
    <cfRule type="cellIs" dxfId="15" priority="7" stopIfTrue="1" operator="equal">
      <formula>"ATTENTION !"</formula>
    </cfRule>
    <cfRule type="cellIs" dxfId="14" priority="8" stopIfTrue="1" operator="equal">
      <formula>"INFORMATION :"</formula>
    </cfRule>
  </conditionalFormatting>
  <dataValidations xWindow="212" yWindow="491" count="11">
    <dataValidation allowBlank="1" showInputMessage="1" showErrorMessage="1" promptTitle="Dans l'ordre" prompt="Spécialité= nom commercial_x000a_(DCI=molécule)_x000a_Dosage_x000a_(Conditionnement)" sqref="H16 H12"/>
    <dataValidation allowBlank="1" showInputMessage="1" showErrorMessage="1" promptTitle="1 unité =" prompt="1 comprimé, 1 flacon, 1 tube..." sqref="C31 I31"/>
    <dataValidation allowBlank="1" showInputMessage="1" showErrorMessage="1" promptTitle="Rem :" prompt="&quot;unité&quot; = Comprimé, Flacon, Tube…" sqref="B31:B32 H31"/>
    <dataValidation type="whole" operator="greaterThanOrEqual" allowBlank="1" showInputMessage="1" showErrorMessage="1" errorTitle="Valeur inadéquate" error="Taper un nombre entier&gt; 0 ,  sans unité de mesure." sqref="I18">
      <formula1>0</formula1>
    </dataValidation>
    <dataValidation type="list" allowBlank="1" showInputMessage="1" showErrorMessage="1" sqref="I14">
      <formula1>AlphabetRAYON</formula1>
    </dataValidation>
    <dataValidation type="list" errorStyle="warning" allowBlank="1" showInputMessage="1" showErrorMessage="1" errorTitle="Attention" error="Ce nom n'appartient pas à la liste des produits enregistrés via ce fournisseur._x000a__x000a_Pour ajouter ce produit au Catalogue PMSPV, cliquez sur &quot;OUI&quot;." sqref="I16">
      <formula1>INDIRECT(Nouv_Rayon)</formula1>
    </dataValidation>
    <dataValidation type="date" errorStyle="information" allowBlank="1" showInputMessage="1" showErrorMessage="1" error="La date doit être comprise entre 01/01/10 et 31/12/10." promptTitle="Date :" prompt="jj/mm/aa" sqref="C13">
      <formula1>41275</formula1>
      <formula2>41639</formula2>
    </dataValidation>
    <dataValidation type="list" allowBlank="1" showInputMessage="1" showErrorMessage="1" promptTitle="1 unité = " prompt="1 comprimé, _x000a_1 flacon, _x000a_1 tube…" sqref="C18">
      <formula1>mesure</formula1>
    </dataValidation>
    <dataValidation type="list" allowBlank="1" showInputMessage="1" showErrorMessage="1" sqref="C16">
      <formula1>operation</formula1>
    </dataValidation>
    <dataValidation type="list" errorStyle="warning" allowBlank="1" showInputMessage="1" showErrorMessage="1" errorTitle="Attention :" error="Ce nom n'appartient pas à la liste des fournisseurss enregistrés. _x000a_Pour ajouter ce nom à la base des fournisseurs, cliquez sur &quot;OUI&quot;." sqref="I12">
      <formula1>Fournisseur</formula1>
    </dataValidation>
    <dataValidation type="date" operator="greaterThan" allowBlank="1" showInputMessage="1" showErrorMessage="1" errorTitle="Date erronnée" error="La date doit être comprise entre 01/01/10 et 31/12/10." promptTitle="Date :" prompt="jj/mm/aa" sqref="C14">
      <formula1>41275</formula1>
    </dataValidation>
  </dataValidations>
  <pageMargins left="0.78740157480314965" right="0.78740157480314965" top="0.98425196850393704" bottom="0.98425196850393704" header="0.51181102362204722" footer="0.51181102362204722"/>
  <pageSetup paperSize="9" scale="72" orientation="landscape" r:id="rId1"/>
  <headerFooter alignWithMargins="0"/>
  <colBreaks count="1" manualBreakCount="1">
    <brk id="1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1"/>
  <dimension ref="A1:O28"/>
  <sheetViews>
    <sheetView showGridLines="0" topLeftCell="A4" zoomScaleNormal="100" workbookViewId="0">
      <selection activeCell="F18" sqref="F18"/>
    </sheetView>
  </sheetViews>
  <sheetFormatPr baseColWidth="10" defaultRowHeight="12.5"/>
  <cols>
    <col min="1" max="1" width="6" bestFit="1" customWidth="1"/>
    <col min="2" max="2" width="21.7265625" bestFit="1" customWidth="1"/>
    <col min="3" max="3" width="80.7265625" customWidth="1"/>
    <col min="4" max="4" width="3.7265625" customWidth="1"/>
    <col min="5" max="5" width="3.26953125" customWidth="1"/>
    <col min="7" max="7" width="3.1796875" customWidth="1"/>
    <col min="8" max="8" width="14" bestFit="1" customWidth="1"/>
  </cols>
  <sheetData>
    <row r="1" spans="1:15" ht="36.5" hidden="1">
      <c r="A1" s="65" t="s">
        <v>127</v>
      </c>
      <c r="B1" s="68" t="s">
        <v>147</v>
      </c>
      <c r="C1" s="65" t="s">
        <v>2</v>
      </c>
      <c r="D1" s="67" t="s">
        <v>129</v>
      </c>
      <c r="E1" s="68" t="s">
        <v>117</v>
      </c>
      <c r="F1" s="68" t="s">
        <v>187</v>
      </c>
      <c r="G1" s="68" t="s">
        <v>246</v>
      </c>
      <c r="H1" s="68" t="s">
        <v>185</v>
      </c>
      <c r="I1" s="92" t="s">
        <v>203</v>
      </c>
      <c r="J1" s="68" t="s">
        <v>204</v>
      </c>
      <c r="K1" s="68" t="s">
        <v>184</v>
      </c>
      <c r="L1" s="93" t="s">
        <v>218</v>
      </c>
      <c r="M1" s="85" t="s">
        <v>235</v>
      </c>
      <c r="N1" s="77" t="s">
        <v>419</v>
      </c>
      <c r="O1" s="76" t="s">
        <v>143</v>
      </c>
    </row>
    <row r="2" spans="1:15" s="3" customFormat="1" hidden="1">
      <c r="A2" s="24" t="str">
        <f ca="1">INDEX(Commandes_PMSPV!A:A,param_no_ligne+1)</f>
        <v>ID  - 97</v>
      </c>
      <c r="B2" s="144" t="str">
        <f ca="1">C9&amp;""</f>
        <v>Voies digestives et métabolisme</v>
      </c>
      <c r="C2" s="24" t="str">
        <f ca="1">C11&amp;""</f>
        <v>_S_</v>
      </c>
      <c r="D2" s="144" t="str">
        <f ca="1">C13&amp;""</f>
        <v>Smecta - 3G/Sac. - Pdr Susp. Buv. - 60 Sac. (Diosmectite)</v>
      </c>
      <c r="E2" s="144" t="str">
        <f ca="1">C15&amp;""</f>
        <v>PHI</v>
      </c>
      <c r="F2" s="218">
        <f ca="1">C17</f>
        <v>0</v>
      </c>
      <c r="G2" s="24">
        <f ca="1">IF(F18="",F10,F18)</f>
        <v>0</v>
      </c>
      <c r="H2" s="24" t="str">
        <f ca="1">IF(Qte_Modifiee_Commandes=0,"non",INDEX(Commandes_PMSPV!H:H,param_no_ligne+1))</f>
        <v>non</v>
      </c>
      <c r="I2" s="145">
        <f ca="1">INDEX(Commandes_PMSPV!I:I,param_no_ligne+1)</f>
        <v>42510</v>
      </c>
      <c r="J2" s="24" t="str">
        <f ca="1">INDEX(Commandes_PMSPV!J:J,param_no_ligne+1)</f>
        <v>mai</v>
      </c>
      <c r="K2" s="24">
        <f ca="1">INDEX(Commandes_PMSPV!K:K,param_no_ligne+1)</f>
        <v>2</v>
      </c>
      <c r="L2" s="162">
        <f ca="1">INDEX(Commandes_PMSPV!L:L,param_no_ligne+1)</f>
        <v>0</v>
      </c>
      <c r="M2" s="148">
        <f ca="1">INDEX(Commandes_PMSPV!M:M,param_no_ligne+1)</f>
        <v>0</v>
      </c>
      <c r="N2" s="42">
        <v>5</v>
      </c>
      <c r="O2" s="148">
        <f t="array" aca="1" ref="O2" ca="1">IF(AND(C13&lt;&gt;"",C15&lt;&gt;""),IF(ISERROR(INDEX(Qte_Stock_B,MATCH(C13&amp;" "&amp;C15,Produit_Stock&amp;" "&amp;Fournisseur_Stock,0))),0,INDEX(Qte_Stock_B,MATCH(C13&amp;" "&amp;C15,Produit_Stock&amp;" "&amp;Fournisseur_Stock,0))),0)</f>
        <v>5</v>
      </c>
    </row>
    <row r="3" spans="1:15" ht="17.25" hidden="1" customHeight="1">
      <c r="H3" s="24" t="str">
        <f ca="1">INDEX(Commandes_PMSPV!H:H,param_no_ligne+1)</f>
        <v>oui</v>
      </c>
    </row>
    <row r="4" spans="1:15" s="4" customFormat="1" ht="43.5" customHeight="1">
      <c r="A4" s="20"/>
      <c r="B4" s="1" t="s">
        <v>248</v>
      </c>
      <c r="C4" s="1"/>
      <c r="D4" s="1"/>
      <c r="E4" s="1"/>
      <c r="F4" s="1"/>
      <c r="G4" s="1"/>
      <c r="I4"/>
      <c r="J4"/>
      <c r="K4"/>
      <c r="L4"/>
      <c r="M4"/>
    </row>
    <row r="5" spans="1:15" ht="14.5">
      <c r="I5" s="97"/>
    </row>
    <row r="6" spans="1:15" s="97" customFormat="1" ht="9.75" customHeight="1">
      <c r="B6" s="98"/>
      <c r="C6" s="99"/>
      <c r="D6" s="98"/>
      <c r="E6" s="126"/>
      <c r="F6" s="126"/>
      <c r="G6" s="126"/>
    </row>
    <row r="7" spans="1:15" s="97" customFormat="1" ht="18.75" customHeight="1">
      <c r="B7" s="98"/>
      <c r="C7" s="99" t="s">
        <v>233</v>
      </c>
      <c r="D7" s="98"/>
      <c r="E7" s="126"/>
      <c r="F7" s="101" t="s">
        <v>189</v>
      </c>
      <c r="G7" s="126"/>
    </row>
    <row r="8" spans="1:15" ht="15" thickBot="1">
      <c r="B8" s="98"/>
      <c r="C8" s="98"/>
      <c r="D8" s="98"/>
      <c r="E8" s="126"/>
      <c r="F8" s="126"/>
      <c r="G8" s="126"/>
    </row>
    <row r="9" spans="1:15" ht="15" thickTop="1">
      <c r="B9" s="96" t="s">
        <v>190</v>
      </c>
      <c r="C9" s="103" t="str">
        <f ca="1">IF(param_no_ligne=0,"",INDEX(Categorie_Commandes,param_no_ligne))</f>
        <v>Voies digestives et métabolisme</v>
      </c>
      <c r="D9" s="98"/>
      <c r="E9" s="118"/>
      <c r="F9" s="119" t="s">
        <v>245</v>
      </c>
      <c r="G9" s="120"/>
    </row>
    <row r="10" spans="1:15" ht="14.5">
      <c r="B10" s="95"/>
      <c r="C10" s="98"/>
      <c r="D10" s="98"/>
      <c r="E10" s="121"/>
      <c r="F10" s="116">
        <f ca="1">IF(param_no_ligne=0,"",INDEX(Qte_commandee_Commandes,param_no_ligne))</f>
        <v>0</v>
      </c>
      <c r="G10" s="122"/>
    </row>
    <row r="11" spans="1:15" ht="15" thickBot="1">
      <c r="B11" s="96" t="s">
        <v>191</v>
      </c>
      <c r="C11" s="103" t="str">
        <f ca="1">IF(param_no_ligne=0,"",INDEX(Rayon_Commandes,param_no_ligne))</f>
        <v>_S_</v>
      </c>
      <c r="D11" s="98"/>
      <c r="E11" s="123"/>
      <c r="F11" s="124"/>
      <c r="G11" s="125"/>
    </row>
    <row r="12" spans="1:15" ht="15" thickTop="1">
      <c r="B12" s="95"/>
      <c r="C12" s="98"/>
      <c r="D12" s="98"/>
      <c r="E12" s="100"/>
      <c r="F12" s="101"/>
      <c r="G12" s="100"/>
    </row>
    <row r="13" spans="1:15" ht="14.5">
      <c r="B13" s="96" t="s">
        <v>192</v>
      </c>
      <c r="C13" s="103" t="str">
        <f ca="1">IF(param_no_ligne=0,"",INDEX(Produit_Commandes,param_no_ligne))</f>
        <v>Smecta - 3G/Sac. - Pdr Susp. Buv. - 60 Sac. (Diosmectite)</v>
      </c>
      <c r="D13" s="98"/>
      <c r="E13" s="100"/>
      <c r="F13" s="101"/>
      <c r="G13" s="100"/>
      <c r="K13" s="9"/>
    </row>
    <row r="14" spans="1:15" ht="14.5">
      <c r="B14" s="95"/>
      <c r="C14" s="98"/>
      <c r="D14" s="98"/>
      <c r="E14" s="100"/>
      <c r="F14" s="109" t="s">
        <v>206</v>
      </c>
      <c r="G14" s="100"/>
      <c r="H14" s="112"/>
    </row>
    <row r="15" spans="1:15" ht="14.5">
      <c r="B15" s="96" t="s">
        <v>193</v>
      </c>
      <c r="C15" s="103" t="str">
        <f ca="1">IF(param_no_ligne=0,"",INDEX(Fournisseur_Commandes,param_no_ligne))</f>
        <v>PHI</v>
      </c>
      <c r="D15" s="98"/>
      <c r="E15" s="100"/>
      <c r="F15" s="109" t="s">
        <v>205</v>
      </c>
      <c r="G15" s="100"/>
      <c r="H15" s="112"/>
      <c r="K15" s="9"/>
    </row>
    <row r="16" spans="1:15" ht="14.5">
      <c r="B16" s="95"/>
      <c r="C16" s="98"/>
      <c r="D16" s="98"/>
      <c r="E16" s="100"/>
      <c r="F16" s="109" t="s">
        <v>244</v>
      </c>
      <c r="G16" s="100"/>
    </row>
    <row r="17" spans="2:12" ht="14.5">
      <c r="B17" s="117" t="s">
        <v>194</v>
      </c>
      <c r="C17" s="116">
        <f ca="1">IF(param_no_ligne=0,"",INDEX(Qte_mini_Commandes,param_no_ligne))</f>
        <v>0</v>
      </c>
      <c r="D17" s="98"/>
      <c r="E17" s="100"/>
      <c r="F17" s="100"/>
      <c r="G17" s="100"/>
      <c r="H17" s="9"/>
      <c r="K17" s="10" t="s">
        <v>299</v>
      </c>
    </row>
    <row r="18" spans="2:12" ht="14.5">
      <c r="B18" s="95"/>
      <c r="C18" s="98"/>
      <c r="D18" s="98"/>
      <c r="E18" s="100"/>
      <c r="F18" s="128"/>
      <c r="G18" s="100"/>
      <c r="H18" s="9"/>
      <c r="K18" s="10" t="s">
        <v>298</v>
      </c>
    </row>
    <row r="19" spans="2:12" ht="14.5">
      <c r="B19" s="221" t="s">
        <v>424</v>
      </c>
      <c r="C19" s="115"/>
      <c r="D19" s="98"/>
      <c r="E19" s="100"/>
      <c r="F19" s="100"/>
      <c r="G19" s="100"/>
    </row>
    <row r="20" spans="2:12" ht="14.5">
      <c r="B20" s="224" t="s">
        <v>421</v>
      </c>
      <c r="C20" s="222">
        <f t="array" aca="1" ref="C20" ca="1">IF(AND(C13&lt;&gt;"",C15&lt;&gt;""),IF(ISERROR(INDEX(Stock_Alerte_Catalogue,MATCH(C13&amp;" "&amp;C15,Produit_Catalogue&amp;" "&amp;Fournisseur_Catalogue,0))),0,INDEX(Stock_Alerte_Catalogue,MATCH(C13&amp;" "&amp;C15,Produit_Catalogue&amp;" "&amp;Fournisseur_Catalogue,0))),0)</f>
        <v>2</v>
      </c>
      <c r="D20" s="215"/>
      <c r="E20" s="100"/>
      <c r="F20" s="100"/>
      <c r="G20" s="100"/>
    </row>
    <row r="21" spans="2:12" ht="14.5">
      <c r="B21" s="224" t="s">
        <v>422</v>
      </c>
      <c r="C21" s="223">
        <f t="array" aca="1" ref="C21" ca="1">IF(AND(C13&lt;&gt;"",C15&lt;&gt;""),IF(ISERROR(INDEX(Qte_Stock_B,MATCH(C13&amp;" "&amp;C15,Produit_Stock&amp;" "&amp;Fournisseur_Stock,0))),0,INDEX(Qte_Stock_B,MATCH(C13&amp;" "&amp;C15,Produit_Stock&amp;" "&amp;Fournisseur_Stock,0))),0)</f>
        <v>5</v>
      </c>
      <c r="D21" s="216"/>
      <c r="E21" s="100"/>
      <c r="F21" s="100"/>
      <c r="G21" s="100"/>
      <c r="H21" s="3"/>
      <c r="L21" s="130" t="s">
        <v>211</v>
      </c>
    </row>
    <row r="22" spans="2:12" ht="14.5">
      <c r="B22" s="216"/>
      <c r="C22" s="216"/>
      <c r="D22" s="216"/>
      <c r="E22" s="100"/>
      <c r="F22" s="100"/>
      <c r="G22" s="100"/>
    </row>
    <row r="23" spans="2:12">
      <c r="B23" s="216"/>
      <c r="C23" s="216"/>
      <c r="D23" s="216"/>
      <c r="E23" s="217"/>
      <c r="F23" s="217"/>
      <c r="G23" s="217"/>
    </row>
    <row r="24" spans="2:12">
      <c r="B24" s="9"/>
    </row>
    <row r="26" spans="2:12">
      <c r="B26" s="9"/>
    </row>
    <row r="28" spans="2:12">
      <c r="B28" s="9"/>
    </row>
  </sheetData>
  <sheetProtection sheet="1" objects="1" scenarios="1" selectLockedCells="1"/>
  <mergeCells count="1">
    <mergeCell ref="B4:G4"/>
  </mergeCells>
  <conditionalFormatting sqref="F18">
    <cfRule type="expression" dxfId="13" priority="1">
      <formula>AND(CELL("colonne")=COLUMN(),CELL("ligne")=ROW())</formula>
    </cfRule>
  </conditionalFormatting>
  <dataValidations count="1">
    <dataValidation type="whole" operator="greaterThan" allowBlank="1" showInputMessage="1" showErrorMessage="1" errorTitle="Valeur inadéquate" error="Taper un Nombre entier &gt; ou =  0." sqref="F18">
      <formula1>-1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2"/>
  <dimension ref="A1:P57"/>
  <sheetViews>
    <sheetView showGridLines="0" tabSelected="1" topLeftCell="D10" zoomScaleNormal="100" workbookViewId="0">
      <selection activeCell="G19" sqref="G19"/>
    </sheetView>
  </sheetViews>
  <sheetFormatPr baseColWidth="10" defaultRowHeight="12.5"/>
  <cols>
    <col min="1" max="1" width="4.26953125" customWidth="1"/>
    <col min="2" max="2" width="22" customWidth="1"/>
    <col min="3" max="3" width="80.7265625" customWidth="1"/>
    <col min="4" max="4" width="3.7265625" customWidth="1"/>
    <col min="5" max="5" width="18.81640625" customWidth="1"/>
    <col min="6" max="6" width="12.26953125" customWidth="1"/>
    <col min="8" max="8" width="9.26953125" customWidth="1"/>
  </cols>
  <sheetData>
    <row r="1" spans="1:16" ht="60" hidden="1">
      <c r="A1" s="107" t="s">
        <v>127</v>
      </c>
      <c r="B1" s="92" t="s">
        <v>147</v>
      </c>
      <c r="C1" s="107" t="s">
        <v>2</v>
      </c>
      <c r="D1" s="164" t="s">
        <v>129</v>
      </c>
      <c r="E1" s="92" t="s">
        <v>117</v>
      </c>
      <c r="F1" s="92" t="s">
        <v>187</v>
      </c>
      <c r="G1" s="92" t="s">
        <v>246</v>
      </c>
      <c r="H1" s="92" t="s">
        <v>185</v>
      </c>
      <c r="I1" s="107" t="s">
        <v>203</v>
      </c>
      <c r="J1" s="92" t="s">
        <v>204</v>
      </c>
      <c r="K1" s="92" t="s">
        <v>184</v>
      </c>
      <c r="L1" s="165" t="s">
        <v>218</v>
      </c>
      <c r="M1" s="163" t="s">
        <v>235</v>
      </c>
      <c r="N1" s="227" t="s">
        <v>428</v>
      </c>
      <c r="O1" s="225" t="s">
        <v>429</v>
      </c>
    </row>
    <row r="2" spans="1:16" s="3" customFormat="1" hidden="1">
      <c r="A2" s="24" t="str">
        <f ca="1">INDEX(Commandes_PMSPV!A:A,param_no_ligne+1)</f>
        <v>ID  - 97</v>
      </c>
      <c r="B2" s="144" t="str">
        <f ca="1">Livr_Categorie&amp;""</f>
        <v>Voies digestives et métabolisme</v>
      </c>
      <c r="C2" s="24" t="str">
        <f ca="1">Livr_Rayon&amp;""</f>
        <v>_S_</v>
      </c>
      <c r="D2" s="144" t="str">
        <f ca="1">Livr_Prod&amp;""</f>
        <v>Smecta - 3G/Sac. - Pdr Susp. Buv. - 60 Sac. (Diosmectite)</v>
      </c>
      <c r="E2" s="144" t="str">
        <f ca="1">Livr_Fourn&amp;""</f>
        <v>PHI</v>
      </c>
      <c r="F2" s="218">
        <f ca="1">IF(AND(Livr_Prod&lt;&gt;"",Livr_Fourn&lt;&gt;""),IF(Livr_Stock_Alerte_B-$D$5+1&gt;0,Livr_Stock_Alerte_B-$D$5+1,0),0)</f>
        <v>0</v>
      </c>
      <c r="G2" s="24">
        <f ca="1">IF(AND(SaisieQteLivree&lt;&gt;"",SaisieQteLivree &gt;0),0,Livr_Quant_Commandee)</f>
        <v>0</v>
      </c>
      <c r="H2" s="24" t="str">
        <f ca="1">IF(SaisieCommandeLivree="",F21&amp;"",SaisieCommandeLivree)</f>
        <v>oui</v>
      </c>
      <c r="I2" s="145">
        <f ca="1">IF(SaisieDateLivraison="",F23,SaisieDateLivraison)</f>
        <v>42510</v>
      </c>
      <c r="J2" s="24" t="str">
        <f>IF(SaisieDateLivraison&lt;&gt;"",TEXT(SaisieDateLivraison,"mmmm"),"--")</f>
        <v>mai</v>
      </c>
      <c r="K2" s="24">
        <f ca="1">IF(SaisieQteLivree="",F19,SaisieQteLivree)</f>
        <v>2</v>
      </c>
      <c r="L2" s="162">
        <f ca="1">SaisieCalculMontant</f>
        <v>0</v>
      </c>
      <c r="M2" s="148">
        <f ca="1">SaisieQteComdeeNonLivree</f>
        <v>0</v>
      </c>
      <c r="N2" s="148">
        <f ca="1">Livr_Stock_Alerte_B</f>
        <v>2</v>
      </c>
      <c r="O2" s="148">
        <f ca="1">IF(OR(Livr_UparB="0",Livr_UparB=""),"0",Livr_Q_Stock_B+Livr_Mouv_Dif_B)</f>
        <v>5</v>
      </c>
      <c r="P2" s="226" t="s">
        <v>427</v>
      </c>
    </row>
    <row r="3" spans="1:16" ht="14" hidden="1">
      <c r="H3" s="4"/>
      <c r="I3" s="4"/>
      <c r="J3" s="4"/>
      <c r="L3" s="9"/>
    </row>
    <row r="4" spans="1:16" hidden="1">
      <c r="A4" s="68" t="s">
        <v>147</v>
      </c>
      <c r="B4" s="65" t="s">
        <v>2</v>
      </c>
      <c r="C4" s="67" t="s">
        <v>129</v>
      </c>
      <c r="D4" s="66" t="s">
        <v>136</v>
      </c>
      <c r="E4" s="66" t="s">
        <v>137</v>
      </c>
      <c r="F4" s="68" t="s">
        <v>126</v>
      </c>
      <c r="G4" s="68" t="s">
        <v>182</v>
      </c>
      <c r="H4" s="68" t="s">
        <v>117</v>
      </c>
      <c r="I4" s="68" t="s">
        <v>141</v>
      </c>
    </row>
    <row r="5" spans="1:16" s="40" customFormat="1" hidden="1">
      <c r="A5" s="187" t="str">
        <f ca="1">Livr_Categorie&amp;""</f>
        <v>Voies digestives et métabolisme</v>
      </c>
      <c r="B5" s="148" t="str">
        <f ca="1">Livr_Rayon&amp;""</f>
        <v>_S_</v>
      </c>
      <c r="C5" s="187" t="str">
        <f ca="1">Livr_Prod&amp;""</f>
        <v>Smecta - 3G/Sac. - Pdr Susp. Buv. - 60 Sac. (Diosmectite)</v>
      </c>
      <c r="D5" s="148">
        <f ca="1">IF(OR(Livr_UparB="0",Livr_UparB=""),"0",Livr_Q_Stock_B+Livr_Mouv_Dif_B)</f>
        <v>5</v>
      </c>
      <c r="E5" s="148">
        <f ca="1">IF(OR(Livr_UparB="0",Livr_UparB=""),"0",Livr_Q_Stock_U+Livr_Mouv_Dif_U)</f>
        <v>300</v>
      </c>
      <c r="F5" s="148">
        <f ca="1">Livr_Stock_Alerte_B</f>
        <v>2</v>
      </c>
      <c r="G5" s="188">
        <f ca="1">Livr_Montant_Stock_APRES_Mouv</f>
        <v>0</v>
      </c>
      <c r="H5" s="187" t="str">
        <f ca="1">Livr_Fourn&amp;""</f>
        <v>PHI</v>
      </c>
      <c r="I5" s="148" t="str">
        <f ca="1">IF(D5&lt;=F5,"oui","non")</f>
        <v>non</v>
      </c>
      <c r="J5" s="169" t="s">
        <v>252</v>
      </c>
      <c r="L5" s="180"/>
    </row>
    <row r="6" spans="1:16" s="185" customFormat="1" hidden="1">
      <c r="A6" s="181"/>
      <c r="B6" s="182"/>
      <c r="C6" s="181"/>
      <c r="D6" s="182"/>
      <c r="E6" s="182"/>
      <c r="F6" s="182"/>
      <c r="G6" s="183"/>
      <c r="H6" s="181"/>
      <c r="I6" s="182"/>
      <c r="J6" s="184"/>
      <c r="L6" s="186"/>
    </row>
    <row r="7" spans="1:16" s="185" customFormat="1" hidden="1">
      <c r="A7" s="65" t="s">
        <v>127</v>
      </c>
      <c r="B7" s="65" t="s">
        <v>1</v>
      </c>
      <c r="C7" s="65" t="s">
        <v>128</v>
      </c>
      <c r="D7" s="65" t="s">
        <v>147</v>
      </c>
      <c r="E7" s="65" t="s">
        <v>2</v>
      </c>
      <c r="F7" s="65" t="s">
        <v>129</v>
      </c>
      <c r="G7" s="66" t="s">
        <v>134</v>
      </c>
      <c r="H7" s="66" t="s">
        <v>135</v>
      </c>
      <c r="I7" s="66" t="s">
        <v>138</v>
      </c>
      <c r="J7" s="66" t="s">
        <v>139</v>
      </c>
      <c r="K7" s="66" t="s">
        <v>140</v>
      </c>
      <c r="L7" s="186"/>
    </row>
    <row r="8" spans="1:16" s="185" customFormat="1" hidden="1">
      <c r="A8" s="69">
        <f ca="1">MAX(Entrees_Sorties_PMSPV!A:A)+1</f>
        <v>799</v>
      </c>
      <c r="B8" s="206">
        <f ca="1">IF(SaisieDateLivraison="",F23,SaisieDateLivraison)</f>
        <v>42510</v>
      </c>
      <c r="C8" s="69" t="str">
        <f>IF(SaisieDateLivraison&lt;&gt;"",TEXT(SaisieDateLivraison,"mmmm"),"--")</f>
        <v>mai</v>
      </c>
      <c r="D8" s="85" t="str">
        <f ca="1">Livr_Categorie&amp;""</f>
        <v>Voies digestives et métabolisme</v>
      </c>
      <c r="E8" s="69" t="str">
        <f ca="1">Livr_Rayon&amp;""</f>
        <v>_S_</v>
      </c>
      <c r="F8" s="144" t="str">
        <f ca="1">Livr_Prod&amp;""</f>
        <v>Smecta - 3G/Sac. - Pdr Susp. Buv. - 60 Sac. (Diosmectite)</v>
      </c>
      <c r="G8" s="69">
        <v>0</v>
      </c>
      <c r="H8" s="69">
        <v>0</v>
      </c>
      <c r="I8" s="69">
        <f ca="1">IF(SaisieQteLivree="",F19,SaisieQteLivree)</f>
        <v>2</v>
      </c>
      <c r="J8" s="69">
        <f ca="1">IF(AND(SaisieQteLivree&lt;&gt;"",SaisieQteLivree&lt;&gt;"rupture labo",SaisieQteLivree &gt;0),SaisieQteLivree*Livr_UparB,IF(SaisieQteLivree="rupture labo","rupture labo",IF(SaisieQteLivree="",IF(OR(F19="",F19="rupture labo"),F19,F19*Livr_UparB))))</f>
        <v>120</v>
      </c>
      <c r="K8" s="89">
        <f ca="1">Livr_Montant_Mouv</f>
        <v>0</v>
      </c>
      <c r="L8" s="207" t="s">
        <v>146</v>
      </c>
    </row>
    <row r="9" spans="1:16" hidden="1">
      <c r="J9" s="9"/>
      <c r="K9" s="9"/>
    </row>
    <row r="10" spans="1:16" s="4" customFormat="1" ht="14.5">
      <c r="A10" s="20"/>
      <c r="B10" s="1" t="s">
        <v>188</v>
      </c>
      <c r="C10" s="1"/>
      <c r="D10" s="1"/>
      <c r="E10" s="1"/>
      <c r="F10" s="1"/>
      <c r="G10" s="1"/>
      <c r="H10" s="266"/>
      <c r="I10" s="112"/>
    </row>
    <row r="12" spans="1:16" ht="14.5">
      <c r="B12" s="98"/>
      <c r="C12" s="99"/>
      <c r="D12" s="98"/>
      <c r="E12" s="104"/>
      <c r="F12" s="104"/>
      <c r="G12" s="104"/>
      <c r="H12" s="104"/>
    </row>
    <row r="13" spans="1:16" ht="14.5">
      <c r="B13" s="98"/>
      <c r="C13" s="99" t="s">
        <v>264</v>
      </c>
      <c r="D13" s="98"/>
      <c r="E13" s="104"/>
      <c r="F13" s="101" t="s">
        <v>240</v>
      </c>
      <c r="G13" s="104"/>
      <c r="H13" s="104"/>
    </row>
    <row r="14" spans="1:16" ht="14.5">
      <c r="B14" s="98"/>
      <c r="C14" s="99"/>
      <c r="D14" s="98"/>
      <c r="E14" s="104"/>
      <c r="F14" s="101"/>
      <c r="G14" s="104"/>
      <c r="H14" s="104"/>
    </row>
    <row r="15" spans="1:16" ht="14.5">
      <c r="B15" s="96" t="s">
        <v>190</v>
      </c>
      <c r="C15" s="106" t="str">
        <f ca="1">IF(param_no_ligne=0,"",INDEX(Categorie_Commandes,param_no_ligne))</f>
        <v>Voies digestives et métabolisme</v>
      </c>
      <c r="D15" s="98"/>
      <c r="E15" s="104"/>
      <c r="F15" s="150" t="s">
        <v>237</v>
      </c>
      <c r="G15" s="104"/>
      <c r="H15" s="104"/>
    </row>
    <row r="16" spans="1:16" ht="14.5">
      <c r="B16" s="98"/>
      <c r="C16" s="99"/>
      <c r="D16" s="98"/>
      <c r="E16" s="104"/>
      <c r="F16" s="150" t="s">
        <v>238</v>
      </c>
      <c r="G16" s="149" t="s">
        <v>239</v>
      </c>
      <c r="H16" s="104"/>
    </row>
    <row r="17" spans="2:11" ht="14.5">
      <c r="B17" s="96" t="s">
        <v>191</v>
      </c>
      <c r="C17" s="106" t="str">
        <f ca="1">IF(param_no_ligne=0,"",INDEX(Rayon_Commandes,param_no_ligne))</f>
        <v>_S_</v>
      </c>
      <c r="D17" s="98"/>
      <c r="E17" s="104"/>
      <c r="F17" s="150" t="s">
        <v>236</v>
      </c>
      <c r="G17" s="149" t="s">
        <v>236</v>
      </c>
      <c r="H17" s="104"/>
    </row>
    <row r="18" spans="2:11" ht="14.5">
      <c r="B18" s="98"/>
      <c r="C18" s="98"/>
      <c r="D18" s="98"/>
      <c r="E18" s="104"/>
      <c r="F18" s="104"/>
      <c r="G18" s="104"/>
      <c r="H18" s="104"/>
    </row>
    <row r="19" spans="2:11" ht="14.5">
      <c r="B19" s="96" t="s">
        <v>192</v>
      </c>
      <c r="C19" s="103" t="str">
        <f ca="1">IF(param_no_ligne=0,"",INDEX(Produit_Commandes,param_no_ligne))</f>
        <v>Smecta - 3G/Sac. - Pdr Susp. Buv. - 60 Sac. (Diosmectite)</v>
      </c>
      <c r="D19" s="98"/>
      <c r="E19" s="105" t="s">
        <v>197</v>
      </c>
      <c r="F19" s="151">
        <f ca="1">IF(param_no_ligne=0,"",INDEX(Qte_livree_Commandes,param_no_ligne))</f>
        <v>2</v>
      </c>
      <c r="G19" s="102"/>
      <c r="H19" s="104"/>
    </row>
    <row r="20" spans="2:11" ht="14.5">
      <c r="B20" s="98"/>
      <c r="C20" s="98"/>
      <c r="D20" s="98"/>
      <c r="E20" s="104"/>
      <c r="F20" s="104"/>
      <c r="G20" s="104"/>
      <c r="H20" s="104"/>
    </row>
    <row r="21" spans="2:11" ht="14.5">
      <c r="B21" s="96" t="s">
        <v>193</v>
      </c>
      <c r="C21" s="103" t="str">
        <f ca="1">IF(param_no_ligne=0,"",INDEX(Fournisseur_Commandes,param_no_ligne))</f>
        <v>PHI</v>
      </c>
      <c r="D21" s="98"/>
      <c r="E21" s="105" t="s">
        <v>196</v>
      </c>
      <c r="F21" s="151" t="str">
        <f ca="1">IF(param_no_ligne=0,"",INDEX(Commande_livree_Commandes,param_no_ligne))</f>
        <v>oui</v>
      </c>
      <c r="G21" s="102"/>
      <c r="H21" s="104"/>
    </row>
    <row r="22" spans="2:11" ht="14.5">
      <c r="B22" s="98"/>
      <c r="C22" s="98"/>
      <c r="D22" s="98"/>
      <c r="E22" s="104"/>
      <c r="F22" s="104"/>
      <c r="G22" s="104"/>
      <c r="H22" s="104"/>
    </row>
    <row r="23" spans="2:11" ht="14.5">
      <c r="B23" s="96" t="s">
        <v>194</v>
      </c>
      <c r="C23" s="147">
        <f ca="1">IF(param_no_ligne=0,"",INDEX(Qte_mini_Commandes,param_no_ligne))</f>
        <v>0</v>
      </c>
      <c r="D23" s="98"/>
      <c r="E23" s="105" t="s">
        <v>514</v>
      </c>
      <c r="F23" s="152">
        <f ca="1">IF(param_no_ligne=0,"",INDEX(Date_livraison_Commandes,param_no_ligne))</f>
        <v>42510</v>
      </c>
      <c r="G23" s="127">
        <v>42510</v>
      </c>
      <c r="H23" s="104"/>
    </row>
    <row r="24" spans="2:11" ht="14.5">
      <c r="B24" s="98"/>
      <c r="C24" s="98"/>
      <c r="D24" s="98"/>
      <c r="E24" s="104"/>
      <c r="F24" s="104"/>
      <c r="G24" s="104"/>
      <c r="H24" s="104"/>
    </row>
    <row r="25" spans="2:11" ht="14.5">
      <c r="B25" s="96" t="s">
        <v>195</v>
      </c>
      <c r="C25" s="147">
        <f ca="1">IF(param_no_ligne=0,"",INDEX(Qte_commandee_Commandes,param_no_ligne))</f>
        <v>0</v>
      </c>
      <c r="D25" s="98"/>
      <c r="E25" s="105" t="s">
        <v>216</v>
      </c>
      <c r="F25" s="153">
        <f ca="1">IF(param_no_ligne=0,"",INDEX(Montant_Commandes,param_no_ligne))</f>
        <v>0</v>
      </c>
      <c r="G25" s="111">
        <f ca="1">Livr_Montant_Mouv</f>
        <v>0</v>
      </c>
      <c r="H25" s="104"/>
      <c r="K25" s="10"/>
    </row>
    <row r="26" spans="2:11" ht="14.5">
      <c r="B26" s="95"/>
      <c r="C26" s="98"/>
      <c r="D26" s="98"/>
      <c r="E26" s="109" t="s">
        <v>217</v>
      </c>
      <c r="F26" s="104"/>
      <c r="G26" s="104"/>
      <c r="H26" s="104"/>
    </row>
    <row r="27" spans="2:11" ht="14.5">
      <c r="B27" s="154"/>
      <c r="C27" s="161" t="s">
        <v>241</v>
      </c>
      <c r="D27" s="126"/>
      <c r="E27" s="104"/>
      <c r="F27" s="104"/>
      <c r="G27" s="104"/>
      <c r="H27" s="104"/>
      <c r="K27" s="130"/>
    </row>
    <row r="28" spans="2:11" ht="14.5">
      <c r="B28" s="155" t="s">
        <v>281</v>
      </c>
      <c r="C28" s="160" t="str">
        <f ca="1">IF(SaisieQteLivree&lt;&gt;"rupture labo",IF(SaisieQteLivree=Livr_Quant_Commandee,"La quantité livrée est égale à la quantité que vous aviez commandée.",IF(SaisieQteLivree&lt;Livr_Quant_Commandee,"La quantité livrée est inférieure à la quantité que vous aviez commandée.",IF(SaisieQteLivree&gt;Livr_Quant_Commandee,"La quantité livrée est supérieure à la quantité que vous aviez commandée."))),"rien")</f>
        <v>La quantité livrée est égale à la quantité que vous aviez commandée.</v>
      </c>
      <c r="D28" s="126"/>
      <c r="E28" s="105" t="s">
        <v>279</v>
      </c>
      <c r="F28" s="202">
        <f t="array" aca="1" ref="F28" ca="1" xml:space="preserve"> IF(ISERROR(INDEX(Qte_commandee_Commandes,MATCH(Livr_Prod&amp;" "&amp;Livr_Fourn,Produit_Commandes&amp;" "&amp;Fournisseur_Commandes,0))),0,  INDEX(Qte_commandee_Non_Livree_Commandes,MATCH(Livr_Prod&amp;" "&amp;Livr_Fourn,Produit_Commandes&amp;" "&amp;Fournisseur_Commandes,0)))</f>
        <v>0</v>
      </c>
      <c r="G28" s="104"/>
      <c r="H28" s="104"/>
    </row>
    <row r="29" spans="2:11" ht="14.5">
      <c r="B29" s="155" t="s">
        <v>282</v>
      </c>
      <c r="C29" s="156">
        <f ca="1">IF(SaisieQteLivree="",0,IF(SaisieQteLivree="rupture labo",Livr_Quant_Commandee,IF(SaisieQteLivree&gt;=Livr_Quant_Commandee,0,Livr_Quant_Commandee-SaisieQteLivree)))</f>
        <v>0</v>
      </c>
      <c r="D29" s="126"/>
      <c r="E29" s="109" t="s">
        <v>278</v>
      </c>
      <c r="F29" s="104"/>
      <c r="G29" s="104"/>
      <c r="H29" s="104"/>
    </row>
    <row r="30" spans="2:11" ht="14.5">
      <c r="B30" s="155" t="s">
        <v>280</v>
      </c>
      <c r="C30" s="126"/>
      <c r="D30" s="126"/>
      <c r="E30" s="109"/>
      <c r="F30" s="104"/>
      <c r="G30" s="104"/>
      <c r="H30" s="104"/>
    </row>
    <row r="31" spans="2:11" ht="14.5">
      <c r="B31" s="126"/>
      <c r="C31" s="126"/>
      <c r="D31" s="126"/>
      <c r="E31" s="104"/>
      <c r="F31" s="104"/>
      <c r="G31" s="104"/>
      <c r="H31" s="104"/>
    </row>
    <row r="32" spans="2:11" ht="14.5">
      <c r="B32" s="114"/>
      <c r="C32" s="157"/>
      <c r="D32" s="112"/>
      <c r="E32" s="135"/>
      <c r="G32" s="9"/>
    </row>
    <row r="33" spans="2:12" ht="14.5">
      <c r="B33" s="113"/>
      <c r="D33" s="112"/>
      <c r="E33" s="9"/>
    </row>
    <row r="34" spans="2:12" ht="14.5">
      <c r="B34" s="114"/>
      <c r="C34" s="139"/>
      <c r="D34" s="112"/>
      <c r="E34" s="9"/>
    </row>
    <row r="35" spans="2:12" ht="14.5">
      <c r="B35" s="158"/>
      <c r="C35" s="112"/>
      <c r="D35" s="138"/>
    </row>
    <row r="36" spans="2:12" ht="14.5">
      <c r="B36" s="159"/>
      <c r="C36" s="112"/>
      <c r="D36" s="138"/>
    </row>
    <row r="37" spans="2:12" ht="14.5">
      <c r="B37" s="159"/>
      <c r="C37" s="112"/>
      <c r="L37" s="137"/>
    </row>
    <row r="38" spans="2:12" ht="14.5">
      <c r="C38" s="112"/>
      <c r="D38" s="158"/>
    </row>
    <row r="39" spans="2:12" ht="11.25" customHeight="1">
      <c r="D39" s="158"/>
    </row>
    <row r="40" spans="2:12" ht="14">
      <c r="B40" s="260" t="s">
        <v>84</v>
      </c>
      <c r="C40" s="260"/>
      <c r="D40" s="260"/>
      <c r="E40" s="260"/>
      <c r="F40" s="260"/>
    </row>
    <row r="41" spans="2:12" ht="14">
      <c r="B41" s="26"/>
      <c r="C41" s="17"/>
      <c r="D41" s="17"/>
      <c r="E41" s="17"/>
      <c r="F41" s="17"/>
      <c r="I41" s="11" t="s">
        <v>253</v>
      </c>
    </row>
    <row r="42" spans="2:12" ht="14">
      <c r="B42" s="34" t="s">
        <v>69</v>
      </c>
      <c r="C42" s="173">
        <f t="array" aca="1" ref="C42" ca="1">IF(AND(Livr_Prod&lt;&gt;"",Livr_Fourn&lt;&gt;""),INDEX(UB_Catalogue,MATCH(Livr_Prod&amp;" "&amp;Livr_Fourn,Produit_Catalogue&amp;" "&amp;Fournisseur_Catalogue,0)),"")</f>
        <v>60</v>
      </c>
      <c r="D42" s="17"/>
      <c r="E42" s="17"/>
      <c r="F42" s="17"/>
      <c r="H42" s="158"/>
    </row>
    <row r="43" spans="2:12" ht="14">
      <c r="B43" s="34"/>
      <c r="C43" s="31"/>
      <c r="D43" s="17"/>
      <c r="E43" s="17"/>
      <c r="F43" s="17"/>
      <c r="H43" s="158"/>
      <c r="I43" s="11" t="s">
        <v>254</v>
      </c>
      <c r="J43" s="11" t="s">
        <v>261</v>
      </c>
    </row>
    <row r="44" spans="2:12" ht="14">
      <c r="B44" s="35" t="s">
        <v>82</v>
      </c>
      <c r="C44" s="36"/>
      <c r="D44" s="17"/>
      <c r="E44" s="35" t="s">
        <v>83</v>
      </c>
      <c r="F44" s="36"/>
      <c r="H44" s="159"/>
      <c r="I44" s="11" t="s">
        <v>255</v>
      </c>
      <c r="J44" s="11" t="s">
        <v>262</v>
      </c>
    </row>
    <row r="45" spans="2:12" ht="14">
      <c r="B45" s="33" t="s">
        <v>81</v>
      </c>
      <c r="C45" s="174">
        <f t="array" aca="1" ref="C45" ca="1">IF(AND(Livr_Prod&lt;&gt;"",Livr_Fourn&lt;&gt;""),INDEX(Stock_Alerte_Catalogue,MATCH(Livr_Prod&amp;" "&amp;Livr_Fourn,Produit_Catalogue&amp;" "&amp;Fournisseur_Catalogue,0)),0)</f>
        <v>2</v>
      </c>
      <c r="D45" s="17"/>
      <c r="E45" s="33" t="s">
        <v>81</v>
      </c>
      <c r="F45" s="174">
        <f ca="1">IF(Livr_UparB&lt;&gt;"",Livr_UparB*Livr_Stock_Alerte_B,0)</f>
        <v>120</v>
      </c>
      <c r="I45" s="11" t="s">
        <v>256</v>
      </c>
      <c r="J45" s="11" t="s">
        <v>263</v>
      </c>
    </row>
    <row r="46" spans="2:12" ht="14">
      <c r="B46" s="33" t="str">
        <f ca="1">IF($C$19&lt;&gt;"INVENTAIRE","Stock actuel","Stock théorique")</f>
        <v>Stock actuel</v>
      </c>
      <c r="C46" s="176">
        <f t="array" aca="1" ref="C46" ca="1">IF(AND(Livr_Prod&lt;&gt;"",Livr_Fourn&lt;&gt;""),INDEX(Qte_Stock_B,MATCH(Livr_Prod&amp;" "&amp;Livr_Fourn,Produit_Stock&amp;" "&amp;Fournisseur_Stock,0)),0)</f>
        <v>5</v>
      </c>
      <c r="D46" s="17"/>
      <c r="E46" s="33" t="str">
        <f ca="1">IF($C$19&lt;&gt;"INVENTAIRE","Stock actuel","Stock théorique")</f>
        <v>Stock actuel</v>
      </c>
      <c r="F46" s="176">
        <f t="array" aca="1" ref="F46" ca="1">IF(AND(Livr_Prod&lt;&gt;"",Livr_Fourn&lt;&gt;""),INDEX(Qte_Stock_U,MATCH(Livr_Prod&amp;" "&amp;Livr_Fourn,Produit_Stock&amp;" "&amp;Fournisseur_Stock,0)),0)</f>
        <v>300</v>
      </c>
    </row>
    <row r="47" spans="2:12">
      <c r="B47" s="32" t="str">
        <f ca="1">IF($C$19&lt;&gt;"INVENTAIRE","Mouvement","Différence")</f>
        <v>Mouvement</v>
      </c>
      <c r="C47" s="177">
        <f ca="1">IF(OR(Livr_UparB="0",Livr_UparB=""),"0",IF(AND(SaisieQteLivree&lt;&gt;"",SaisieQteLivree&lt;&gt;"rupture labo",SaisieQteLivree &gt;0),SaisieQteLivree,0))</f>
        <v>0</v>
      </c>
      <c r="D47" s="29"/>
      <c r="E47" s="32" t="str">
        <f ca="1">IF($C$19&lt;&gt;"INVENTAIRE","Mouvement","Différence")</f>
        <v>Mouvement</v>
      </c>
      <c r="F47" s="177">
        <f ca="1">IF(OR(Livr_UparB="0",Livr_UparB=""),"0",IF(AND(SaisieQteLivree&lt;&gt;"",SaisieQteLivree&lt;&gt;"rupture labo",SaisieQteLivree &gt;0),SaisieQteLivree*Livr_UparB,0))</f>
        <v>0</v>
      </c>
      <c r="I47" s="11" t="s">
        <v>257</v>
      </c>
    </row>
    <row r="48" spans="2:12" ht="14">
      <c r="B48" s="30"/>
      <c r="C48" s="31"/>
      <c r="D48" s="17"/>
      <c r="E48" s="33"/>
      <c r="F48" s="28"/>
      <c r="I48" s="11" t="s">
        <v>258</v>
      </c>
    </row>
    <row r="49" spans="2:9" ht="14">
      <c r="B49" s="22"/>
      <c r="C49" s="21"/>
      <c r="D49" s="17"/>
      <c r="E49" s="17"/>
      <c r="F49" s="17"/>
      <c r="I49" s="11" t="s">
        <v>259</v>
      </c>
    </row>
    <row r="50" spans="2:9" ht="14">
      <c r="B50" s="51" t="s">
        <v>144</v>
      </c>
      <c r="C50" s="178">
        <f t="array" aca="1" ref="C50" ca="1">IF(AND(Livr_Prod&lt;&gt;"",Livr_Fourn&lt;&gt;""),INDEX(Prix_Boite_Catalogue,MATCH(Livr_Prod&amp;" "&amp;Livr_Fourn,Produit_Catalogue&amp;" "&amp;Fournisseur_Catalogue,0)),0)</f>
        <v>0</v>
      </c>
      <c r="D50" s="17"/>
      <c r="E50" s="17"/>
      <c r="F50" s="17"/>
      <c r="I50" s="11" t="s">
        <v>260</v>
      </c>
    </row>
    <row r="51" spans="2:9" ht="14">
      <c r="B51" s="51"/>
      <c r="C51" s="21"/>
      <c r="D51" s="17"/>
      <c r="E51" s="17"/>
      <c r="F51" s="17"/>
    </row>
    <row r="52" spans="2:9" ht="20">
      <c r="B52" s="52" t="s">
        <v>178</v>
      </c>
      <c r="C52" s="179">
        <f t="array" aca="1" ref="C52" ca="1">IF(AND(Livr_Prod&lt;&gt;"",Livr_Fourn&lt;&gt;""),INDEX(Montant_Stock,MATCH(Livr_Prod&amp;" "&amp;Livr_Fourn,Produit_Stock&amp;" "&amp;Fournisseur_Stock,0)),0)</f>
        <v>0</v>
      </c>
      <c r="D52" s="17"/>
      <c r="E52" s="17"/>
      <c r="F52" s="17"/>
    </row>
    <row r="53" spans="2:9" ht="14">
      <c r="B53" s="51"/>
      <c r="C53" s="21"/>
      <c r="D53" s="17"/>
      <c r="E53" s="17"/>
      <c r="F53" s="17"/>
    </row>
    <row r="54" spans="2:9" ht="14">
      <c r="B54" s="52" t="str">
        <f ca="1">IF($C$19&lt;&gt;"INVENTAIRE","Montant du mouvement","Montant de la différence")</f>
        <v>Montant du mouvement</v>
      </c>
      <c r="C54" s="179">
        <f ca="1">Livr_Mouv_Dif_B*Livr_Prix_Boite</f>
        <v>0</v>
      </c>
      <c r="D54" s="17"/>
      <c r="E54" s="17"/>
      <c r="F54" s="17"/>
    </row>
    <row r="55" spans="2:9" ht="14">
      <c r="B55" s="51"/>
      <c r="C55" s="21"/>
      <c r="D55" s="17"/>
      <c r="E55" s="17"/>
      <c r="F55" s="17"/>
    </row>
    <row r="56" spans="2:9" ht="20">
      <c r="B56" s="52" t="s">
        <v>177</v>
      </c>
      <c r="C56" s="179">
        <f ca="1">Livr_Montant_Stock_AVANT_Mouv+Livr_Montant_Mouv</f>
        <v>0</v>
      </c>
      <c r="D56" s="17"/>
      <c r="E56" s="17"/>
      <c r="F56" s="17"/>
    </row>
    <row r="57" spans="2:9" ht="14">
      <c r="B57" s="17"/>
      <c r="C57" s="17"/>
      <c r="D57" s="17"/>
      <c r="E57" s="17"/>
      <c r="F57" s="17"/>
    </row>
  </sheetData>
  <sheetProtection sheet="1" objects="1" scenarios="1" selectLockedCells="1"/>
  <mergeCells count="2">
    <mergeCell ref="B40:F40"/>
    <mergeCell ref="B10:H10"/>
  </mergeCells>
  <conditionalFormatting sqref="G19 G21 G23">
    <cfRule type="expression" dxfId="12" priority="19">
      <formula>AND(CELL("colonne")=COLUMN(),CELL("ligne")=ROW())</formula>
    </cfRule>
  </conditionalFormatting>
  <conditionalFormatting sqref="C54">
    <cfRule type="cellIs" dxfId="11" priority="14" stopIfTrue="1" operator="lessThan">
      <formula>0</formula>
    </cfRule>
    <cfRule type="cellIs" dxfId="10" priority="15" stopIfTrue="1" operator="greaterThan">
      <formula>0</formula>
    </cfRule>
  </conditionalFormatting>
  <conditionalFormatting sqref="B53:B55">
    <cfRule type="cellIs" dxfId="9" priority="11" stopIfTrue="1" operator="equal">
      <formula>"Si vous validez, le stock sera négatif."</formula>
    </cfRule>
    <cfRule type="cellIs" dxfId="8" priority="12" stopIfTrue="1" operator="equal">
      <formula>"Le stock n'évoluera qu'après la livraison de la commande."</formula>
    </cfRule>
    <cfRule type="cellIs" dxfId="7" priority="13" stopIfTrue="1" operator="equal">
      <formula>"ATTENTION !"</formula>
    </cfRule>
  </conditionalFormatting>
  <conditionalFormatting sqref="E47 F28">
    <cfRule type="cellIs" dxfId="6" priority="9" stopIfTrue="1" operator="equal">
      <formula>"Vous allez dépasser votre stock d'alerte pour ce produit."</formula>
    </cfRule>
    <cfRule type="cellIs" dxfId="5" priority="10" stopIfTrue="1" operator="equal">
      <formula>"Le stock n'évoluera qu'après la livraison de la commande."</formula>
    </cfRule>
  </conditionalFormatting>
  <conditionalFormatting sqref="C56">
    <cfRule type="cellIs" dxfId="4" priority="8" stopIfTrue="1" operator="lessThan">
      <formula>0</formula>
    </cfRule>
  </conditionalFormatting>
  <conditionalFormatting sqref="E47 B47">
    <cfRule type="cellIs" dxfId="3" priority="7" stopIfTrue="1" operator="equal">
      <formula>"ATTENTION ! Vous avez fait une erreur d'opération !"</formula>
    </cfRule>
  </conditionalFormatting>
  <dataValidations count="8">
    <dataValidation allowBlank="1" showInputMessage="1" showErrorMessage="1" promptTitle="1 unité =" prompt="1 comprimé, 1 flacon, 1 tube..." sqref="C42"/>
    <dataValidation allowBlank="1" showInputMessage="1" showErrorMessage="1" promptTitle="Rem :" prompt="&quot;unité&quot; = Comprimé, Flacon, Tube…" sqref="B42:B43"/>
    <dataValidation type="whole" operator="greaterThan" allowBlank="1" showInputMessage="1" showErrorMessage="1" errorTitle="Valeur inadéquate" error="Taper un Nombre entier &gt; 0." sqref="F19">
      <formula1>0</formula1>
    </dataValidation>
    <dataValidation type="list" operator="greaterThan" allowBlank="1" showInputMessage="1" showErrorMessage="1" errorTitle="Valeur inadéquate" error="Si vous avez été livré, tapez un nombre entier &gt; 0._x000a__x000a_Si PHI a eu une RUPTURE LABO, choisir &quot; Rupture labo&quot;  dans la liste déroulante._x000a_" promptTitle="Choisir une valeur dans la liste" prompt="&quot;rupture labo&quot; ou &quot;1&quot;,&quot;2&quot;,&quot;3&quot;,..." sqref="G19">
      <formula1>Qte_livree_Choix</formula1>
    </dataValidation>
    <dataValidation type="list" operator="greaterThan" allowBlank="1" showInputMessage="1" showErrorMessage="1" errorTitle="Commande livrée ?" error="Utilisez la liste déroulante_x000a_pour choisir entre oui ou non." sqref="G21">
      <formula1>ouinon</formula1>
    </dataValidation>
    <dataValidation operator="greaterThan" allowBlank="1" showInputMessage="1" showErrorMessage="1" sqref="F21"/>
    <dataValidation type="date" operator="greaterThan" allowBlank="1" showInputMessage="1" showErrorMessage="1" errorTitle="Date erronnée" error="Taper une date &gt; au 01/01/2013." sqref="G23">
      <formula1>41275</formula1>
    </dataValidation>
    <dataValidation operator="greaterThan" allowBlank="1" showInputMessage="1" showErrorMessage="1" errorTitle="Date erronnée" error="Taper une date &gt; au 01/01/2013." sqref="F23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/>
  <dimension ref="A1:G140"/>
  <sheetViews>
    <sheetView zoomScale="90" zoomScaleNormal="90" workbookViewId="0">
      <selection activeCell="B2" sqref="B2:B139"/>
    </sheetView>
  </sheetViews>
  <sheetFormatPr baseColWidth="10" defaultColWidth="11.453125" defaultRowHeight="12.5"/>
  <cols>
    <col min="1" max="1" width="8.1796875" style="40" customWidth="1"/>
    <col min="2" max="2" width="88.81640625" style="40" bestFit="1" customWidth="1"/>
    <col min="3" max="3" width="43.1796875" style="40" bestFit="1" customWidth="1"/>
    <col min="4" max="4" width="8.54296875" style="40" customWidth="1"/>
    <col min="5" max="5" width="18.1796875" style="40" customWidth="1"/>
    <col min="6" max="6" width="11.7265625" style="40" customWidth="1"/>
    <col min="7" max="7" width="11.26953125" style="40" customWidth="1"/>
    <col min="8" max="16384" width="11.453125" style="40"/>
  </cols>
  <sheetData>
    <row r="1" spans="1:7" ht="39">
      <c r="A1" s="48" t="s">
        <v>2</v>
      </c>
      <c r="B1" s="48" t="s">
        <v>115</v>
      </c>
      <c r="C1" s="48" t="s">
        <v>147</v>
      </c>
      <c r="D1" s="48" t="s">
        <v>116</v>
      </c>
      <c r="E1" s="48" t="s">
        <v>117</v>
      </c>
      <c r="F1" s="48" t="s">
        <v>420</v>
      </c>
      <c r="G1" s="48" t="s">
        <v>119</v>
      </c>
    </row>
    <row r="2" spans="1:7" ht="15" customHeight="1">
      <c r="A2" s="56" t="s">
        <v>85</v>
      </c>
      <c r="B2" s="44" t="s">
        <v>438</v>
      </c>
      <c r="C2" s="44" t="s">
        <v>149</v>
      </c>
      <c r="D2" s="42">
        <v>25</v>
      </c>
      <c r="E2" s="39" t="s">
        <v>118</v>
      </c>
      <c r="F2" s="258">
        <v>1</v>
      </c>
      <c r="G2" s="49">
        <v>0</v>
      </c>
    </row>
    <row r="3" spans="1:7" ht="15" customHeight="1">
      <c r="A3" s="56" t="s">
        <v>85</v>
      </c>
      <c r="B3" s="43" t="s">
        <v>5</v>
      </c>
      <c r="C3" s="43" t="s">
        <v>152</v>
      </c>
      <c r="D3" s="42">
        <v>1</v>
      </c>
      <c r="E3" s="39" t="s">
        <v>118</v>
      </c>
      <c r="F3" s="258">
        <v>4</v>
      </c>
      <c r="G3" s="49">
        <v>0</v>
      </c>
    </row>
    <row r="4" spans="1:7" ht="15" customHeight="1">
      <c r="A4" s="56" t="s">
        <v>85</v>
      </c>
      <c r="B4" s="44" t="s">
        <v>6</v>
      </c>
      <c r="C4" s="44" t="s">
        <v>149</v>
      </c>
      <c r="D4" s="42">
        <v>1</v>
      </c>
      <c r="E4" s="39" t="s">
        <v>118</v>
      </c>
      <c r="F4" s="258">
        <v>2</v>
      </c>
      <c r="G4" s="49">
        <v>0</v>
      </c>
    </row>
    <row r="5" spans="1:7" ht="15" customHeight="1">
      <c r="A5" s="56" t="s">
        <v>85</v>
      </c>
      <c r="B5" s="44" t="s">
        <v>439</v>
      </c>
      <c r="C5" s="44" t="s">
        <v>160</v>
      </c>
      <c r="D5" s="42">
        <v>30</v>
      </c>
      <c r="E5" s="39" t="s">
        <v>118</v>
      </c>
      <c r="F5" s="258">
        <v>2</v>
      </c>
      <c r="G5" s="49">
        <v>0</v>
      </c>
    </row>
    <row r="6" spans="1:7" ht="15" customHeight="1">
      <c r="A6" s="56" t="s">
        <v>85</v>
      </c>
      <c r="B6" s="43" t="s">
        <v>393</v>
      </c>
      <c r="C6" s="43" t="s">
        <v>156</v>
      </c>
      <c r="D6" s="42">
        <v>30</v>
      </c>
      <c r="E6" s="39" t="s">
        <v>118</v>
      </c>
      <c r="F6" s="258">
        <v>1</v>
      </c>
      <c r="G6" s="49">
        <v>0</v>
      </c>
    </row>
    <row r="7" spans="1:7" ht="15" customHeight="1">
      <c r="A7" s="56" t="s">
        <v>85</v>
      </c>
      <c r="B7" s="44" t="s">
        <v>7</v>
      </c>
      <c r="C7" s="43" t="s">
        <v>152</v>
      </c>
      <c r="D7" s="42">
        <v>1</v>
      </c>
      <c r="E7" s="39" t="s">
        <v>118</v>
      </c>
      <c r="F7" s="258">
        <v>1</v>
      </c>
      <c r="G7" s="49">
        <v>0</v>
      </c>
    </row>
    <row r="8" spans="1:7" ht="15" customHeight="1">
      <c r="A8" s="56" t="s">
        <v>85</v>
      </c>
      <c r="B8" s="44" t="s">
        <v>8</v>
      </c>
      <c r="C8" s="44" t="s">
        <v>149</v>
      </c>
      <c r="D8" s="42">
        <v>8</v>
      </c>
      <c r="E8" s="39" t="s">
        <v>118</v>
      </c>
      <c r="F8" s="258">
        <v>3</v>
      </c>
      <c r="G8" s="49">
        <v>0</v>
      </c>
    </row>
    <row r="9" spans="1:7" ht="15" customHeight="1">
      <c r="A9" s="56" t="s">
        <v>85</v>
      </c>
      <c r="B9" s="44" t="s">
        <v>9</v>
      </c>
      <c r="C9" s="44" t="s">
        <v>149</v>
      </c>
      <c r="D9" s="42">
        <v>1</v>
      </c>
      <c r="E9" s="39" t="s">
        <v>118</v>
      </c>
      <c r="F9" s="258">
        <v>2</v>
      </c>
      <c r="G9" s="49">
        <v>0</v>
      </c>
    </row>
    <row r="10" spans="1:7" ht="15" customHeight="1">
      <c r="A10" s="56" t="s">
        <v>85</v>
      </c>
      <c r="B10" s="44" t="s">
        <v>10</v>
      </c>
      <c r="C10" s="44" t="s">
        <v>149</v>
      </c>
      <c r="D10" s="42">
        <v>24</v>
      </c>
      <c r="E10" s="39" t="s">
        <v>118</v>
      </c>
      <c r="F10" s="258">
        <v>4</v>
      </c>
      <c r="G10" s="49">
        <v>0</v>
      </c>
    </row>
    <row r="11" spans="1:7" ht="15" customHeight="1">
      <c r="A11" s="56" t="s">
        <v>85</v>
      </c>
      <c r="B11" s="44" t="s">
        <v>12</v>
      </c>
      <c r="C11" s="44" t="s">
        <v>149</v>
      </c>
      <c r="D11" s="42">
        <v>6</v>
      </c>
      <c r="E11" s="39" t="s">
        <v>118</v>
      </c>
      <c r="F11" s="258">
        <v>4</v>
      </c>
      <c r="G11" s="49">
        <v>0</v>
      </c>
    </row>
    <row r="12" spans="1:7" ht="15" customHeight="1">
      <c r="A12" s="56" t="s">
        <v>85</v>
      </c>
      <c r="B12" s="44" t="s">
        <v>13</v>
      </c>
      <c r="C12" s="44" t="s">
        <v>149</v>
      </c>
      <c r="D12" s="42">
        <v>12</v>
      </c>
      <c r="E12" s="39" t="s">
        <v>118</v>
      </c>
      <c r="F12" s="258">
        <v>4</v>
      </c>
      <c r="G12" s="49">
        <v>0</v>
      </c>
    </row>
    <row r="13" spans="1:7" ht="15" customHeight="1">
      <c r="A13" s="56" t="s">
        <v>85</v>
      </c>
      <c r="B13" s="44" t="s">
        <v>14</v>
      </c>
      <c r="C13" s="44" t="s">
        <v>149</v>
      </c>
      <c r="D13" s="42">
        <v>1</v>
      </c>
      <c r="E13" s="39" t="s">
        <v>118</v>
      </c>
      <c r="F13" s="258">
        <v>2</v>
      </c>
      <c r="G13" s="49">
        <v>0</v>
      </c>
    </row>
    <row r="14" spans="1:7" ht="15" customHeight="1">
      <c r="A14" s="56" t="s">
        <v>85</v>
      </c>
      <c r="B14" s="44" t="s">
        <v>535</v>
      </c>
      <c r="C14" s="44" t="s">
        <v>153</v>
      </c>
      <c r="D14" s="42">
        <v>1</v>
      </c>
      <c r="E14" s="39" t="s">
        <v>118</v>
      </c>
      <c r="F14" s="258">
        <v>2</v>
      </c>
      <c r="G14" s="49">
        <v>0</v>
      </c>
    </row>
    <row r="15" spans="1:7" ht="15" customHeight="1">
      <c r="A15" s="56" t="s">
        <v>85</v>
      </c>
      <c r="B15" s="44" t="s">
        <v>508</v>
      </c>
      <c r="C15" s="44" t="s">
        <v>154</v>
      </c>
      <c r="D15" s="42">
        <v>1</v>
      </c>
      <c r="E15" s="39" t="s">
        <v>118</v>
      </c>
      <c r="F15" s="258">
        <v>1</v>
      </c>
      <c r="G15" s="49">
        <v>0</v>
      </c>
    </row>
    <row r="16" spans="1:7" ht="15" customHeight="1">
      <c r="A16" s="56" t="s">
        <v>85</v>
      </c>
      <c r="B16" s="44" t="s">
        <v>11</v>
      </c>
      <c r="C16" s="44" t="s">
        <v>160</v>
      </c>
      <c r="D16" s="42">
        <v>60</v>
      </c>
      <c r="E16" s="39" t="s">
        <v>118</v>
      </c>
      <c r="F16" s="258">
        <v>2</v>
      </c>
      <c r="G16" s="49">
        <v>0</v>
      </c>
    </row>
    <row r="17" spans="1:7" ht="15" customHeight="1">
      <c r="A17" s="56" t="s">
        <v>85</v>
      </c>
      <c r="B17" s="44" t="s">
        <v>15</v>
      </c>
      <c r="C17" s="44" t="s">
        <v>160</v>
      </c>
      <c r="D17" s="42">
        <v>30</v>
      </c>
      <c r="E17" s="39" t="s">
        <v>118</v>
      </c>
      <c r="F17" s="258">
        <v>2</v>
      </c>
      <c r="G17" s="49">
        <v>0</v>
      </c>
    </row>
    <row r="18" spans="1:7" ht="15" customHeight="1">
      <c r="A18" s="56" t="s">
        <v>85</v>
      </c>
      <c r="B18" s="43" t="s">
        <v>16</v>
      </c>
      <c r="C18" s="44" t="s">
        <v>149</v>
      </c>
      <c r="D18" s="42">
        <v>6</v>
      </c>
      <c r="E18" s="39" t="s">
        <v>118</v>
      </c>
      <c r="F18" s="258">
        <v>2</v>
      </c>
      <c r="G18" s="49">
        <v>0</v>
      </c>
    </row>
    <row r="19" spans="1:7" ht="15" customHeight="1">
      <c r="A19" s="56" t="s">
        <v>86</v>
      </c>
      <c r="B19" s="44" t="s">
        <v>575</v>
      </c>
      <c r="C19" s="44" t="s">
        <v>151</v>
      </c>
      <c r="D19" s="42">
        <v>100</v>
      </c>
      <c r="E19" s="39" t="s">
        <v>564</v>
      </c>
      <c r="F19" s="258">
        <v>1</v>
      </c>
      <c r="G19" s="49">
        <v>0</v>
      </c>
    </row>
    <row r="20" spans="1:7" ht="15" customHeight="1">
      <c r="A20" s="56" t="s">
        <v>86</v>
      </c>
      <c r="B20" s="43" t="s">
        <v>17</v>
      </c>
      <c r="C20" s="43" t="s">
        <v>158</v>
      </c>
      <c r="D20" s="42">
        <v>1</v>
      </c>
      <c r="E20" s="39" t="s">
        <v>118</v>
      </c>
      <c r="F20" s="258">
        <v>2</v>
      </c>
      <c r="G20" s="49">
        <v>0</v>
      </c>
    </row>
    <row r="21" spans="1:7" ht="15" customHeight="1">
      <c r="A21" s="56" t="s">
        <v>86</v>
      </c>
      <c r="B21" s="43" t="s">
        <v>18</v>
      </c>
      <c r="C21" s="43" t="s">
        <v>152</v>
      </c>
      <c r="D21" s="42">
        <v>50</v>
      </c>
      <c r="E21" s="39" t="s">
        <v>118</v>
      </c>
      <c r="F21" s="258">
        <v>2</v>
      </c>
      <c r="G21" s="49">
        <v>0</v>
      </c>
    </row>
    <row r="22" spans="1:7" ht="15" customHeight="1">
      <c r="A22" s="56" t="s">
        <v>86</v>
      </c>
      <c r="B22" s="43" t="s">
        <v>440</v>
      </c>
      <c r="C22" s="43" t="s">
        <v>148</v>
      </c>
      <c r="D22" s="42">
        <v>1</v>
      </c>
      <c r="E22" s="39" t="s">
        <v>118</v>
      </c>
      <c r="F22" s="258">
        <v>2</v>
      </c>
      <c r="G22" s="49">
        <v>0</v>
      </c>
    </row>
    <row r="23" spans="1:7" ht="15" customHeight="1">
      <c r="A23" s="56" t="s">
        <v>86</v>
      </c>
      <c r="B23" s="43" t="s">
        <v>19</v>
      </c>
      <c r="C23" s="43" t="s">
        <v>156</v>
      </c>
      <c r="D23" s="42">
        <v>30</v>
      </c>
      <c r="E23" s="39" t="s">
        <v>118</v>
      </c>
      <c r="F23" s="258">
        <v>1</v>
      </c>
      <c r="G23" s="49">
        <v>0</v>
      </c>
    </row>
    <row r="24" spans="1:7" ht="15" customHeight="1">
      <c r="A24" s="56" t="s">
        <v>86</v>
      </c>
      <c r="B24" s="43" t="s">
        <v>441</v>
      </c>
      <c r="C24" s="43" t="s">
        <v>154</v>
      </c>
      <c r="D24" s="42">
        <v>20</v>
      </c>
      <c r="E24" s="39" t="s">
        <v>118</v>
      </c>
      <c r="F24" s="258">
        <v>1</v>
      </c>
      <c r="G24" s="49">
        <v>0</v>
      </c>
    </row>
    <row r="25" spans="1:7" ht="15" customHeight="1">
      <c r="A25" s="56" t="s">
        <v>86</v>
      </c>
      <c r="B25" s="43" t="s">
        <v>442</v>
      </c>
      <c r="C25" s="44" t="s">
        <v>160</v>
      </c>
      <c r="D25" s="42">
        <v>30</v>
      </c>
      <c r="E25" s="39" t="s">
        <v>118</v>
      </c>
      <c r="F25" s="258">
        <v>2</v>
      </c>
      <c r="G25" s="49">
        <v>0</v>
      </c>
    </row>
    <row r="26" spans="1:7" ht="15" customHeight="1">
      <c r="A26" s="56" t="s">
        <v>110</v>
      </c>
      <c r="B26" s="43" t="s">
        <v>21</v>
      </c>
      <c r="C26" s="43" t="s">
        <v>158</v>
      </c>
      <c r="D26" s="42">
        <v>1</v>
      </c>
      <c r="E26" s="39" t="s">
        <v>118</v>
      </c>
      <c r="F26" s="258">
        <v>4</v>
      </c>
      <c r="G26" s="49">
        <v>0</v>
      </c>
    </row>
    <row r="27" spans="1:7" ht="15" customHeight="1">
      <c r="A27" s="56" t="s">
        <v>110</v>
      </c>
      <c r="B27" s="43" t="s">
        <v>22</v>
      </c>
      <c r="C27" s="44" t="s">
        <v>149</v>
      </c>
      <c r="D27" s="42">
        <v>8</v>
      </c>
      <c r="E27" s="39" t="s">
        <v>118</v>
      </c>
      <c r="F27" s="258">
        <v>1</v>
      </c>
      <c r="G27" s="49">
        <v>0</v>
      </c>
    </row>
    <row r="28" spans="1:7" ht="15" customHeight="1">
      <c r="A28" s="56" t="s">
        <v>110</v>
      </c>
      <c r="B28" s="43" t="s">
        <v>23</v>
      </c>
      <c r="C28" s="43" t="s">
        <v>154</v>
      </c>
      <c r="D28" s="42">
        <v>1</v>
      </c>
      <c r="E28" s="39" t="s">
        <v>118</v>
      </c>
      <c r="F28" s="258">
        <v>2</v>
      </c>
      <c r="G28" s="49">
        <v>0</v>
      </c>
    </row>
    <row r="29" spans="1:7" ht="15" customHeight="1">
      <c r="A29" s="56" t="s">
        <v>110</v>
      </c>
      <c r="B29" s="43" t="s">
        <v>20</v>
      </c>
      <c r="C29" s="43" t="s">
        <v>159</v>
      </c>
      <c r="D29" s="42">
        <v>1</v>
      </c>
      <c r="E29" s="39" t="s">
        <v>118</v>
      </c>
      <c r="F29" s="258">
        <v>5</v>
      </c>
      <c r="G29" s="49">
        <v>0</v>
      </c>
    </row>
    <row r="30" spans="1:7" ht="15" customHeight="1">
      <c r="A30" s="56" t="s">
        <v>110</v>
      </c>
      <c r="B30" s="43" t="s">
        <v>24</v>
      </c>
      <c r="C30" s="43" t="s">
        <v>158</v>
      </c>
      <c r="D30" s="42">
        <v>1</v>
      </c>
      <c r="E30" s="39" t="s">
        <v>118</v>
      </c>
      <c r="F30" s="258">
        <v>2</v>
      </c>
      <c r="G30" s="49">
        <v>0</v>
      </c>
    </row>
    <row r="31" spans="1:7" ht="15" customHeight="1">
      <c r="A31" s="56" t="s">
        <v>110</v>
      </c>
      <c r="B31" s="43" t="s">
        <v>443</v>
      </c>
      <c r="C31" s="43" t="s">
        <v>156</v>
      </c>
      <c r="D31" s="42">
        <v>30</v>
      </c>
      <c r="E31" s="39" t="s">
        <v>118</v>
      </c>
      <c r="F31" s="258">
        <v>1</v>
      </c>
      <c r="G31" s="49">
        <v>0</v>
      </c>
    </row>
    <row r="32" spans="1:7" ht="15" customHeight="1">
      <c r="A32" s="56" t="s">
        <v>110</v>
      </c>
      <c r="B32" s="41" t="s">
        <v>111</v>
      </c>
      <c r="C32" s="74" t="s">
        <v>155</v>
      </c>
      <c r="D32" s="42">
        <v>5</v>
      </c>
      <c r="E32" s="39" t="s">
        <v>118</v>
      </c>
      <c r="F32" s="258">
        <v>1</v>
      </c>
      <c r="G32" s="49">
        <v>0</v>
      </c>
    </row>
    <row r="33" spans="1:7" ht="15" customHeight="1">
      <c r="A33" s="56" t="s">
        <v>87</v>
      </c>
      <c r="B33" s="44" t="s">
        <v>504</v>
      </c>
      <c r="C33" s="44" t="s">
        <v>152</v>
      </c>
      <c r="D33" s="42">
        <v>1</v>
      </c>
      <c r="E33" s="39" t="s">
        <v>118</v>
      </c>
      <c r="F33" s="258">
        <v>1</v>
      </c>
      <c r="G33" s="49">
        <v>0</v>
      </c>
    </row>
    <row r="34" spans="1:7" ht="15" customHeight="1">
      <c r="A34" s="56" t="s">
        <v>87</v>
      </c>
      <c r="B34" s="43" t="s">
        <v>412</v>
      </c>
      <c r="C34" s="43" t="s">
        <v>154</v>
      </c>
      <c r="D34" s="42">
        <v>24</v>
      </c>
      <c r="E34" s="39" t="s">
        <v>118</v>
      </c>
      <c r="F34" s="258">
        <v>1</v>
      </c>
      <c r="G34" s="49">
        <v>0</v>
      </c>
    </row>
    <row r="35" spans="1:7" ht="15" customHeight="1">
      <c r="A35" s="56" t="s">
        <v>87</v>
      </c>
      <c r="B35" s="44" t="s">
        <v>483</v>
      </c>
      <c r="C35" s="44" t="s">
        <v>152</v>
      </c>
      <c r="D35" s="42">
        <v>1</v>
      </c>
      <c r="E35" s="39" t="s">
        <v>118</v>
      </c>
      <c r="F35" s="258">
        <v>2</v>
      </c>
      <c r="G35" s="49">
        <v>0</v>
      </c>
    </row>
    <row r="36" spans="1:7" ht="15" customHeight="1">
      <c r="A36" s="56" t="s">
        <v>87</v>
      </c>
      <c r="B36" s="43" t="s">
        <v>400</v>
      </c>
      <c r="C36" s="43" t="s">
        <v>160</v>
      </c>
      <c r="D36" s="42">
        <v>40</v>
      </c>
      <c r="E36" s="39" t="s">
        <v>118</v>
      </c>
      <c r="F36" s="258">
        <v>2</v>
      </c>
      <c r="G36" s="49">
        <v>0</v>
      </c>
    </row>
    <row r="37" spans="1:7" ht="15" customHeight="1">
      <c r="A37" s="56" t="s">
        <v>87</v>
      </c>
      <c r="B37" s="41" t="s">
        <v>25</v>
      </c>
      <c r="C37" s="74" t="s">
        <v>153</v>
      </c>
      <c r="D37" s="42">
        <v>1</v>
      </c>
      <c r="E37" s="39" t="s">
        <v>118</v>
      </c>
      <c r="F37" s="258">
        <v>1</v>
      </c>
      <c r="G37" s="49">
        <v>0</v>
      </c>
    </row>
    <row r="38" spans="1:7" ht="15" customHeight="1">
      <c r="A38" s="56" t="s">
        <v>87</v>
      </c>
      <c r="B38" s="41" t="s">
        <v>26</v>
      </c>
      <c r="C38" s="74" t="s">
        <v>153</v>
      </c>
      <c r="D38" s="42">
        <v>30</v>
      </c>
      <c r="E38" s="39" t="s">
        <v>118</v>
      </c>
      <c r="F38" s="258">
        <v>2</v>
      </c>
      <c r="G38" s="49">
        <v>0</v>
      </c>
    </row>
    <row r="39" spans="1:7" ht="15" customHeight="1">
      <c r="A39" s="56" t="s">
        <v>87</v>
      </c>
      <c r="B39" s="74" t="s">
        <v>478</v>
      </c>
      <c r="C39" s="43" t="s">
        <v>152</v>
      </c>
      <c r="D39" s="42">
        <v>1</v>
      </c>
      <c r="E39" s="39" t="s">
        <v>118</v>
      </c>
      <c r="F39" s="258">
        <v>2</v>
      </c>
      <c r="G39" s="49">
        <v>0</v>
      </c>
    </row>
    <row r="40" spans="1:7" ht="15" customHeight="1">
      <c r="A40" s="56" t="s">
        <v>87</v>
      </c>
      <c r="B40" s="44" t="s">
        <v>604</v>
      </c>
      <c r="C40" s="44" t="s">
        <v>160</v>
      </c>
      <c r="D40" s="42">
        <v>8</v>
      </c>
      <c r="E40" s="39" t="s">
        <v>588</v>
      </c>
      <c r="F40" s="258">
        <v>2</v>
      </c>
      <c r="G40" s="49">
        <v>0</v>
      </c>
    </row>
    <row r="41" spans="1:7" ht="15" customHeight="1">
      <c r="A41" s="56" t="s">
        <v>87</v>
      </c>
      <c r="B41" s="44" t="s">
        <v>599</v>
      </c>
      <c r="C41" s="44" t="s">
        <v>160</v>
      </c>
      <c r="D41" s="42">
        <v>1</v>
      </c>
      <c r="E41" s="39" t="s">
        <v>118</v>
      </c>
      <c r="F41" s="258">
        <v>2</v>
      </c>
      <c r="G41" s="49">
        <v>0</v>
      </c>
    </row>
    <row r="42" spans="1:7" ht="15" customHeight="1">
      <c r="A42" s="56" t="s">
        <v>87</v>
      </c>
      <c r="B42" s="44" t="s">
        <v>606</v>
      </c>
      <c r="C42" s="44" t="s">
        <v>160</v>
      </c>
      <c r="D42" s="42">
        <v>12</v>
      </c>
      <c r="E42" s="39" t="s">
        <v>588</v>
      </c>
      <c r="F42" s="258">
        <v>2</v>
      </c>
      <c r="G42" s="49">
        <v>0</v>
      </c>
    </row>
    <row r="43" spans="1:7" ht="15" customHeight="1">
      <c r="A43" s="56" t="s">
        <v>87</v>
      </c>
      <c r="B43" s="44" t="s">
        <v>605</v>
      </c>
      <c r="C43" s="44" t="s">
        <v>160</v>
      </c>
      <c r="D43" s="42">
        <v>12</v>
      </c>
      <c r="E43" s="39" t="s">
        <v>588</v>
      </c>
      <c r="F43" s="258">
        <v>1</v>
      </c>
      <c r="G43" s="49">
        <v>0</v>
      </c>
    </row>
    <row r="44" spans="1:7" ht="15" customHeight="1">
      <c r="A44" s="56" t="s">
        <v>87</v>
      </c>
      <c r="B44" s="44" t="s">
        <v>481</v>
      </c>
      <c r="C44" s="44" t="s">
        <v>160</v>
      </c>
      <c r="D44" s="42">
        <v>12</v>
      </c>
      <c r="E44" s="39" t="s">
        <v>118</v>
      </c>
      <c r="F44" s="258">
        <v>5</v>
      </c>
      <c r="G44" s="49">
        <v>0</v>
      </c>
    </row>
    <row r="45" spans="1:7" ht="15" customHeight="1">
      <c r="A45" s="56" t="s">
        <v>87</v>
      </c>
      <c r="B45" s="74" t="s">
        <v>526</v>
      </c>
      <c r="C45" s="43" t="s">
        <v>159</v>
      </c>
      <c r="D45" s="42">
        <v>40</v>
      </c>
      <c r="E45" s="39" t="s">
        <v>118</v>
      </c>
      <c r="F45" s="258">
        <v>2</v>
      </c>
      <c r="G45" s="49">
        <v>0</v>
      </c>
    </row>
    <row r="46" spans="1:7" ht="15" customHeight="1">
      <c r="A46" s="56" t="s">
        <v>87</v>
      </c>
      <c r="B46" s="41" t="s">
        <v>27</v>
      </c>
      <c r="C46" s="43" t="s">
        <v>152</v>
      </c>
      <c r="D46" s="42">
        <v>20</v>
      </c>
      <c r="E46" s="39" t="s">
        <v>118</v>
      </c>
      <c r="F46" s="258">
        <v>2</v>
      </c>
      <c r="G46" s="49">
        <v>0</v>
      </c>
    </row>
    <row r="47" spans="1:7" ht="15" customHeight="1">
      <c r="A47" s="56" t="s">
        <v>87</v>
      </c>
      <c r="B47" s="43" t="s">
        <v>390</v>
      </c>
      <c r="C47" s="43" t="s">
        <v>149</v>
      </c>
      <c r="D47" s="42">
        <v>28</v>
      </c>
      <c r="E47" s="39" t="s">
        <v>118</v>
      </c>
      <c r="F47" s="258">
        <v>1</v>
      </c>
      <c r="G47" s="49">
        <v>0</v>
      </c>
    </row>
    <row r="48" spans="1:7" ht="15" customHeight="1">
      <c r="A48" s="56" t="s">
        <v>87</v>
      </c>
      <c r="B48" s="41" t="s">
        <v>112</v>
      </c>
      <c r="C48" s="44" t="s">
        <v>149</v>
      </c>
      <c r="D48" s="42">
        <v>30</v>
      </c>
      <c r="E48" s="39" t="s">
        <v>118</v>
      </c>
      <c r="F48" s="258">
        <v>1</v>
      </c>
      <c r="G48" s="49">
        <v>0</v>
      </c>
    </row>
    <row r="49" spans="1:7" ht="15" customHeight="1">
      <c r="A49" s="56" t="s">
        <v>88</v>
      </c>
      <c r="B49" s="41" t="s">
        <v>28</v>
      </c>
      <c r="C49" s="43" t="s">
        <v>152</v>
      </c>
      <c r="D49" s="42">
        <v>10</v>
      </c>
      <c r="E49" s="39" t="s">
        <v>118</v>
      </c>
      <c r="F49" s="258">
        <v>2</v>
      </c>
      <c r="G49" s="49">
        <v>0</v>
      </c>
    </row>
    <row r="50" spans="1:7" ht="15" customHeight="1">
      <c r="A50" s="56" t="s">
        <v>89</v>
      </c>
      <c r="B50" s="41" t="s">
        <v>29</v>
      </c>
      <c r="C50" s="44" t="s">
        <v>150</v>
      </c>
      <c r="D50" s="42">
        <v>14</v>
      </c>
      <c r="E50" s="39" t="s">
        <v>118</v>
      </c>
      <c r="F50" s="258">
        <v>2</v>
      </c>
      <c r="G50" s="49">
        <v>0</v>
      </c>
    </row>
    <row r="51" spans="1:7" ht="15" customHeight="1">
      <c r="A51" s="56" t="s">
        <v>89</v>
      </c>
      <c r="B51" s="41" t="s">
        <v>30</v>
      </c>
      <c r="C51" s="43" t="s">
        <v>152</v>
      </c>
      <c r="D51" s="42">
        <v>1</v>
      </c>
      <c r="E51" s="39" t="s">
        <v>118</v>
      </c>
      <c r="F51" s="258">
        <v>1</v>
      </c>
      <c r="G51" s="49">
        <v>0</v>
      </c>
    </row>
    <row r="52" spans="1:7" ht="15" customHeight="1">
      <c r="A52" s="56" t="s">
        <v>89</v>
      </c>
      <c r="B52" s="44" t="s">
        <v>542</v>
      </c>
      <c r="C52" s="44" t="s">
        <v>158</v>
      </c>
      <c r="D52" s="42">
        <v>1</v>
      </c>
      <c r="E52" s="39" t="s">
        <v>118</v>
      </c>
      <c r="F52" s="258">
        <v>1</v>
      </c>
      <c r="G52" s="49">
        <v>0</v>
      </c>
    </row>
    <row r="53" spans="1:7" ht="15" customHeight="1">
      <c r="A53" s="56" t="s">
        <v>89</v>
      </c>
      <c r="B53" s="41" t="s">
        <v>31</v>
      </c>
      <c r="C53" s="44" t="s">
        <v>150</v>
      </c>
      <c r="D53" s="42">
        <v>6</v>
      </c>
      <c r="E53" s="39" t="s">
        <v>118</v>
      </c>
      <c r="F53" s="258">
        <v>4</v>
      </c>
      <c r="G53" s="49">
        <v>0</v>
      </c>
    </row>
    <row r="54" spans="1:7" ht="15" customHeight="1">
      <c r="A54" s="56" t="s">
        <v>89</v>
      </c>
      <c r="B54" s="41" t="s">
        <v>467</v>
      </c>
      <c r="C54" s="44" t="s">
        <v>149</v>
      </c>
      <c r="D54" s="42">
        <v>1</v>
      </c>
      <c r="E54" s="39" t="s">
        <v>118</v>
      </c>
      <c r="F54" s="258">
        <v>2</v>
      </c>
      <c r="G54" s="49">
        <v>0</v>
      </c>
    </row>
    <row r="55" spans="1:7" ht="15" customHeight="1">
      <c r="A55" s="56" t="s">
        <v>89</v>
      </c>
      <c r="B55" s="44" t="s">
        <v>482</v>
      </c>
      <c r="C55" s="44" t="s">
        <v>151</v>
      </c>
      <c r="D55" s="42">
        <v>4</v>
      </c>
      <c r="E55" s="39" t="s">
        <v>118</v>
      </c>
      <c r="F55" s="258">
        <v>1</v>
      </c>
      <c r="G55" s="49">
        <v>0</v>
      </c>
    </row>
    <row r="56" spans="1:7" ht="15" customHeight="1">
      <c r="A56" s="56" t="s">
        <v>89</v>
      </c>
      <c r="B56" s="41" t="s">
        <v>32</v>
      </c>
      <c r="C56" s="44" t="s">
        <v>149</v>
      </c>
      <c r="D56" s="42">
        <v>10</v>
      </c>
      <c r="E56" s="39" t="s">
        <v>118</v>
      </c>
      <c r="F56" s="258">
        <v>2</v>
      </c>
      <c r="G56" s="49">
        <v>0</v>
      </c>
    </row>
    <row r="57" spans="1:7" ht="15" customHeight="1">
      <c r="A57" s="56" t="s">
        <v>89</v>
      </c>
      <c r="B57" s="43" t="s">
        <v>386</v>
      </c>
      <c r="C57" s="43" t="s">
        <v>154</v>
      </c>
      <c r="D57" s="42">
        <v>1</v>
      </c>
      <c r="E57" s="39" t="s">
        <v>118</v>
      </c>
      <c r="F57" s="258">
        <v>1</v>
      </c>
      <c r="G57" s="49">
        <v>0</v>
      </c>
    </row>
    <row r="58" spans="1:7" ht="15" customHeight="1">
      <c r="A58" s="56" t="s">
        <v>89</v>
      </c>
      <c r="B58" s="44" t="s">
        <v>502</v>
      </c>
      <c r="C58" s="44" t="s">
        <v>159</v>
      </c>
      <c r="D58" s="42">
        <v>1</v>
      </c>
      <c r="E58" s="39" t="s">
        <v>118</v>
      </c>
      <c r="F58" s="258">
        <v>1</v>
      </c>
      <c r="G58" s="49">
        <v>0</v>
      </c>
    </row>
    <row r="59" spans="1:7" ht="15" customHeight="1">
      <c r="A59" s="56" t="s">
        <v>89</v>
      </c>
      <c r="B59" s="41" t="s">
        <v>444</v>
      </c>
      <c r="C59" s="43" t="s">
        <v>156</v>
      </c>
      <c r="D59" s="42">
        <v>30</v>
      </c>
      <c r="E59" s="39" t="s">
        <v>118</v>
      </c>
      <c r="F59" s="258">
        <v>1</v>
      </c>
      <c r="G59" s="49">
        <v>0</v>
      </c>
    </row>
    <row r="60" spans="1:7" ht="15" customHeight="1">
      <c r="A60" s="56" t="s">
        <v>90</v>
      </c>
      <c r="B60" s="41" t="s">
        <v>114</v>
      </c>
      <c r="C60" s="43" t="s">
        <v>159</v>
      </c>
      <c r="D60" s="42">
        <v>24</v>
      </c>
      <c r="E60" s="39" t="s">
        <v>118</v>
      </c>
      <c r="F60" s="258">
        <v>5</v>
      </c>
      <c r="G60" s="49">
        <v>0</v>
      </c>
    </row>
    <row r="61" spans="1:7" ht="15" customHeight="1">
      <c r="A61" s="56" t="s">
        <v>90</v>
      </c>
      <c r="B61" s="41" t="s">
        <v>33</v>
      </c>
      <c r="C61" s="43" t="s">
        <v>159</v>
      </c>
      <c r="D61" s="42">
        <v>30</v>
      </c>
      <c r="E61" s="39" t="s">
        <v>118</v>
      </c>
      <c r="F61" s="258">
        <v>1</v>
      </c>
      <c r="G61" s="49">
        <v>0</v>
      </c>
    </row>
    <row r="62" spans="1:7" ht="15" customHeight="1">
      <c r="A62" s="56" t="s">
        <v>90</v>
      </c>
      <c r="B62" s="41" t="s">
        <v>34</v>
      </c>
      <c r="C62" s="74" t="s">
        <v>155</v>
      </c>
      <c r="D62" s="42">
        <v>10</v>
      </c>
      <c r="E62" s="39" t="s">
        <v>118</v>
      </c>
      <c r="F62" s="258">
        <v>1</v>
      </c>
      <c r="G62" s="49">
        <v>0</v>
      </c>
    </row>
    <row r="63" spans="1:7" ht="15" customHeight="1">
      <c r="A63" s="56" t="s">
        <v>90</v>
      </c>
      <c r="B63" s="44" t="s">
        <v>601</v>
      </c>
      <c r="C63" s="44" t="s">
        <v>152</v>
      </c>
      <c r="D63" s="42">
        <v>1</v>
      </c>
      <c r="E63" s="39" t="s">
        <v>118</v>
      </c>
      <c r="F63" s="258">
        <v>1</v>
      </c>
      <c r="G63" s="49">
        <v>0</v>
      </c>
    </row>
    <row r="64" spans="1:7" ht="15" customHeight="1">
      <c r="A64" s="56" t="s">
        <v>91</v>
      </c>
      <c r="B64" s="41" t="s">
        <v>35</v>
      </c>
      <c r="C64" s="44" t="s">
        <v>160</v>
      </c>
      <c r="D64" s="42">
        <v>1</v>
      </c>
      <c r="E64" s="39" t="s">
        <v>118</v>
      </c>
      <c r="F64" s="258">
        <v>1</v>
      </c>
      <c r="G64" s="49">
        <v>0</v>
      </c>
    </row>
    <row r="65" spans="1:7" ht="15" customHeight="1">
      <c r="A65" s="56" t="s">
        <v>92</v>
      </c>
      <c r="B65" s="41" t="s">
        <v>36</v>
      </c>
      <c r="C65" s="74" t="s">
        <v>153</v>
      </c>
      <c r="D65" s="42">
        <v>30</v>
      </c>
      <c r="E65" s="39" t="s">
        <v>118</v>
      </c>
      <c r="F65" s="258">
        <v>2</v>
      </c>
      <c r="G65" s="49">
        <v>0</v>
      </c>
    </row>
    <row r="66" spans="1:7" ht="15" customHeight="1">
      <c r="A66" s="56" t="s">
        <v>92</v>
      </c>
      <c r="B66" s="41" t="s">
        <v>113</v>
      </c>
      <c r="C66" s="74" t="s">
        <v>153</v>
      </c>
      <c r="D66" s="42">
        <v>30</v>
      </c>
      <c r="E66" s="39" t="s">
        <v>118</v>
      </c>
      <c r="F66" s="258">
        <v>5</v>
      </c>
      <c r="G66" s="49">
        <v>0</v>
      </c>
    </row>
    <row r="67" spans="1:7" ht="15" customHeight="1">
      <c r="A67" s="56" t="s">
        <v>92</v>
      </c>
      <c r="B67" s="44" t="s">
        <v>568</v>
      </c>
      <c r="C67" s="44" t="s">
        <v>151</v>
      </c>
      <c r="D67" s="42">
        <v>16</v>
      </c>
      <c r="E67" s="39" t="s">
        <v>564</v>
      </c>
      <c r="F67" s="258">
        <v>1</v>
      </c>
      <c r="G67" s="49">
        <v>0</v>
      </c>
    </row>
    <row r="68" spans="1:7" ht="15" customHeight="1">
      <c r="A68" s="56" t="s">
        <v>93</v>
      </c>
      <c r="B68" s="41" t="s">
        <v>37</v>
      </c>
      <c r="C68" s="44" t="s">
        <v>149</v>
      </c>
      <c r="D68" s="42">
        <v>1</v>
      </c>
      <c r="E68" s="39" t="s">
        <v>118</v>
      </c>
      <c r="F68" s="258">
        <v>2</v>
      </c>
      <c r="G68" s="49">
        <v>0</v>
      </c>
    </row>
    <row r="69" spans="1:7" ht="15" customHeight="1">
      <c r="A69" s="56" t="s">
        <v>94</v>
      </c>
      <c r="B69" s="74" t="s">
        <v>38</v>
      </c>
      <c r="C69" s="43" t="s">
        <v>156</v>
      </c>
      <c r="D69" s="42">
        <v>30</v>
      </c>
      <c r="E69" s="39" t="s">
        <v>118</v>
      </c>
      <c r="F69" s="258">
        <v>2</v>
      </c>
      <c r="G69" s="49">
        <v>0</v>
      </c>
    </row>
    <row r="70" spans="1:7" ht="15" customHeight="1">
      <c r="A70" s="56" t="s">
        <v>94</v>
      </c>
      <c r="B70" s="43" t="s">
        <v>407</v>
      </c>
      <c r="C70" s="43" t="s">
        <v>156</v>
      </c>
      <c r="D70" s="42">
        <v>30</v>
      </c>
      <c r="E70" s="39" t="s">
        <v>118</v>
      </c>
      <c r="F70" s="258">
        <v>2</v>
      </c>
      <c r="G70" s="49">
        <v>0</v>
      </c>
    </row>
    <row r="71" spans="1:7" ht="15" customHeight="1">
      <c r="A71" s="56" t="s">
        <v>94</v>
      </c>
      <c r="B71" s="41" t="s">
        <v>39</v>
      </c>
      <c r="C71" s="43" t="s">
        <v>152</v>
      </c>
      <c r="D71" s="42">
        <v>8</v>
      </c>
      <c r="E71" s="39" t="s">
        <v>118</v>
      </c>
      <c r="F71" s="258">
        <v>1</v>
      </c>
      <c r="G71" s="49">
        <v>0</v>
      </c>
    </row>
    <row r="72" spans="1:7" ht="15" customHeight="1">
      <c r="A72" s="56" t="s">
        <v>94</v>
      </c>
      <c r="B72" s="41" t="s">
        <v>445</v>
      </c>
      <c r="C72" s="74" t="s">
        <v>153</v>
      </c>
      <c r="D72" s="42">
        <v>20</v>
      </c>
      <c r="E72" s="39" t="s">
        <v>118</v>
      </c>
      <c r="F72" s="258">
        <v>5</v>
      </c>
      <c r="G72" s="49">
        <v>0</v>
      </c>
    </row>
    <row r="73" spans="1:7" ht="15" customHeight="1">
      <c r="A73" s="56" t="s">
        <v>95</v>
      </c>
      <c r="B73" s="44" t="s">
        <v>534</v>
      </c>
      <c r="C73" s="44" t="s">
        <v>159</v>
      </c>
      <c r="D73" s="42">
        <v>20</v>
      </c>
      <c r="E73" s="39" t="s">
        <v>118</v>
      </c>
      <c r="F73" s="258">
        <v>1</v>
      </c>
      <c r="G73" s="49">
        <v>0</v>
      </c>
    </row>
    <row r="74" spans="1:7" ht="15" customHeight="1">
      <c r="A74" s="56" t="s">
        <v>95</v>
      </c>
      <c r="B74" s="41" t="s">
        <v>468</v>
      </c>
      <c r="C74" s="44" t="s">
        <v>160</v>
      </c>
      <c r="D74" s="42">
        <v>30</v>
      </c>
      <c r="E74" s="39" t="s">
        <v>118</v>
      </c>
      <c r="F74" s="258">
        <v>1</v>
      </c>
      <c r="G74" s="49">
        <v>0</v>
      </c>
    </row>
    <row r="75" spans="1:7" ht="15" customHeight="1">
      <c r="A75" s="56" t="s">
        <v>95</v>
      </c>
      <c r="B75" s="41" t="s">
        <v>40</v>
      </c>
      <c r="C75" s="43" t="s">
        <v>159</v>
      </c>
      <c r="D75" s="42">
        <v>28</v>
      </c>
      <c r="E75" s="39" t="s">
        <v>118</v>
      </c>
      <c r="F75" s="258">
        <v>1</v>
      </c>
      <c r="G75" s="49">
        <v>0</v>
      </c>
    </row>
    <row r="76" spans="1:7" ht="15" customHeight="1">
      <c r="A76" s="56" t="s">
        <v>95</v>
      </c>
      <c r="B76" s="43" t="s">
        <v>480</v>
      </c>
      <c r="C76" s="43" t="s">
        <v>159</v>
      </c>
      <c r="D76" s="42">
        <v>30</v>
      </c>
      <c r="E76" s="39" t="s">
        <v>118</v>
      </c>
      <c r="F76" s="258">
        <v>1</v>
      </c>
      <c r="G76" s="49">
        <v>0</v>
      </c>
    </row>
    <row r="77" spans="1:7" ht="15" customHeight="1">
      <c r="A77" s="56" t="s">
        <v>95</v>
      </c>
      <c r="B77" s="44" t="s">
        <v>521</v>
      </c>
      <c r="C77" s="44" t="s">
        <v>160</v>
      </c>
      <c r="D77" s="42">
        <v>30</v>
      </c>
      <c r="E77" s="39" t="s">
        <v>118</v>
      </c>
      <c r="F77" s="258">
        <v>1</v>
      </c>
      <c r="G77" s="49">
        <v>0</v>
      </c>
    </row>
    <row r="78" spans="1:7" ht="15" customHeight="1">
      <c r="A78" s="56" t="s">
        <v>95</v>
      </c>
      <c r="B78" s="44" t="s">
        <v>511</v>
      </c>
      <c r="C78" s="44" t="s">
        <v>158</v>
      </c>
      <c r="D78" s="42">
        <v>28</v>
      </c>
      <c r="E78" s="39" t="s">
        <v>118</v>
      </c>
      <c r="F78" s="258">
        <v>1</v>
      </c>
      <c r="G78" s="49">
        <v>0</v>
      </c>
    </row>
    <row r="79" spans="1:7" ht="15" customHeight="1">
      <c r="A79" s="56" t="s">
        <v>95</v>
      </c>
      <c r="B79" s="43" t="s">
        <v>469</v>
      </c>
      <c r="C79" s="43" t="s">
        <v>157</v>
      </c>
      <c r="D79" s="42">
        <v>1</v>
      </c>
      <c r="E79" s="39" t="s">
        <v>118</v>
      </c>
      <c r="F79" s="258">
        <v>1</v>
      </c>
      <c r="G79" s="49">
        <v>0</v>
      </c>
    </row>
    <row r="80" spans="1:7" ht="15" customHeight="1">
      <c r="A80" s="56" t="s">
        <v>95</v>
      </c>
      <c r="B80" s="44" t="s">
        <v>565</v>
      </c>
      <c r="C80" s="44" t="s">
        <v>151</v>
      </c>
      <c r="D80" s="42">
        <v>1</v>
      </c>
      <c r="E80" s="39" t="s">
        <v>564</v>
      </c>
      <c r="F80" s="258">
        <v>0</v>
      </c>
      <c r="G80" s="49">
        <v>0</v>
      </c>
    </row>
    <row r="81" spans="1:7" ht="15" customHeight="1">
      <c r="A81" s="56" t="s">
        <v>95</v>
      </c>
      <c r="B81" s="74" t="s">
        <v>41</v>
      </c>
      <c r="C81" s="43" t="s">
        <v>159</v>
      </c>
      <c r="D81" s="42">
        <v>20</v>
      </c>
      <c r="E81" s="39" t="s">
        <v>118</v>
      </c>
      <c r="F81" s="258">
        <v>2</v>
      </c>
      <c r="G81" s="49">
        <v>0</v>
      </c>
    </row>
    <row r="82" spans="1:7" ht="15" customHeight="1">
      <c r="A82" s="56" t="s">
        <v>95</v>
      </c>
      <c r="B82" s="41" t="s">
        <v>42</v>
      </c>
      <c r="C82" s="74" t="s">
        <v>158</v>
      </c>
      <c r="D82" s="42">
        <v>15</v>
      </c>
      <c r="E82" s="39" t="s">
        <v>118</v>
      </c>
      <c r="F82" s="258">
        <v>4</v>
      </c>
      <c r="G82" s="49">
        <v>0</v>
      </c>
    </row>
    <row r="83" spans="1:7" ht="15" customHeight="1">
      <c r="A83" s="56" t="s">
        <v>95</v>
      </c>
      <c r="B83" s="41" t="s">
        <v>43</v>
      </c>
      <c r="C83" s="44" t="s">
        <v>160</v>
      </c>
      <c r="D83" s="42">
        <v>1</v>
      </c>
      <c r="E83" s="39" t="s">
        <v>118</v>
      </c>
      <c r="F83" s="258">
        <v>1</v>
      </c>
      <c r="G83" s="49">
        <v>0</v>
      </c>
    </row>
    <row r="84" spans="1:7" ht="15" customHeight="1">
      <c r="A84" s="56" t="s">
        <v>95</v>
      </c>
      <c r="B84" s="41" t="s">
        <v>44</v>
      </c>
      <c r="C84" s="43" t="s">
        <v>156</v>
      </c>
      <c r="D84" s="42">
        <v>30</v>
      </c>
      <c r="E84" s="39" t="s">
        <v>118</v>
      </c>
      <c r="F84" s="258">
        <v>1</v>
      </c>
      <c r="G84" s="49">
        <v>0</v>
      </c>
    </row>
    <row r="85" spans="1:7" ht="15" customHeight="1">
      <c r="A85" s="56" t="s">
        <v>96</v>
      </c>
      <c r="B85" s="43" t="s">
        <v>399</v>
      </c>
      <c r="C85" s="43" t="s">
        <v>154</v>
      </c>
      <c r="D85" s="42">
        <v>1</v>
      </c>
      <c r="E85" s="39" t="s">
        <v>118</v>
      </c>
      <c r="F85" s="258">
        <v>2</v>
      </c>
      <c r="G85" s="49">
        <v>0</v>
      </c>
    </row>
    <row r="86" spans="1:7" ht="15" customHeight="1">
      <c r="A86" s="56" t="s">
        <v>96</v>
      </c>
      <c r="B86" s="41" t="s">
        <v>45</v>
      </c>
      <c r="C86" s="43" t="s">
        <v>159</v>
      </c>
      <c r="D86" s="42">
        <v>30</v>
      </c>
      <c r="E86" s="39" t="s">
        <v>118</v>
      </c>
      <c r="F86" s="258">
        <v>1</v>
      </c>
      <c r="G86" s="49">
        <v>0</v>
      </c>
    </row>
    <row r="87" spans="1:7" ht="15" customHeight="1">
      <c r="A87" s="56" t="s">
        <v>96</v>
      </c>
      <c r="B87" s="44" t="s">
        <v>540</v>
      </c>
      <c r="C87" s="44" t="s">
        <v>160</v>
      </c>
      <c r="D87" s="42">
        <v>30</v>
      </c>
      <c r="E87" s="39" t="s">
        <v>118</v>
      </c>
      <c r="F87" s="258">
        <v>1</v>
      </c>
      <c r="G87" s="49">
        <v>0</v>
      </c>
    </row>
    <row r="88" spans="1:7" ht="15" customHeight="1">
      <c r="A88" s="56" t="s">
        <v>96</v>
      </c>
      <c r="B88" s="44" t="s">
        <v>523</v>
      </c>
      <c r="C88" s="44" t="s">
        <v>160</v>
      </c>
      <c r="D88" s="42">
        <v>30</v>
      </c>
      <c r="E88" s="39" t="s">
        <v>118</v>
      </c>
      <c r="F88" s="258">
        <v>1</v>
      </c>
      <c r="G88" s="49">
        <v>0</v>
      </c>
    </row>
    <row r="89" spans="1:7" ht="15" customHeight="1">
      <c r="A89" s="56" t="s">
        <v>96</v>
      </c>
      <c r="B89" s="43" t="s">
        <v>391</v>
      </c>
      <c r="C89" s="43" t="s">
        <v>157</v>
      </c>
      <c r="D89" s="42">
        <v>21</v>
      </c>
      <c r="E89" s="39" t="s">
        <v>118</v>
      </c>
      <c r="F89" s="258">
        <v>1</v>
      </c>
      <c r="G89" s="49">
        <v>0</v>
      </c>
    </row>
    <row r="90" spans="1:7" ht="15" customHeight="1">
      <c r="A90" s="56" t="s">
        <v>96</v>
      </c>
      <c r="B90" s="41" t="s">
        <v>46</v>
      </c>
      <c r="C90" s="43" t="s">
        <v>152</v>
      </c>
      <c r="D90" s="42">
        <v>1</v>
      </c>
      <c r="E90" s="39" t="s">
        <v>118</v>
      </c>
      <c r="F90" s="258">
        <v>1</v>
      </c>
      <c r="G90" s="49">
        <v>0</v>
      </c>
    </row>
    <row r="91" spans="1:7" ht="15" customHeight="1">
      <c r="A91" s="56" t="s">
        <v>97</v>
      </c>
      <c r="B91" s="43" t="s">
        <v>384</v>
      </c>
      <c r="C91" s="43" t="s">
        <v>155</v>
      </c>
      <c r="D91" s="42">
        <v>30</v>
      </c>
      <c r="E91" s="39" t="s">
        <v>118</v>
      </c>
      <c r="F91" s="258">
        <v>1</v>
      </c>
      <c r="G91" s="49">
        <v>0</v>
      </c>
    </row>
    <row r="92" spans="1:7" ht="15" customHeight="1">
      <c r="A92" s="56" t="s">
        <v>97</v>
      </c>
      <c r="B92" s="41" t="s">
        <v>47</v>
      </c>
      <c r="C92" s="74" t="s">
        <v>158</v>
      </c>
      <c r="D92" s="42">
        <v>1</v>
      </c>
      <c r="E92" s="39" t="s">
        <v>118</v>
      </c>
      <c r="F92" s="258">
        <v>2</v>
      </c>
      <c r="G92" s="49">
        <v>0</v>
      </c>
    </row>
    <row r="93" spans="1:7" ht="15" customHeight="1">
      <c r="A93" s="56" t="s">
        <v>97</v>
      </c>
      <c r="B93" s="74" t="s">
        <v>312</v>
      </c>
      <c r="C93" s="74" t="s">
        <v>153</v>
      </c>
      <c r="D93" s="42">
        <v>30</v>
      </c>
      <c r="E93" s="39" t="s">
        <v>118</v>
      </c>
      <c r="F93" s="258">
        <v>1</v>
      </c>
      <c r="G93" s="49">
        <v>0</v>
      </c>
    </row>
    <row r="94" spans="1:7" ht="15" customHeight="1">
      <c r="A94" s="56" t="s">
        <v>97</v>
      </c>
      <c r="B94" s="41" t="s">
        <v>48</v>
      </c>
      <c r="C94" s="44" t="s">
        <v>149</v>
      </c>
      <c r="D94" s="42">
        <v>10</v>
      </c>
      <c r="E94" s="39" t="s">
        <v>118</v>
      </c>
      <c r="F94" s="258">
        <v>2</v>
      </c>
      <c r="G94" s="49">
        <v>0</v>
      </c>
    </row>
    <row r="95" spans="1:7" ht="15" customHeight="1">
      <c r="A95" s="56" t="s">
        <v>98</v>
      </c>
      <c r="B95" s="43" t="s">
        <v>408</v>
      </c>
      <c r="C95" s="43" t="s">
        <v>154</v>
      </c>
      <c r="D95" s="42">
        <v>20</v>
      </c>
      <c r="E95" s="39" t="s">
        <v>118</v>
      </c>
      <c r="F95" s="258">
        <v>2</v>
      </c>
      <c r="G95" s="49">
        <v>0</v>
      </c>
    </row>
    <row r="96" spans="1:7" ht="15" customHeight="1">
      <c r="A96" s="56" t="s">
        <v>98</v>
      </c>
      <c r="B96" s="43" t="s">
        <v>446</v>
      </c>
      <c r="C96" s="43" t="s">
        <v>160</v>
      </c>
      <c r="D96" s="42">
        <v>28</v>
      </c>
      <c r="E96" s="39" t="s">
        <v>118</v>
      </c>
      <c r="F96" s="258">
        <v>1</v>
      </c>
      <c r="G96" s="49">
        <v>0</v>
      </c>
    </row>
    <row r="97" spans="1:7" ht="15" customHeight="1">
      <c r="A97" s="56" t="s">
        <v>98</v>
      </c>
      <c r="B97" s="41" t="s">
        <v>49</v>
      </c>
      <c r="C97" s="43" t="s">
        <v>154</v>
      </c>
      <c r="D97" s="42">
        <v>1</v>
      </c>
      <c r="E97" s="39" t="s">
        <v>118</v>
      </c>
      <c r="F97" s="258">
        <v>2</v>
      </c>
      <c r="G97" s="49">
        <v>0</v>
      </c>
    </row>
    <row r="98" spans="1:7" ht="15" customHeight="1">
      <c r="A98" s="56" t="s">
        <v>98</v>
      </c>
      <c r="B98" s="43" t="s">
        <v>401</v>
      </c>
      <c r="C98" s="43" t="s">
        <v>158</v>
      </c>
      <c r="D98" s="42">
        <v>1</v>
      </c>
      <c r="E98" s="39" t="s">
        <v>118</v>
      </c>
      <c r="F98" s="258">
        <v>2</v>
      </c>
      <c r="G98" s="49">
        <v>0</v>
      </c>
    </row>
    <row r="99" spans="1:7" ht="15" customHeight="1">
      <c r="A99" s="56" t="s">
        <v>99</v>
      </c>
      <c r="B99" s="44" t="s">
        <v>597</v>
      </c>
      <c r="C99" s="44" t="s">
        <v>160</v>
      </c>
      <c r="D99" s="42">
        <v>16</v>
      </c>
      <c r="E99" s="39" t="s">
        <v>118</v>
      </c>
      <c r="F99" s="258">
        <v>2</v>
      </c>
      <c r="G99" s="49">
        <v>0</v>
      </c>
    </row>
    <row r="100" spans="1:7" ht="15" customHeight="1">
      <c r="A100" s="56" t="s">
        <v>99</v>
      </c>
      <c r="B100" s="41" t="s">
        <v>50</v>
      </c>
      <c r="C100" s="44" t="s">
        <v>160</v>
      </c>
      <c r="D100" s="42">
        <v>8</v>
      </c>
      <c r="E100" s="39" t="s">
        <v>118</v>
      </c>
      <c r="F100" s="258">
        <v>10</v>
      </c>
      <c r="G100" s="49">
        <v>0</v>
      </c>
    </row>
    <row r="101" spans="1:7" ht="15" customHeight="1">
      <c r="A101" s="56" t="s">
        <v>99</v>
      </c>
      <c r="B101" s="41" t="s">
        <v>51</v>
      </c>
      <c r="C101" s="44" t="s">
        <v>160</v>
      </c>
      <c r="D101" s="42">
        <v>16</v>
      </c>
      <c r="E101" s="39" t="s">
        <v>118</v>
      </c>
      <c r="F101" s="258">
        <v>10</v>
      </c>
      <c r="G101" s="49">
        <v>0</v>
      </c>
    </row>
    <row r="102" spans="1:7" ht="15" customHeight="1">
      <c r="A102" s="56" t="s">
        <v>99</v>
      </c>
      <c r="B102" s="41" t="s">
        <v>52</v>
      </c>
      <c r="C102" s="74" t="s">
        <v>150</v>
      </c>
      <c r="D102" s="42">
        <v>1</v>
      </c>
      <c r="E102" s="39" t="s">
        <v>118</v>
      </c>
      <c r="F102" s="258">
        <v>2</v>
      </c>
      <c r="G102" s="49">
        <v>0</v>
      </c>
    </row>
    <row r="103" spans="1:7" ht="15" customHeight="1">
      <c r="A103" s="56" t="s">
        <v>99</v>
      </c>
      <c r="B103" s="44" t="s">
        <v>493</v>
      </c>
      <c r="C103" s="44" t="s">
        <v>160</v>
      </c>
      <c r="D103" s="42">
        <v>14</v>
      </c>
      <c r="E103" s="39" t="s">
        <v>118</v>
      </c>
      <c r="F103" s="258">
        <v>1</v>
      </c>
      <c r="G103" s="49">
        <v>0</v>
      </c>
    </row>
    <row r="104" spans="1:7" ht="15" customHeight="1">
      <c r="A104" s="56" t="s">
        <v>99</v>
      </c>
      <c r="B104" s="41" t="s">
        <v>53</v>
      </c>
      <c r="C104" s="43" t="s">
        <v>156</v>
      </c>
      <c r="D104" s="42">
        <v>30</v>
      </c>
      <c r="E104" s="39" t="s">
        <v>118</v>
      </c>
      <c r="F104" s="258">
        <v>1</v>
      </c>
      <c r="G104" s="49">
        <v>0</v>
      </c>
    </row>
    <row r="105" spans="1:7" ht="15" customHeight="1">
      <c r="A105" s="56" t="s">
        <v>99</v>
      </c>
      <c r="B105" s="41" t="s">
        <v>54</v>
      </c>
      <c r="C105" s="74" t="s">
        <v>157</v>
      </c>
      <c r="D105" s="42">
        <v>6</v>
      </c>
      <c r="E105" s="39" t="s">
        <v>118</v>
      </c>
      <c r="F105" s="258">
        <v>1</v>
      </c>
      <c r="G105" s="49">
        <v>0</v>
      </c>
    </row>
    <row r="106" spans="1:7" ht="15" customHeight="1">
      <c r="A106" s="56" t="s">
        <v>99</v>
      </c>
      <c r="B106" s="74" t="s">
        <v>313</v>
      </c>
      <c r="C106" s="74" t="s">
        <v>148</v>
      </c>
      <c r="D106" s="42">
        <v>20</v>
      </c>
      <c r="E106" s="39" t="s">
        <v>118</v>
      </c>
      <c r="F106" s="258">
        <v>2</v>
      </c>
      <c r="G106" s="49">
        <v>0</v>
      </c>
    </row>
    <row r="107" spans="1:7" ht="15" customHeight="1">
      <c r="A107" s="56" t="s">
        <v>99</v>
      </c>
      <c r="B107" s="41" t="s">
        <v>55</v>
      </c>
      <c r="C107" s="44" t="s">
        <v>149</v>
      </c>
      <c r="D107" s="42">
        <v>16</v>
      </c>
      <c r="E107" s="39" t="s">
        <v>118</v>
      </c>
      <c r="F107" s="258">
        <v>2</v>
      </c>
      <c r="G107" s="49">
        <v>0</v>
      </c>
    </row>
    <row r="108" spans="1:7" ht="15" customHeight="1">
      <c r="A108" s="56" t="s">
        <v>101</v>
      </c>
      <c r="B108" s="43" t="s">
        <v>413</v>
      </c>
      <c r="C108" s="43" t="s">
        <v>156</v>
      </c>
      <c r="D108" s="42">
        <v>30</v>
      </c>
      <c r="E108" s="39" t="s">
        <v>118</v>
      </c>
      <c r="F108" s="258">
        <v>1</v>
      </c>
      <c r="G108" s="49">
        <v>0</v>
      </c>
    </row>
    <row r="109" spans="1:7" ht="15" customHeight="1">
      <c r="A109" s="56" t="s">
        <v>101</v>
      </c>
      <c r="B109" s="43" t="s">
        <v>387</v>
      </c>
      <c r="C109" s="43" t="s">
        <v>154</v>
      </c>
      <c r="D109" s="42">
        <v>1</v>
      </c>
      <c r="E109" s="39" t="s">
        <v>118</v>
      </c>
      <c r="F109" s="258">
        <v>1</v>
      </c>
      <c r="G109" s="49">
        <v>0</v>
      </c>
    </row>
    <row r="110" spans="1:7" ht="15" customHeight="1">
      <c r="A110" s="56" t="s">
        <v>102</v>
      </c>
      <c r="B110" s="44" t="s">
        <v>506</v>
      </c>
      <c r="C110" s="44" t="s">
        <v>158</v>
      </c>
      <c r="D110" s="42">
        <v>1</v>
      </c>
      <c r="E110" s="39" t="s">
        <v>118</v>
      </c>
      <c r="F110" s="258">
        <v>1</v>
      </c>
      <c r="G110" s="49">
        <v>0</v>
      </c>
    </row>
    <row r="111" spans="1:7" ht="15" customHeight="1">
      <c r="A111" s="56" t="s">
        <v>102</v>
      </c>
      <c r="B111" s="41" t="s">
        <v>56</v>
      </c>
      <c r="C111" s="44" t="s">
        <v>160</v>
      </c>
      <c r="D111" s="42">
        <v>28</v>
      </c>
      <c r="E111" s="39" t="s">
        <v>118</v>
      </c>
      <c r="F111" s="258">
        <v>1</v>
      </c>
      <c r="G111" s="49">
        <v>0</v>
      </c>
    </row>
    <row r="112" spans="1:7" ht="15" customHeight="1">
      <c r="A112" s="56" t="s">
        <v>102</v>
      </c>
      <c r="B112" s="44" t="s">
        <v>558</v>
      </c>
      <c r="C112" s="44" t="s">
        <v>151</v>
      </c>
      <c r="D112" s="42">
        <v>30</v>
      </c>
      <c r="E112" s="39" t="s">
        <v>118</v>
      </c>
      <c r="F112" s="258">
        <v>1</v>
      </c>
      <c r="G112" s="49">
        <v>0</v>
      </c>
    </row>
    <row r="113" spans="1:7" ht="15" customHeight="1">
      <c r="A113" s="56" t="s">
        <v>102</v>
      </c>
      <c r="B113" s="43" t="s">
        <v>395</v>
      </c>
      <c r="C113" s="43" t="s">
        <v>156</v>
      </c>
      <c r="D113" s="42">
        <v>28</v>
      </c>
      <c r="E113" s="39" t="s">
        <v>118</v>
      </c>
      <c r="F113" s="258">
        <v>1</v>
      </c>
      <c r="G113" s="49">
        <v>0</v>
      </c>
    </row>
    <row r="114" spans="1:7" ht="15" customHeight="1">
      <c r="A114" s="56" t="s">
        <v>102</v>
      </c>
      <c r="B114" s="41" t="s">
        <v>57</v>
      </c>
      <c r="C114" s="43" t="s">
        <v>159</v>
      </c>
      <c r="D114" s="42">
        <v>60</v>
      </c>
      <c r="E114" s="39" t="s">
        <v>118</v>
      </c>
      <c r="F114" s="258">
        <v>2</v>
      </c>
      <c r="G114" s="49">
        <v>0</v>
      </c>
    </row>
    <row r="115" spans="1:7" ht="15" customHeight="1">
      <c r="A115" s="56" t="s">
        <v>102</v>
      </c>
      <c r="B115" s="43" t="s">
        <v>434</v>
      </c>
      <c r="C115" s="43" t="s">
        <v>159</v>
      </c>
      <c r="D115" s="42">
        <v>30</v>
      </c>
      <c r="E115" s="39" t="s">
        <v>118</v>
      </c>
      <c r="F115" s="258">
        <v>5</v>
      </c>
      <c r="G115" s="49">
        <v>0</v>
      </c>
    </row>
    <row r="116" spans="1:7" ht="15" customHeight="1">
      <c r="A116" s="56" t="s">
        <v>102</v>
      </c>
      <c r="B116" s="41" t="s">
        <v>447</v>
      </c>
      <c r="C116" s="44" t="s">
        <v>149</v>
      </c>
      <c r="D116" s="42">
        <v>10</v>
      </c>
      <c r="E116" s="39" t="s">
        <v>118</v>
      </c>
      <c r="F116" s="258">
        <v>10</v>
      </c>
      <c r="G116" s="49">
        <v>0</v>
      </c>
    </row>
    <row r="117" spans="1:7" ht="15" customHeight="1">
      <c r="A117" s="56" t="s">
        <v>102</v>
      </c>
      <c r="B117" s="41" t="s">
        <v>58</v>
      </c>
      <c r="C117" s="43" t="s">
        <v>156</v>
      </c>
      <c r="D117" s="42">
        <v>30</v>
      </c>
      <c r="E117" s="39" t="s">
        <v>118</v>
      </c>
      <c r="F117" s="258">
        <v>1</v>
      </c>
      <c r="G117" s="49">
        <v>0</v>
      </c>
    </row>
    <row r="118" spans="1:7" ht="15" customHeight="1">
      <c r="A118" s="56" t="s">
        <v>102</v>
      </c>
      <c r="B118" s="41" t="s">
        <v>59</v>
      </c>
      <c r="C118" s="41" t="s">
        <v>150</v>
      </c>
      <c r="D118" s="42">
        <v>1</v>
      </c>
      <c r="E118" s="39" t="s">
        <v>118</v>
      </c>
      <c r="F118" s="258">
        <v>2</v>
      </c>
      <c r="G118" s="49">
        <v>0</v>
      </c>
    </row>
    <row r="119" spans="1:7" ht="15" customHeight="1">
      <c r="A119" s="56" t="s">
        <v>102</v>
      </c>
      <c r="B119" s="41" t="s">
        <v>60</v>
      </c>
      <c r="C119" s="43" t="s">
        <v>154</v>
      </c>
      <c r="D119" s="42">
        <v>12</v>
      </c>
      <c r="E119" s="39" t="s">
        <v>118</v>
      </c>
      <c r="F119" s="258">
        <v>2</v>
      </c>
      <c r="G119" s="49">
        <v>0</v>
      </c>
    </row>
    <row r="120" spans="1:7" ht="15" customHeight="1">
      <c r="A120" s="56" t="s">
        <v>102</v>
      </c>
      <c r="B120" s="41" t="s">
        <v>61</v>
      </c>
      <c r="C120" s="41" t="s">
        <v>150</v>
      </c>
      <c r="D120" s="42">
        <v>4</v>
      </c>
      <c r="E120" s="39" t="s">
        <v>118</v>
      </c>
      <c r="F120" s="258">
        <v>2</v>
      </c>
      <c r="G120" s="49">
        <v>0</v>
      </c>
    </row>
    <row r="121" spans="1:7" ht="15" customHeight="1">
      <c r="A121" s="56" t="s">
        <v>103</v>
      </c>
      <c r="B121" s="41" t="s">
        <v>62</v>
      </c>
      <c r="C121" s="44" t="s">
        <v>149</v>
      </c>
      <c r="D121" s="42">
        <v>10</v>
      </c>
      <c r="E121" s="39" t="s">
        <v>118</v>
      </c>
      <c r="F121" s="258">
        <v>1</v>
      </c>
      <c r="G121" s="49">
        <v>0</v>
      </c>
    </row>
    <row r="122" spans="1:7" ht="15" customHeight="1">
      <c r="A122" s="56" t="s">
        <v>103</v>
      </c>
      <c r="B122" s="43" t="s">
        <v>411</v>
      </c>
      <c r="C122" s="43" t="s">
        <v>160</v>
      </c>
      <c r="D122" s="42">
        <v>30</v>
      </c>
      <c r="E122" s="39" t="s">
        <v>118</v>
      </c>
      <c r="F122" s="258">
        <v>1</v>
      </c>
      <c r="G122" s="49">
        <v>0</v>
      </c>
    </row>
    <row r="123" spans="1:7" ht="15" customHeight="1">
      <c r="A123" s="56" t="s">
        <v>103</v>
      </c>
      <c r="B123" s="41" t="s">
        <v>448</v>
      </c>
      <c r="C123" s="74" t="s">
        <v>153</v>
      </c>
      <c r="D123" s="42">
        <v>12</v>
      </c>
      <c r="E123" s="39" t="s">
        <v>118</v>
      </c>
      <c r="F123" s="258">
        <v>1</v>
      </c>
      <c r="G123" s="49">
        <v>0</v>
      </c>
    </row>
    <row r="124" spans="1:7" ht="15" customHeight="1">
      <c r="A124" s="56" t="s">
        <v>103</v>
      </c>
      <c r="B124" s="41" t="s">
        <v>63</v>
      </c>
      <c r="C124" s="43" t="s">
        <v>156</v>
      </c>
      <c r="D124" s="42">
        <v>1</v>
      </c>
      <c r="E124" s="39" t="s">
        <v>118</v>
      </c>
      <c r="F124" s="258">
        <v>1</v>
      </c>
      <c r="G124" s="49">
        <v>0</v>
      </c>
    </row>
    <row r="125" spans="1:7" ht="15" customHeight="1">
      <c r="A125" s="56" t="s">
        <v>103</v>
      </c>
      <c r="B125" s="43" t="s">
        <v>388</v>
      </c>
      <c r="C125" s="43" t="s">
        <v>154</v>
      </c>
      <c r="D125" s="42">
        <v>1</v>
      </c>
      <c r="E125" s="39" t="s">
        <v>118</v>
      </c>
      <c r="F125" s="258">
        <v>2</v>
      </c>
      <c r="G125" s="49">
        <v>0</v>
      </c>
    </row>
    <row r="126" spans="1:7" ht="15" customHeight="1">
      <c r="A126" s="56" t="s">
        <v>103</v>
      </c>
      <c r="B126" s="41" t="s">
        <v>449</v>
      </c>
      <c r="C126" s="44" t="s">
        <v>160</v>
      </c>
      <c r="D126" s="42">
        <v>20</v>
      </c>
      <c r="E126" s="39" t="s">
        <v>118</v>
      </c>
      <c r="F126" s="258">
        <v>5</v>
      </c>
      <c r="G126" s="49">
        <v>0</v>
      </c>
    </row>
    <row r="127" spans="1:7" ht="15" customHeight="1">
      <c r="A127" s="56" t="s">
        <v>103</v>
      </c>
      <c r="B127" s="41" t="s">
        <v>450</v>
      </c>
      <c r="C127" s="43" t="s">
        <v>159</v>
      </c>
      <c r="D127" s="42">
        <v>30</v>
      </c>
      <c r="E127" s="39" t="s">
        <v>118</v>
      </c>
      <c r="F127" s="258">
        <v>5</v>
      </c>
      <c r="G127" s="49">
        <v>0</v>
      </c>
    </row>
    <row r="128" spans="1:7" ht="15" customHeight="1">
      <c r="A128" s="56" t="s">
        <v>103</v>
      </c>
      <c r="B128" s="41" t="s">
        <v>470</v>
      </c>
      <c r="C128" s="43" t="s">
        <v>152</v>
      </c>
      <c r="D128" s="42">
        <v>1</v>
      </c>
      <c r="E128" s="39" t="s">
        <v>118</v>
      </c>
      <c r="F128" s="258">
        <v>2</v>
      </c>
      <c r="G128" s="49">
        <v>0</v>
      </c>
    </row>
    <row r="129" spans="1:7" ht="15" customHeight="1">
      <c r="A129" s="56" t="s">
        <v>103</v>
      </c>
      <c r="B129" s="41" t="s">
        <v>64</v>
      </c>
      <c r="C129" s="43" t="s">
        <v>152</v>
      </c>
      <c r="D129" s="42">
        <v>10</v>
      </c>
      <c r="E129" s="39" t="s">
        <v>118</v>
      </c>
      <c r="F129" s="258">
        <v>2</v>
      </c>
      <c r="G129" s="49">
        <v>0</v>
      </c>
    </row>
    <row r="130" spans="1:7" ht="15" customHeight="1">
      <c r="A130" s="56" t="s">
        <v>103</v>
      </c>
      <c r="B130" s="41" t="s">
        <v>65</v>
      </c>
      <c r="C130" s="74" t="s">
        <v>158</v>
      </c>
      <c r="D130" s="42">
        <v>1</v>
      </c>
      <c r="E130" s="39" t="s">
        <v>118</v>
      </c>
      <c r="F130" s="258">
        <v>4</v>
      </c>
      <c r="G130" s="49">
        <v>0</v>
      </c>
    </row>
    <row r="131" spans="1:7" ht="15" customHeight="1">
      <c r="A131" s="56" t="s">
        <v>105</v>
      </c>
      <c r="B131" s="41" t="s">
        <v>67</v>
      </c>
      <c r="C131" s="44" t="s">
        <v>160</v>
      </c>
      <c r="D131" s="42">
        <v>6</v>
      </c>
      <c r="E131" s="39" t="s">
        <v>118</v>
      </c>
      <c r="F131" s="258">
        <v>1</v>
      </c>
      <c r="G131" s="49">
        <v>0</v>
      </c>
    </row>
    <row r="132" spans="1:7" ht="15" customHeight="1">
      <c r="A132" s="56" t="s">
        <v>105</v>
      </c>
      <c r="B132" s="41" t="s">
        <v>451</v>
      </c>
      <c r="C132" s="44" t="s">
        <v>160</v>
      </c>
      <c r="D132" s="42">
        <v>30</v>
      </c>
      <c r="E132" s="39" t="s">
        <v>118</v>
      </c>
      <c r="F132" s="258">
        <v>1</v>
      </c>
      <c r="G132" s="49">
        <v>0</v>
      </c>
    </row>
    <row r="133" spans="1:7" ht="15" customHeight="1">
      <c r="A133" s="56" t="s">
        <v>105</v>
      </c>
      <c r="B133" s="41" t="s">
        <v>68</v>
      </c>
      <c r="C133" s="43" t="s">
        <v>152</v>
      </c>
      <c r="D133" s="42">
        <v>1</v>
      </c>
      <c r="E133" s="39" t="s">
        <v>118</v>
      </c>
      <c r="F133" s="258">
        <v>2</v>
      </c>
      <c r="G133" s="49">
        <v>0</v>
      </c>
    </row>
    <row r="134" spans="1:7" ht="15" customHeight="1">
      <c r="A134" s="56" t="s">
        <v>105</v>
      </c>
      <c r="B134" s="41" t="s">
        <v>66</v>
      </c>
      <c r="C134" s="74" t="s">
        <v>158</v>
      </c>
      <c r="D134" s="42">
        <v>1</v>
      </c>
      <c r="E134" s="39" t="s">
        <v>118</v>
      </c>
      <c r="F134" s="258">
        <v>2</v>
      </c>
      <c r="G134" s="49">
        <v>0</v>
      </c>
    </row>
    <row r="135" spans="1:7" ht="15" customHeight="1">
      <c r="A135" s="56" t="s">
        <v>105</v>
      </c>
      <c r="B135" s="44" t="s">
        <v>573</v>
      </c>
      <c r="C135" s="44" t="s">
        <v>151</v>
      </c>
      <c r="D135" s="42">
        <v>20</v>
      </c>
      <c r="E135" s="39" t="s">
        <v>564</v>
      </c>
      <c r="F135" s="258">
        <v>1</v>
      </c>
      <c r="G135" s="49">
        <v>0</v>
      </c>
    </row>
    <row r="136" spans="1:7" ht="15" customHeight="1">
      <c r="A136" s="56" t="s">
        <v>105</v>
      </c>
      <c r="B136" s="43" t="s">
        <v>398</v>
      </c>
      <c r="C136" s="43" t="s">
        <v>154</v>
      </c>
      <c r="D136" s="42">
        <v>1</v>
      </c>
      <c r="E136" s="39" t="s">
        <v>118</v>
      </c>
      <c r="F136" s="258">
        <v>2</v>
      </c>
      <c r="G136" s="49">
        <v>0</v>
      </c>
    </row>
    <row r="137" spans="1:7" ht="15" customHeight="1">
      <c r="A137" s="56" t="s">
        <v>107</v>
      </c>
      <c r="B137" s="74" t="s">
        <v>314</v>
      </c>
      <c r="C137" s="43" t="s">
        <v>159</v>
      </c>
      <c r="D137" s="42">
        <v>40</v>
      </c>
      <c r="E137" s="39" t="s">
        <v>118</v>
      </c>
      <c r="F137" s="258">
        <v>1</v>
      </c>
      <c r="G137" s="49">
        <v>0</v>
      </c>
    </row>
    <row r="138" spans="1:7" ht="15" customHeight="1">
      <c r="A138" s="56" t="s">
        <v>109</v>
      </c>
      <c r="B138" s="41" t="s">
        <v>452</v>
      </c>
      <c r="C138" s="44" t="s">
        <v>160</v>
      </c>
      <c r="D138" s="42">
        <v>14</v>
      </c>
      <c r="E138" s="39" t="s">
        <v>118</v>
      </c>
      <c r="F138" s="258">
        <v>2</v>
      </c>
      <c r="G138" s="49">
        <v>0</v>
      </c>
    </row>
    <row r="139" spans="1:7" ht="15" customHeight="1">
      <c r="A139" s="56" t="s">
        <v>109</v>
      </c>
      <c r="B139" s="44" t="s">
        <v>512</v>
      </c>
      <c r="C139" s="44" t="s">
        <v>149</v>
      </c>
      <c r="D139" s="42">
        <v>30</v>
      </c>
      <c r="E139" s="39" t="s">
        <v>118</v>
      </c>
      <c r="F139" s="258">
        <v>1</v>
      </c>
      <c r="G139" s="49">
        <v>0</v>
      </c>
    </row>
    <row r="140" spans="1:7">
      <c r="A140" s="108" t="s">
        <v>109</v>
      </c>
      <c r="B140" s="94" t="s">
        <v>268</v>
      </c>
      <c r="C140" s="94" t="s">
        <v>268</v>
      </c>
      <c r="D140" s="47">
        <v>0</v>
      </c>
      <c r="E140" s="94" t="s">
        <v>202</v>
      </c>
      <c r="F140" s="47">
        <v>0</v>
      </c>
      <c r="G140" s="172">
        <v>0</v>
      </c>
    </row>
  </sheetData>
  <sortState ref="A2:G139">
    <sortCondition ref="B2"/>
  </sortState>
  <pageMargins left="0.51181102362204722" right="0.51181102362204722" top="0.55118110236220474" bottom="0.55118110236220474" header="0.31496062992125984" footer="0.31496062992125984"/>
  <pageSetup paperSize="9" scale="71" fitToHeight="2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0">
    <tabColor indexed="43"/>
    <outlinePr applyStyles="1"/>
    <pageSetUpPr fitToPage="1"/>
  </sheetPr>
  <dimension ref="A1:J140"/>
  <sheetViews>
    <sheetView topLeftCell="D77" zoomScale="110" zoomScaleNormal="110" zoomScaleSheetLayoutView="50" workbookViewId="0">
      <selection activeCell="G101" sqref="G101"/>
    </sheetView>
  </sheetViews>
  <sheetFormatPr baseColWidth="10" defaultColWidth="11.453125" defaultRowHeight="12.5"/>
  <cols>
    <col min="1" max="1" width="43.1796875" customWidth="1"/>
    <col min="2" max="2" width="6.7265625" bestFit="1" customWidth="1"/>
    <col min="3" max="3" width="84.453125" bestFit="1" customWidth="1"/>
    <col min="4" max="4" width="11.7265625" bestFit="1" customWidth="1"/>
    <col min="5" max="5" width="11.7265625" customWidth="1"/>
    <col min="6" max="6" width="12.26953125" customWidth="1"/>
    <col min="7" max="7" width="9.26953125" customWidth="1"/>
    <col min="8" max="8" width="19" customWidth="1"/>
    <col min="9" max="9" width="11.453125" style="9" customWidth="1"/>
    <col min="10" max="16384" width="11.453125" style="3"/>
  </cols>
  <sheetData>
    <row r="1" spans="1:10" ht="36.5">
      <c r="A1" s="75" t="s">
        <v>147</v>
      </c>
      <c r="B1" s="79" t="s">
        <v>2</v>
      </c>
      <c r="C1" s="75" t="s">
        <v>0</v>
      </c>
      <c r="D1" s="76" t="s">
        <v>495</v>
      </c>
      <c r="E1" s="76" t="s">
        <v>496</v>
      </c>
      <c r="F1" s="77" t="s">
        <v>419</v>
      </c>
      <c r="G1" s="77" t="s">
        <v>181</v>
      </c>
      <c r="H1" s="79" t="s">
        <v>117</v>
      </c>
      <c r="I1" s="78" t="s">
        <v>142</v>
      </c>
    </row>
    <row r="2" spans="1:10" s="80" customFormat="1">
      <c r="A2" s="44" t="s">
        <v>149</v>
      </c>
      <c r="B2" s="56" t="s">
        <v>85</v>
      </c>
      <c r="C2" s="44" t="s">
        <v>438</v>
      </c>
      <c r="D2" s="251">
        <v>4</v>
      </c>
      <c r="E2" s="24">
        <v>100</v>
      </c>
      <c r="F2" s="258">
        <v>1</v>
      </c>
      <c r="G2" s="88">
        <v>0</v>
      </c>
      <c r="H2" s="39" t="s">
        <v>118</v>
      </c>
      <c r="I2" s="211" t="s">
        <v>186</v>
      </c>
      <c r="J2" s="3"/>
    </row>
    <row r="3" spans="1:10" s="80" customFormat="1">
      <c r="A3" s="62" t="s">
        <v>152</v>
      </c>
      <c r="B3" s="56" t="s">
        <v>85</v>
      </c>
      <c r="C3" s="62" t="s">
        <v>5</v>
      </c>
      <c r="D3" s="251">
        <v>4</v>
      </c>
      <c r="E3" s="24">
        <v>4</v>
      </c>
      <c r="F3" s="258">
        <v>4</v>
      </c>
      <c r="G3" s="88">
        <v>0</v>
      </c>
      <c r="H3" s="39" t="s">
        <v>118</v>
      </c>
      <c r="I3" s="211" t="s">
        <v>164</v>
      </c>
      <c r="J3" s="3"/>
    </row>
    <row r="4" spans="1:10" s="80" customFormat="1">
      <c r="A4" s="44" t="s">
        <v>149</v>
      </c>
      <c r="B4" s="56" t="s">
        <v>85</v>
      </c>
      <c r="C4" s="44" t="s">
        <v>6</v>
      </c>
      <c r="D4" s="251">
        <v>2</v>
      </c>
      <c r="E4" s="24">
        <v>2</v>
      </c>
      <c r="F4" s="258">
        <v>2</v>
      </c>
      <c r="G4" s="88">
        <v>0</v>
      </c>
      <c r="H4" s="39" t="s">
        <v>118</v>
      </c>
      <c r="I4" s="211" t="s">
        <v>164</v>
      </c>
      <c r="J4" s="3"/>
    </row>
    <row r="5" spans="1:10" s="80" customFormat="1">
      <c r="A5" s="44" t="s">
        <v>160</v>
      </c>
      <c r="B5" s="56" t="s">
        <v>85</v>
      </c>
      <c r="C5" s="44" t="s">
        <v>439</v>
      </c>
      <c r="D5" s="251">
        <v>4</v>
      </c>
      <c r="E5" s="24">
        <v>120</v>
      </c>
      <c r="F5" s="258">
        <v>2</v>
      </c>
      <c r="G5" s="188">
        <v>0</v>
      </c>
      <c r="H5" s="39" t="s">
        <v>118</v>
      </c>
      <c r="I5" s="211" t="s">
        <v>186</v>
      </c>
      <c r="J5" s="3"/>
    </row>
    <row r="6" spans="1:10" s="80" customFormat="1">
      <c r="A6" s="62" t="s">
        <v>156</v>
      </c>
      <c r="B6" s="56" t="s">
        <v>85</v>
      </c>
      <c r="C6" s="62" t="s">
        <v>393</v>
      </c>
      <c r="D6" s="251">
        <v>2</v>
      </c>
      <c r="E6" s="24">
        <v>60</v>
      </c>
      <c r="F6" s="258">
        <v>1</v>
      </c>
      <c r="G6" s="188">
        <v>0</v>
      </c>
      <c r="H6" s="39" t="s">
        <v>118</v>
      </c>
      <c r="I6" s="211" t="s">
        <v>186</v>
      </c>
      <c r="J6" s="3"/>
    </row>
    <row r="7" spans="1:10" s="80" customFormat="1">
      <c r="A7" s="62" t="s">
        <v>152</v>
      </c>
      <c r="B7" s="56" t="s">
        <v>85</v>
      </c>
      <c r="C7" s="44" t="s">
        <v>7</v>
      </c>
      <c r="D7" s="251">
        <v>2</v>
      </c>
      <c r="E7" s="24">
        <v>2</v>
      </c>
      <c r="F7" s="258">
        <v>1</v>
      </c>
      <c r="G7" s="188">
        <v>0</v>
      </c>
      <c r="H7" s="39" t="s">
        <v>118</v>
      </c>
      <c r="I7" s="211" t="s">
        <v>186</v>
      </c>
      <c r="J7" s="3"/>
    </row>
    <row r="8" spans="1:10" s="80" customFormat="1">
      <c r="A8" s="44" t="s">
        <v>149</v>
      </c>
      <c r="B8" s="56" t="s">
        <v>85</v>
      </c>
      <c r="C8" s="44" t="s">
        <v>8</v>
      </c>
      <c r="D8" s="251">
        <v>10</v>
      </c>
      <c r="E8" s="24">
        <v>80</v>
      </c>
      <c r="F8" s="258">
        <v>3</v>
      </c>
      <c r="G8" s="88">
        <v>0</v>
      </c>
      <c r="H8" s="39" t="s">
        <v>118</v>
      </c>
      <c r="I8" s="211" t="s">
        <v>186</v>
      </c>
      <c r="J8" s="3"/>
    </row>
    <row r="9" spans="1:10" s="80" customFormat="1">
      <c r="A9" s="44" t="s">
        <v>149</v>
      </c>
      <c r="B9" s="56" t="s">
        <v>85</v>
      </c>
      <c r="C9" s="44" t="s">
        <v>9</v>
      </c>
      <c r="D9" s="251">
        <v>4</v>
      </c>
      <c r="E9" s="24">
        <v>4</v>
      </c>
      <c r="F9" s="258">
        <v>2</v>
      </c>
      <c r="G9" s="88">
        <v>0</v>
      </c>
      <c r="H9" s="39" t="s">
        <v>118</v>
      </c>
      <c r="I9" s="211" t="s">
        <v>186</v>
      </c>
      <c r="J9" s="3"/>
    </row>
    <row r="10" spans="1:10" s="80" customFormat="1">
      <c r="A10" s="44" t="s">
        <v>149</v>
      </c>
      <c r="B10" s="56" t="s">
        <v>85</v>
      </c>
      <c r="C10" s="44" t="s">
        <v>10</v>
      </c>
      <c r="D10" s="251">
        <v>10</v>
      </c>
      <c r="E10" s="24">
        <v>240</v>
      </c>
      <c r="F10" s="258">
        <v>4</v>
      </c>
      <c r="G10" s="88">
        <v>0</v>
      </c>
      <c r="H10" s="39" t="s">
        <v>118</v>
      </c>
      <c r="I10" s="211" t="s">
        <v>186</v>
      </c>
      <c r="J10" s="3"/>
    </row>
    <row r="11" spans="1:10" s="80" customFormat="1">
      <c r="A11" s="44" t="s">
        <v>149</v>
      </c>
      <c r="B11" s="56" t="s">
        <v>85</v>
      </c>
      <c r="C11" s="44" t="s">
        <v>12</v>
      </c>
      <c r="D11" s="251">
        <v>12</v>
      </c>
      <c r="E11" s="24">
        <v>72</v>
      </c>
      <c r="F11" s="258">
        <v>4</v>
      </c>
      <c r="G11" s="88">
        <v>0</v>
      </c>
      <c r="H11" s="39" t="s">
        <v>118</v>
      </c>
      <c r="I11" s="211" t="s">
        <v>186</v>
      </c>
      <c r="J11" s="3"/>
    </row>
    <row r="12" spans="1:10" s="80" customFormat="1">
      <c r="A12" s="44" t="s">
        <v>149</v>
      </c>
      <c r="B12" s="56" t="s">
        <v>85</v>
      </c>
      <c r="C12" s="44" t="s">
        <v>13</v>
      </c>
      <c r="D12" s="251">
        <v>20</v>
      </c>
      <c r="E12" s="24">
        <v>240</v>
      </c>
      <c r="F12" s="258">
        <v>4</v>
      </c>
      <c r="G12" s="88">
        <v>0</v>
      </c>
      <c r="H12" s="39" t="s">
        <v>118</v>
      </c>
      <c r="I12" s="211" t="s">
        <v>186</v>
      </c>
      <c r="J12" s="3"/>
    </row>
    <row r="13" spans="1:10" s="80" customFormat="1">
      <c r="A13" s="44" t="s">
        <v>149</v>
      </c>
      <c r="B13" s="56" t="s">
        <v>85</v>
      </c>
      <c r="C13" s="44" t="s">
        <v>14</v>
      </c>
      <c r="D13" s="251">
        <v>4</v>
      </c>
      <c r="E13" s="24">
        <v>4</v>
      </c>
      <c r="F13" s="258">
        <v>2</v>
      </c>
      <c r="G13" s="88">
        <v>0</v>
      </c>
      <c r="H13" s="39" t="s">
        <v>118</v>
      </c>
      <c r="I13" s="211" t="s">
        <v>186</v>
      </c>
      <c r="J13" s="3"/>
    </row>
    <row r="14" spans="1:10" s="80" customFormat="1">
      <c r="A14" s="44" t="s">
        <v>153</v>
      </c>
      <c r="B14" s="56" t="s">
        <v>85</v>
      </c>
      <c r="C14" s="44" t="s">
        <v>535</v>
      </c>
      <c r="D14" s="251">
        <v>5</v>
      </c>
      <c r="E14" s="24">
        <v>5</v>
      </c>
      <c r="F14" s="258">
        <v>2</v>
      </c>
      <c r="G14" s="88">
        <v>0</v>
      </c>
      <c r="H14" s="39" t="s">
        <v>118</v>
      </c>
      <c r="I14" s="211" t="s">
        <v>186</v>
      </c>
      <c r="J14" s="3"/>
    </row>
    <row r="15" spans="1:10" s="80" customFormat="1">
      <c r="A15" s="44" t="s">
        <v>154</v>
      </c>
      <c r="B15" s="56" t="s">
        <v>85</v>
      </c>
      <c r="C15" s="44" t="s">
        <v>508</v>
      </c>
      <c r="D15" s="251">
        <v>2</v>
      </c>
      <c r="E15" s="24">
        <v>2</v>
      </c>
      <c r="F15" s="258">
        <v>1</v>
      </c>
      <c r="G15" s="188">
        <v>0</v>
      </c>
      <c r="H15" s="39" t="s">
        <v>118</v>
      </c>
      <c r="I15" s="211" t="s">
        <v>186</v>
      </c>
      <c r="J15" s="3"/>
    </row>
    <row r="16" spans="1:10" s="80" customFormat="1">
      <c r="A16" s="44" t="s">
        <v>160</v>
      </c>
      <c r="B16" s="56" t="s">
        <v>85</v>
      </c>
      <c r="C16" s="44" t="s">
        <v>11</v>
      </c>
      <c r="D16" s="251">
        <v>2</v>
      </c>
      <c r="E16" s="24">
        <v>120</v>
      </c>
      <c r="F16" s="258">
        <v>2</v>
      </c>
      <c r="G16" s="88">
        <v>0</v>
      </c>
      <c r="H16" s="39" t="s">
        <v>118</v>
      </c>
      <c r="I16" s="213" t="s">
        <v>164</v>
      </c>
      <c r="J16" s="3"/>
    </row>
    <row r="17" spans="1:10" s="80" customFormat="1">
      <c r="A17" s="44" t="s">
        <v>160</v>
      </c>
      <c r="B17" s="56" t="s">
        <v>85</v>
      </c>
      <c r="C17" s="44" t="s">
        <v>15</v>
      </c>
      <c r="D17" s="251">
        <v>4.5</v>
      </c>
      <c r="E17" s="24">
        <v>135</v>
      </c>
      <c r="F17" s="258">
        <v>2</v>
      </c>
      <c r="G17" s="88">
        <v>0</v>
      </c>
      <c r="H17" s="39" t="s">
        <v>118</v>
      </c>
      <c r="I17" s="213" t="s">
        <v>186</v>
      </c>
      <c r="J17" s="3"/>
    </row>
    <row r="18" spans="1:10" s="80" customFormat="1">
      <c r="A18" s="44" t="s">
        <v>149</v>
      </c>
      <c r="B18" s="56" t="s">
        <v>85</v>
      </c>
      <c r="C18" s="62" t="s">
        <v>16</v>
      </c>
      <c r="D18" s="251">
        <v>8</v>
      </c>
      <c r="E18" s="24">
        <v>48</v>
      </c>
      <c r="F18" s="258">
        <v>2</v>
      </c>
      <c r="G18" s="88">
        <v>0</v>
      </c>
      <c r="H18" s="39" t="s">
        <v>118</v>
      </c>
      <c r="I18" s="213" t="s">
        <v>186</v>
      </c>
      <c r="J18" s="3"/>
    </row>
    <row r="19" spans="1:10" s="80" customFormat="1">
      <c r="A19" s="44" t="s">
        <v>151</v>
      </c>
      <c r="B19" s="56" t="s">
        <v>86</v>
      </c>
      <c r="C19" s="44" t="s">
        <v>575</v>
      </c>
      <c r="D19" s="251">
        <v>1</v>
      </c>
      <c r="E19" s="24">
        <v>100</v>
      </c>
      <c r="F19" s="258">
        <v>1</v>
      </c>
      <c r="G19" s="88">
        <v>0</v>
      </c>
      <c r="H19" s="39" t="s">
        <v>564</v>
      </c>
      <c r="I19" s="211" t="s">
        <v>186</v>
      </c>
      <c r="J19" s="3"/>
    </row>
    <row r="20" spans="1:10" s="80" customFormat="1">
      <c r="A20" s="62" t="s">
        <v>158</v>
      </c>
      <c r="B20" s="56" t="s">
        <v>86</v>
      </c>
      <c r="C20" s="62" t="s">
        <v>17</v>
      </c>
      <c r="D20" s="251">
        <v>4</v>
      </c>
      <c r="E20" s="24">
        <v>4</v>
      </c>
      <c r="F20" s="258">
        <v>2</v>
      </c>
      <c r="G20" s="88">
        <v>0</v>
      </c>
      <c r="H20" s="39" t="s">
        <v>118</v>
      </c>
      <c r="I20" s="213" t="s">
        <v>186</v>
      </c>
      <c r="J20" s="3"/>
    </row>
    <row r="21" spans="1:10" s="80" customFormat="1">
      <c r="A21" s="62" t="s">
        <v>152</v>
      </c>
      <c r="B21" s="56" t="s">
        <v>86</v>
      </c>
      <c r="C21" s="62" t="s">
        <v>18</v>
      </c>
      <c r="D21" s="251">
        <v>1.7599999999999998</v>
      </c>
      <c r="E21" s="24">
        <v>88</v>
      </c>
      <c r="F21" s="258">
        <v>2</v>
      </c>
      <c r="G21" s="88">
        <v>0</v>
      </c>
      <c r="H21" s="39" t="s">
        <v>118</v>
      </c>
      <c r="I21" s="213" t="s">
        <v>164</v>
      </c>
      <c r="J21" s="3"/>
    </row>
    <row r="22" spans="1:10" s="80" customFormat="1">
      <c r="A22" s="62" t="s">
        <v>148</v>
      </c>
      <c r="B22" s="56" t="s">
        <v>86</v>
      </c>
      <c r="C22" s="62" t="s">
        <v>440</v>
      </c>
      <c r="D22" s="251">
        <v>4</v>
      </c>
      <c r="E22" s="24">
        <v>4</v>
      </c>
      <c r="F22" s="258">
        <v>2</v>
      </c>
      <c r="G22" s="88">
        <v>0</v>
      </c>
      <c r="H22" s="39" t="s">
        <v>118</v>
      </c>
      <c r="I22" s="213" t="s">
        <v>186</v>
      </c>
      <c r="J22" s="3"/>
    </row>
    <row r="23" spans="1:10" s="80" customFormat="1">
      <c r="A23" s="62" t="s">
        <v>156</v>
      </c>
      <c r="B23" s="56" t="s">
        <v>86</v>
      </c>
      <c r="C23" s="62" t="s">
        <v>19</v>
      </c>
      <c r="D23" s="251">
        <v>3</v>
      </c>
      <c r="E23" s="24">
        <v>90</v>
      </c>
      <c r="F23" s="258">
        <v>1</v>
      </c>
      <c r="G23" s="188">
        <v>0</v>
      </c>
      <c r="H23" s="39" t="s">
        <v>118</v>
      </c>
      <c r="I23" s="213" t="s">
        <v>186</v>
      </c>
      <c r="J23" s="3"/>
    </row>
    <row r="24" spans="1:10" s="80" customFormat="1">
      <c r="A24" s="62" t="s">
        <v>154</v>
      </c>
      <c r="B24" s="56" t="s">
        <v>86</v>
      </c>
      <c r="C24" s="62" t="s">
        <v>441</v>
      </c>
      <c r="D24" s="251">
        <v>3</v>
      </c>
      <c r="E24" s="24">
        <v>60</v>
      </c>
      <c r="F24" s="258">
        <v>1</v>
      </c>
      <c r="G24" s="88">
        <v>0</v>
      </c>
      <c r="H24" s="39" t="s">
        <v>118</v>
      </c>
      <c r="I24" s="213" t="s">
        <v>186</v>
      </c>
      <c r="J24" s="3"/>
    </row>
    <row r="25" spans="1:10" s="80" customFormat="1">
      <c r="A25" s="44" t="s">
        <v>160</v>
      </c>
      <c r="B25" s="56" t="s">
        <v>86</v>
      </c>
      <c r="C25" s="62" t="s">
        <v>442</v>
      </c>
      <c r="D25" s="251">
        <v>5.7</v>
      </c>
      <c r="E25" s="24">
        <v>171</v>
      </c>
      <c r="F25" s="258">
        <v>2</v>
      </c>
      <c r="G25" s="88">
        <v>0</v>
      </c>
      <c r="H25" s="39" t="s">
        <v>118</v>
      </c>
      <c r="I25" s="213" t="s">
        <v>186</v>
      </c>
      <c r="J25" s="3"/>
    </row>
    <row r="26" spans="1:10" s="80" customFormat="1">
      <c r="A26" s="62" t="s">
        <v>158</v>
      </c>
      <c r="B26" s="56" t="s">
        <v>110</v>
      </c>
      <c r="C26" s="62" t="s">
        <v>21</v>
      </c>
      <c r="D26" s="251">
        <v>6</v>
      </c>
      <c r="E26" s="24">
        <v>6</v>
      </c>
      <c r="F26" s="258">
        <v>4</v>
      </c>
      <c r="G26" s="88">
        <v>0</v>
      </c>
      <c r="H26" s="39" t="s">
        <v>118</v>
      </c>
      <c r="I26" s="213" t="s">
        <v>186</v>
      </c>
      <c r="J26" s="3"/>
    </row>
    <row r="27" spans="1:10" s="80" customFormat="1">
      <c r="A27" s="44" t="s">
        <v>149</v>
      </c>
      <c r="B27" s="56" t="s">
        <v>110</v>
      </c>
      <c r="C27" s="62" t="s">
        <v>22</v>
      </c>
      <c r="D27" s="251">
        <v>2</v>
      </c>
      <c r="E27" s="24">
        <v>16</v>
      </c>
      <c r="F27" s="258">
        <v>1</v>
      </c>
      <c r="G27" s="188">
        <v>0</v>
      </c>
      <c r="H27" s="39" t="s">
        <v>118</v>
      </c>
      <c r="I27" s="213" t="s">
        <v>186</v>
      </c>
      <c r="J27" s="3"/>
    </row>
    <row r="28" spans="1:10" s="80" customFormat="1">
      <c r="A28" s="62" t="s">
        <v>154</v>
      </c>
      <c r="B28" s="56" t="s">
        <v>110</v>
      </c>
      <c r="C28" s="62" t="s">
        <v>23</v>
      </c>
      <c r="D28" s="251">
        <v>4</v>
      </c>
      <c r="E28" s="24">
        <v>4</v>
      </c>
      <c r="F28" s="258">
        <v>2</v>
      </c>
      <c r="G28" s="188">
        <v>0</v>
      </c>
      <c r="H28" s="39" t="s">
        <v>118</v>
      </c>
      <c r="I28" s="213" t="s">
        <v>186</v>
      </c>
      <c r="J28" s="3"/>
    </row>
    <row r="29" spans="1:10" s="80" customFormat="1">
      <c r="A29" s="62" t="s">
        <v>159</v>
      </c>
      <c r="B29" s="56" t="s">
        <v>110</v>
      </c>
      <c r="C29" s="62" t="s">
        <v>20</v>
      </c>
      <c r="D29" s="251">
        <v>9</v>
      </c>
      <c r="E29" s="24">
        <v>9</v>
      </c>
      <c r="F29" s="258">
        <v>5</v>
      </c>
      <c r="G29" s="88">
        <v>0</v>
      </c>
      <c r="H29" s="39" t="s">
        <v>118</v>
      </c>
      <c r="I29" s="213" t="s">
        <v>186</v>
      </c>
      <c r="J29" s="3"/>
    </row>
    <row r="30" spans="1:10" s="80" customFormat="1">
      <c r="A30" s="62" t="s">
        <v>158</v>
      </c>
      <c r="B30" s="56" t="s">
        <v>110</v>
      </c>
      <c r="C30" s="62" t="s">
        <v>24</v>
      </c>
      <c r="D30" s="251">
        <v>1</v>
      </c>
      <c r="E30" s="24">
        <v>1</v>
      </c>
      <c r="F30" s="258">
        <v>2</v>
      </c>
      <c r="G30" s="88">
        <v>0</v>
      </c>
      <c r="H30" s="39" t="s">
        <v>118</v>
      </c>
      <c r="I30" s="213" t="s">
        <v>164</v>
      </c>
      <c r="J30" s="3"/>
    </row>
    <row r="31" spans="1:10" s="80" customFormat="1">
      <c r="A31" s="62" t="s">
        <v>156</v>
      </c>
      <c r="B31" s="56" t="s">
        <v>110</v>
      </c>
      <c r="C31" s="62" t="s">
        <v>443</v>
      </c>
      <c r="D31" s="251">
        <v>2</v>
      </c>
      <c r="E31" s="24">
        <v>60</v>
      </c>
      <c r="F31" s="258">
        <v>1</v>
      </c>
      <c r="G31" s="88">
        <v>0</v>
      </c>
      <c r="H31" s="39" t="s">
        <v>118</v>
      </c>
      <c r="I31" s="211" t="s">
        <v>186</v>
      </c>
      <c r="J31" s="3"/>
    </row>
    <row r="32" spans="1:10" s="80" customFormat="1">
      <c r="A32" s="74" t="s">
        <v>155</v>
      </c>
      <c r="B32" s="56" t="s">
        <v>110</v>
      </c>
      <c r="C32" s="41" t="s">
        <v>111</v>
      </c>
      <c r="D32" s="251">
        <v>2</v>
      </c>
      <c r="E32" s="24">
        <v>10</v>
      </c>
      <c r="F32" s="258">
        <v>1</v>
      </c>
      <c r="G32" s="188">
        <v>0</v>
      </c>
      <c r="H32" s="39" t="s">
        <v>118</v>
      </c>
      <c r="I32" s="213" t="s">
        <v>186</v>
      </c>
      <c r="J32" s="3"/>
    </row>
    <row r="33" spans="1:10" s="80" customFormat="1">
      <c r="A33" s="44" t="s">
        <v>152</v>
      </c>
      <c r="B33" s="56" t="s">
        <v>87</v>
      </c>
      <c r="C33" s="44" t="s">
        <v>504</v>
      </c>
      <c r="D33" s="251">
        <v>1</v>
      </c>
      <c r="E33" s="24">
        <v>1</v>
      </c>
      <c r="F33" s="258">
        <v>1</v>
      </c>
      <c r="G33" s="88">
        <v>0</v>
      </c>
      <c r="H33" s="39" t="s">
        <v>118</v>
      </c>
      <c r="I33" s="211" t="s">
        <v>164</v>
      </c>
      <c r="J33" s="3"/>
    </row>
    <row r="34" spans="1:10" s="80" customFormat="1">
      <c r="A34" s="62" t="s">
        <v>154</v>
      </c>
      <c r="B34" s="56" t="s">
        <v>87</v>
      </c>
      <c r="C34" s="62" t="s">
        <v>412</v>
      </c>
      <c r="D34" s="251">
        <v>1.75</v>
      </c>
      <c r="E34" s="24">
        <v>42</v>
      </c>
      <c r="F34" s="258">
        <v>1</v>
      </c>
      <c r="G34" s="88">
        <v>0</v>
      </c>
      <c r="H34" s="39" t="s">
        <v>118</v>
      </c>
      <c r="I34" s="211" t="s">
        <v>186</v>
      </c>
      <c r="J34" s="3"/>
    </row>
    <row r="35" spans="1:10" s="80" customFormat="1">
      <c r="A35" s="44" t="s">
        <v>152</v>
      </c>
      <c r="B35" s="56" t="s">
        <v>87</v>
      </c>
      <c r="C35" s="44" t="s">
        <v>483</v>
      </c>
      <c r="D35" s="251">
        <v>0</v>
      </c>
      <c r="E35" s="24">
        <v>0</v>
      </c>
      <c r="F35" s="258">
        <v>2</v>
      </c>
      <c r="G35" s="88">
        <v>0</v>
      </c>
      <c r="H35" s="39" t="s">
        <v>118</v>
      </c>
      <c r="I35" s="211" t="s">
        <v>164</v>
      </c>
      <c r="J35" s="3"/>
    </row>
    <row r="36" spans="1:10" s="80" customFormat="1">
      <c r="A36" s="62" t="s">
        <v>160</v>
      </c>
      <c r="B36" s="56" t="s">
        <v>87</v>
      </c>
      <c r="C36" s="62" t="s">
        <v>400</v>
      </c>
      <c r="D36" s="251">
        <v>4.0749999999999993</v>
      </c>
      <c r="E36" s="24">
        <v>163</v>
      </c>
      <c r="F36" s="258">
        <v>2</v>
      </c>
      <c r="G36" s="88">
        <v>0</v>
      </c>
      <c r="H36" s="39" t="s">
        <v>118</v>
      </c>
      <c r="I36" s="211" t="s">
        <v>186</v>
      </c>
      <c r="J36" s="3"/>
    </row>
    <row r="37" spans="1:10" s="80" customFormat="1">
      <c r="A37" s="74" t="s">
        <v>153</v>
      </c>
      <c r="B37" s="56" t="s">
        <v>87</v>
      </c>
      <c r="C37" s="41" t="s">
        <v>25</v>
      </c>
      <c r="D37" s="251">
        <v>2</v>
      </c>
      <c r="E37" s="24">
        <v>2</v>
      </c>
      <c r="F37" s="258">
        <v>1</v>
      </c>
      <c r="G37" s="188">
        <v>0</v>
      </c>
      <c r="H37" s="39" t="s">
        <v>118</v>
      </c>
      <c r="I37" s="213" t="s">
        <v>186</v>
      </c>
      <c r="J37" s="3"/>
    </row>
    <row r="38" spans="1:10" s="80" customFormat="1">
      <c r="A38" s="74" t="s">
        <v>153</v>
      </c>
      <c r="B38" s="56" t="s">
        <v>87</v>
      </c>
      <c r="C38" s="41" t="s">
        <v>26</v>
      </c>
      <c r="D38" s="251">
        <v>3</v>
      </c>
      <c r="E38" s="24">
        <v>90</v>
      </c>
      <c r="F38" s="258">
        <v>2</v>
      </c>
      <c r="G38" s="88">
        <v>0</v>
      </c>
      <c r="H38" s="39" t="s">
        <v>118</v>
      </c>
      <c r="I38" s="213" t="s">
        <v>186</v>
      </c>
      <c r="J38" s="3"/>
    </row>
    <row r="39" spans="1:10" s="80" customFormat="1">
      <c r="A39" s="62" t="s">
        <v>152</v>
      </c>
      <c r="B39" s="56" t="s">
        <v>87</v>
      </c>
      <c r="C39" s="74" t="s">
        <v>478</v>
      </c>
      <c r="D39" s="251">
        <v>3</v>
      </c>
      <c r="E39" s="24">
        <v>3</v>
      </c>
      <c r="F39" s="258">
        <v>2</v>
      </c>
      <c r="G39" s="88">
        <v>0</v>
      </c>
      <c r="H39" s="39" t="s">
        <v>118</v>
      </c>
      <c r="I39" s="213" t="s">
        <v>186</v>
      </c>
      <c r="J39" s="3"/>
    </row>
    <row r="40" spans="1:10" s="80" customFormat="1">
      <c r="A40" s="44" t="s">
        <v>160</v>
      </c>
      <c r="B40" s="56" t="s">
        <v>87</v>
      </c>
      <c r="C40" s="44" t="s">
        <v>604</v>
      </c>
      <c r="D40" s="251">
        <v>31</v>
      </c>
      <c r="E40" s="24">
        <v>248</v>
      </c>
      <c r="F40" s="258">
        <v>2</v>
      </c>
      <c r="G40" s="88">
        <v>0</v>
      </c>
      <c r="H40" s="39" t="s">
        <v>588</v>
      </c>
      <c r="I40" s="211" t="s">
        <v>186</v>
      </c>
      <c r="J40" s="3"/>
    </row>
    <row r="41" spans="1:10" s="80" customFormat="1">
      <c r="A41" s="44" t="s">
        <v>160</v>
      </c>
      <c r="B41" s="56" t="s">
        <v>87</v>
      </c>
      <c r="C41" s="44" t="s">
        <v>599</v>
      </c>
      <c r="D41" s="251">
        <v>5</v>
      </c>
      <c r="E41" s="24">
        <v>5</v>
      </c>
      <c r="F41" s="258">
        <v>2</v>
      </c>
      <c r="G41" s="88">
        <v>0</v>
      </c>
      <c r="H41" s="39" t="s">
        <v>118</v>
      </c>
      <c r="I41" s="211" t="s">
        <v>186</v>
      </c>
      <c r="J41" s="3"/>
    </row>
    <row r="42" spans="1:10" s="80" customFormat="1">
      <c r="A42" s="44" t="s">
        <v>160</v>
      </c>
      <c r="B42" s="56" t="s">
        <v>87</v>
      </c>
      <c r="C42" s="44" t="s">
        <v>606</v>
      </c>
      <c r="D42" s="251">
        <v>2</v>
      </c>
      <c r="E42" s="24">
        <v>24</v>
      </c>
      <c r="F42" s="258">
        <v>2</v>
      </c>
      <c r="G42" s="88">
        <v>0</v>
      </c>
      <c r="H42" s="39" t="s">
        <v>588</v>
      </c>
      <c r="I42" s="211" t="s">
        <v>164</v>
      </c>
      <c r="J42" s="3"/>
    </row>
    <row r="43" spans="1:10" s="80" customFormat="1">
      <c r="A43" s="44" t="s">
        <v>160</v>
      </c>
      <c r="B43" s="56" t="s">
        <v>87</v>
      </c>
      <c r="C43" s="44" t="s">
        <v>605</v>
      </c>
      <c r="D43" s="251">
        <v>4</v>
      </c>
      <c r="E43" s="24">
        <v>48</v>
      </c>
      <c r="F43" s="258">
        <v>1</v>
      </c>
      <c r="G43" s="88">
        <v>0</v>
      </c>
      <c r="H43" s="39" t="s">
        <v>588</v>
      </c>
      <c r="I43" s="211" t="s">
        <v>186</v>
      </c>
      <c r="J43" s="3"/>
    </row>
    <row r="44" spans="1:10" s="80" customFormat="1">
      <c r="A44" s="44" t="s">
        <v>160</v>
      </c>
      <c r="B44" s="56" t="s">
        <v>87</v>
      </c>
      <c r="C44" s="44" t="s">
        <v>481</v>
      </c>
      <c r="D44" s="251">
        <v>14.833333333333334</v>
      </c>
      <c r="E44" s="24">
        <v>178</v>
      </c>
      <c r="F44" s="258">
        <v>5</v>
      </c>
      <c r="G44" s="88">
        <v>0</v>
      </c>
      <c r="H44" s="39" t="s">
        <v>118</v>
      </c>
      <c r="I44" s="211" t="s">
        <v>186</v>
      </c>
      <c r="J44" s="3"/>
    </row>
    <row r="45" spans="1:10" s="80" customFormat="1">
      <c r="A45" s="62" t="s">
        <v>159</v>
      </c>
      <c r="B45" s="56" t="s">
        <v>87</v>
      </c>
      <c r="C45" s="74" t="s">
        <v>526</v>
      </c>
      <c r="D45" s="251">
        <v>2</v>
      </c>
      <c r="E45" s="24">
        <v>80</v>
      </c>
      <c r="F45" s="258">
        <v>2</v>
      </c>
      <c r="G45" s="88">
        <v>0</v>
      </c>
      <c r="H45" s="39" t="s">
        <v>118</v>
      </c>
      <c r="I45" s="213" t="s">
        <v>164</v>
      </c>
      <c r="J45" s="3"/>
    </row>
    <row r="46" spans="1:10" s="80" customFormat="1">
      <c r="A46" s="62" t="s">
        <v>152</v>
      </c>
      <c r="B46" s="56" t="s">
        <v>87</v>
      </c>
      <c r="C46" s="41" t="s">
        <v>27</v>
      </c>
      <c r="D46" s="251">
        <v>5</v>
      </c>
      <c r="E46" s="24">
        <v>100</v>
      </c>
      <c r="F46" s="258">
        <v>2</v>
      </c>
      <c r="G46" s="88">
        <v>0</v>
      </c>
      <c r="H46" s="39" t="s">
        <v>118</v>
      </c>
      <c r="I46" s="213" t="s">
        <v>186</v>
      </c>
      <c r="J46" s="3"/>
    </row>
    <row r="47" spans="1:10" s="80" customFormat="1">
      <c r="A47" s="62" t="s">
        <v>149</v>
      </c>
      <c r="B47" s="56" t="s">
        <v>87</v>
      </c>
      <c r="C47" s="62" t="s">
        <v>390</v>
      </c>
      <c r="D47" s="251">
        <v>2</v>
      </c>
      <c r="E47" s="24">
        <v>56</v>
      </c>
      <c r="F47" s="258">
        <v>1</v>
      </c>
      <c r="G47" s="88">
        <v>0</v>
      </c>
      <c r="H47" s="39" t="s">
        <v>118</v>
      </c>
      <c r="I47" s="211" t="s">
        <v>164</v>
      </c>
      <c r="J47" s="3"/>
    </row>
    <row r="48" spans="1:10" s="80" customFormat="1">
      <c r="A48" s="44" t="s">
        <v>149</v>
      </c>
      <c r="B48" s="56" t="s">
        <v>87</v>
      </c>
      <c r="C48" s="41" t="s">
        <v>112</v>
      </c>
      <c r="D48" s="251">
        <v>4</v>
      </c>
      <c r="E48" s="24">
        <v>120</v>
      </c>
      <c r="F48" s="258">
        <v>1</v>
      </c>
      <c r="G48" s="88">
        <v>0</v>
      </c>
      <c r="H48" s="39" t="s">
        <v>118</v>
      </c>
      <c r="I48" s="213" t="s">
        <v>186</v>
      </c>
      <c r="J48" s="3"/>
    </row>
    <row r="49" spans="1:10" s="80" customFormat="1">
      <c r="A49" s="62" t="s">
        <v>152</v>
      </c>
      <c r="B49" s="56" t="s">
        <v>88</v>
      </c>
      <c r="C49" s="41" t="s">
        <v>28</v>
      </c>
      <c r="D49" s="251">
        <v>3</v>
      </c>
      <c r="E49" s="24">
        <v>30</v>
      </c>
      <c r="F49" s="258">
        <v>2</v>
      </c>
      <c r="G49" s="188">
        <v>0</v>
      </c>
      <c r="H49" s="39" t="s">
        <v>118</v>
      </c>
      <c r="I49" s="213" t="s">
        <v>186</v>
      </c>
      <c r="J49" s="3"/>
    </row>
    <row r="50" spans="1:10" s="80" customFormat="1">
      <c r="A50" s="44" t="s">
        <v>150</v>
      </c>
      <c r="B50" s="56" t="s">
        <v>89</v>
      </c>
      <c r="C50" s="41" t="s">
        <v>29</v>
      </c>
      <c r="D50" s="251">
        <v>10</v>
      </c>
      <c r="E50" s="24">
        <v>140</v>
      </c>
      <c r="F50" s="258">
        <v>2</v>
      </c>
      <c r="G50" s="88">
        <v>0</v>
      </c>
      <c r="H50" s="39" t="s">
        <v>118</v>
      </c>
      <c r="I50" s="213" t="s">
        <v>186</v>
      </c>
      <c r="J50" s="3"/>
    </row>
    <row r="51" spans="1:10" s="80" customFormat="1">
      <c r="A51" s="62" t="s">
        <v>152</v>
      </c>
      <c r="B51" s="56" t="s">
        <v>89</v>
      </c>
      <c r="C51" s="41" t="s">
        <v>30</v>
      </c>
      <c r="D51" s="251">
        <v>3</v>
      </c>
      <c r="E51" s="24">
        <v>3</v>
      </c>
      <c r="F51" s="258">
        <v>1</v>
      </c>
      <c r="G51" s="188">
        <v>0</v>
      </c>
      <c r="H51" s="39" t="s">
        <v>118</v>
      </c>
      <c r="I51" s="213" t="s">
        <v>186</v>
      </c>
      <c r="J51" s="3"/>
    </row>
    <row r="52" spans="1:10" s="80" customFormat="1">
      <c r="A52" s="44" t="s">
        <v>158</v>
      </c>
      <c r="B52" s="56" t="s">
        <v>89</v>
      </c>
      <c r="C52" s="44" t="s">
        <v>542</v>
      </c>
      <c r="D52" s="251">
        <v>2</v>
      </c>
      <c r="E52" s="24">
        <v>2</v>
      </c>
      <c r="F52" s="258">
        <v>1</v>
      </c>
      <c r="G52" s="188">
        <v>0</v>
      </c>
      <c r="H52" s="39" t="s">
        <v>118</v>
      </c>
      <c r="I52" s="211" t="s">
        <v>186</v>
      </c>
      <c r="J52" s="3"/>
    </row>
    <row r="53" spans="1:10" s="80" customFormat="1">
      <c r="A53" s="44" t="s">
        <v>150</v>
      </c>
      <c r="B53" s="56" t="s">
        <v>89</v>
      </c>
      <c r="C53" s="41" t="s">
        <v>31</v>
      </c>
      <c r="D53" s="251">
        <v>10</v>
      </c>
      <c r="E53" s="24">
        <v>60</v>
      </c>
      <c r="F53" s="258">
        <v>4</v>
      </c>
      <c r="G53" s="88">
        <v>0</v>
      </c>
      <c r="H53" s="39" t="s">
        <v>118</v>
      </c>
      <c r="I53" s="213" t="s">
        <v>186</v>
      </c>
      <c r="J53" s="3"/>
    </row>
    <row r="54" spans="1:10" s="80" customFormat="1">
      <c r="A54" s="44" t="s">
        <v>149</v>
      </c>
      <c r="B54" s="56" t="s">
        <v>89</v>
      </c>
      <c r="C54" s="41" t="s">
        <v>467</v>
      </c>
      <c r="D54" s="251">
        <v>4</v>
      </c>
      <c r="E54" s="24">
        <v>4</v>
      </c>
      <c r="F54" s="258">
        <v>2</v>
      </c>
      <c r="G54" s="88">
        <v>0</v>
      </c>
      <c r="H54" s="39" t="s">
        <v>118</v>
      </c>
      <c r="I54" s="213" t="s">
        <v>186</v>
      </c>
      <c r="J54" s="3"/>
    </row>
    <row r="55" spans="1:10" s="80" customFormat="1">
      <c r="A55" s="44" t="s">
        <v>151</v>
      </c>
      <c r="B55" s="56" t="s">
        <v>89</v>
      </c>
      <c r="C55" s="44" t="s">
        <v>482</v>
      </c>
      <c r="D55" s="251">
        <v>0</v>
      </c>
      <c r="E55" s="24">
        <v>0</v>
      </c>
      <c r="F55" s="258">
        <v>1</v>
      </c>
      <c r="G55" s="88">
        <v>0</v>
      </c>
      <c r="H55" s="39" t="s">
        <v>118</v>
      </c>
      <c r="I55" s="211" t="s">
        <v>164</v>
      </c>
      <c r="J55" s="3"/>
    </row>
    <row r="56" spans="1:10" s="80" customFormat="1">
      <c r="A56" s="44" t="s">
        <v>149</v>
      </c>
      <c r="B56" s="56" t="s">
        <v>89</v>
      </c>
      <c r="C56" s="41" t="s">
        <v>32</v>
      </c>
      <c r="D56" s="251">
        <v>5</v>
      </c>
      <c r="E56" s="24">
        <v>50</v>
      </c>
      <c r="F56" s="258">
        <v>2</v>
      </c>
      <c r="G56" s="88">
        <v>0</v>
      </c>
      <c r="H56" s="39" t="s">
        <v>118</v>
      </c>
      <c r="I56" s="213" t="s">
        <v>186</v>
      </c>
      <c r="J56" s="3"/>
    </row>
    <row r="57" spans="1:10" s="80" customFormat="1">
      <c r="A57" s="62" t="s">
        <v>154</v>
      </c>
      <c r="B57" s="56" t="s">
        <v>89</v>
      </c>
      <c r="C57" s="62" t="s">
        <v>386</v>
      </c>
      <c r="D57" s="251">
        <v>2</v>
      </c>
      <c r="E57" s="24">
        <v>2</v>
      </c>
      <c r="F57" s="258">
        <v>1</v>
      </c>
      <c r="G57" s="188">
        <v>0</v>
      </c>
      <c r="H57" s="39" t="s">
        <v>118</v>
      </c>
      <c r="I57" s="211" t="s">
        <v>186</v>
      </c>
      <c r="J57" s="3"/>
    </row>
    <row r="58" spans="1:10" s="80" customFormat="1">
      <c r="A58" s="44" t="s">
        <v>159</v>
      </c>
      <c r="B58" s="56" t="s">
        <v>89</v>
      </c>
      <c r="C58" s="44" t="s">
        <v>502</v>
      </c>
      <c r="D58" s="251">
        <v>2</v>
      </c>
      <c r="E58" s="24">
        <v>2</v>
      </c>
      <c r="F58" s="258">
        <v>1</v>
      </c>
      <c r="G58" s="188">
        <v>0</v>
      </c>
      <c r="H58" s="39" t="s">
        <v>118</v>
      </c>
      <c r="I58" s="213" t="s">
        <v>186</v>
      </c>
      <c r="J58" s="3"/>
    </row>
    <row r="59" spans="1:10" s="80" customFormat="1">
      <c r="A59" s="62" t="s">
        <v>156</v>
      </c>
      <c r="B59" s="56" t="s">
        <v>89</v>
      </c>
      <c r="C59" s="41" t="s">
        <v>444</v>
      </c>
      <c r="D59" s="251">
        <v>2</v>
      </c>
      <c r="E59" s="24">
        <v>60</v>
      </c>
      <c r="F59" s="258">
        <v>1</v>
      </c>
      <c r="G59" s="88">
        <v>0</v>
      </c>
      <c r="H59" s="39" t="s">
        <v>118</v>
      </c>
      <c r="I59" s="213" t="s">
        <v>186</v>
      </c>
      <c r="J59" s="3"/>
    </row>
    <row r="60" spans="1:10" s="80" customFormat="1">
      <c r="A60" s="62" t="s">
        <v>159</v>
      </c>
      <c r="B60" s="56" t="s">
        <v>90</v>
      </c>
      <c r="C60" s="41" t="s">
        <v>114</v>
      </c>
      <c r="D60" s="251">
        <v>7.5833333333333339</v>
      </c>
      <c r="E60" s="24">
        <v>182</v>
      </c>
      <c r="F60" s="258">
        <v>5</v>
      </c>
      <c r="G60" s="88">
        <v>0</v>
      </c>
      <c r="H60" s="39" t="s">
        <v>118</v>
      </c>
      <c r="I60" s="213" t="s">
        <v>186</v>
      </c>
      <c r="J60" s="3"/>
    </row>
    <row r="61" spans="1:10" s="80" customFormat="1">
      <c r="A61" s="62" t="s">
        <v>159</v>
      </c>
      <c r="B61" s="56" t="s">
        <v>90</v>
      </c>
      <c r="C61" s="41" t="s">
        <v>33</v>
      </c>
      <c r="D61" s="251">
        <v>2</v>
      </c>
      <c r="E61" s="24">
        <v>60</v>
      </c>
      <c r="F61" s="258">
        <v>1</v>
      </c>
      <c r="G61" s="188">
        <v>0</v>
      </c>
      <c r="H61" s="39" t="s">
        <v>118</v>
      </c>
      <c r="I61" s="213" t="s">
        <v>186</v>
      </c>
      <c r="J61" s="3"/>
    </row>
    <row r="62" spans="1:10" s="80" customFormat="1">
      <c r="A62" s="74" t="s">
        <v>155</v>
      </c>
      <c r="B62" s="56" t="s">
        <v>90</v>
      </c>
      <c r="C62" s="41" t="s">
        <v>34</v>
      </c>
      <c r="D62" s="251">
        <v>3</v>
      </c>
      <c r="E62" s="24">
        <v>30</v>
      </c>
      <c r="F62" s="258">
        <v>1</v>
      </c>
      <c r="G62" s="88">
        <v>0</v>
      </c>
      <c r="H62" s="39" t="s">
        <v>118</v>
      </c>
      <c r="I62" s="213" t="s">
        <v>186</v>
      </c>
      <c r="J62" s="3"/>
    </row>
    <row r="63" spans="1:10" s="80" customFormat="1">
      <c r="A63" s="44" t="s">
        <v>152</v>
      </c>
      <c r="B63" s="56" t="s">
        <v>90</v>
      </c>
      <c r="C63" s="44" t="s">
        <v>601</v>
      </c>
      <c r="D63" s="251">
        <v>1</v>
      </c>
      <c r="E63" s="24">
        <v>1</v>
      </c>
      <c r="F63" s="258">
        <v>1</v>
      </c>
      <c r="G63" s="88">
        <v>0</v>
      </c>
      <c r="H63" s="39" t="s">
        <v>118</v>
      </c>
      <c r="I63" s="211" t="s">
        <v>164</v>
      </c>
      <c r="J63" s="3"/>
    </row>
    <row r="64" spans="1:10" s="80" customFormat="1">
      <c r="A64" s="44" t="s">
        <v>160</v>
      </c>
      <c r="B64" s="56" t="s">
        <v>91</v>
      </c>
      <c r="C64" s="41" t="s">
        <v>35</v>
      </c>
      <c r="D64" s="251">
        <v>1</v>
      </c>
      <c r="E64" s="24">
        <v>1</v>
      </c>
      <c r="F64" s="258">
        <v>1</v>
      </c>
      <c r="G64" s="88">
        <v>0</v>
      </c>
      <c r="H64" s="39" t="s">
        <v>118</v>
      </c>
      <c r="I64" s="213" t="s">
        <v>164</v>
      </c>
      <c r="J64" s="3"/>
    </row>
    <row r="65" spans="1:10" s="80" customFormat="1">
      <c r="A65" s="74" t="s">
        <v>153</v>
      </c>
      <c r="B65" s="56" t="s">
        <v>92</v>
      </c>
      <c r="C65" s="41" t="s">
        <v>36</v>
      </c>
      <c r="D65" s="251">
        <v>4.5333333333333332</v>
      </c>
      <c r="E65" s="24">
        <v>136</v>
      </c>
      <c r="F65" s="258">
        <v>2</v>
      </c>
      <c r="G65" s="88">
        <v>0</v>
      </c>
      <c r="H65" s="39" t="s">
        <v>118</v>
      </c>
      <c r="I65" s="213" t="s">
        <v>186</v>
      </c>
      <c r="J65" s="3"/>
    </row>
    <row r="66" spans="1:10" s="80" customFormat="1">
      <c r="A66" s="74" t="s">
        <v>153</v>
      </c>
      <c r="B66" s="56" t="s">
        <v>92</v>
      </c>
      <c r="C66" s="41" t="s">
        <v>113</v>
      </c>
      <c r="D66" s="251">
        <v>15.833333333333334</v>
      </c>
      <c r="E66" s="24">
        <v>475</v>
      </c>
      <c r="F66" s="258">
        <v>5</v>
      </c>
      <c r="G66" s="88">
        <v>0</v>
      </c>
      <c r="H66" s="39" t="s">
        <v>118</v>
      </c>
      <c r="I66" s="213" t="s">
        <v>186</v>
      </c>
      <c r="J66" s="3"/>
    </row>
    <row r="67" spans="1:10" s="80" customFormat="1">
      <c r="A67" s="44" t="s">
        <v>151</v>
      </c>
      <c r="B67" s="56" t="s">
        <v>92</v>
      </c>
      <c r="C67" s="44" t="s">
        <v>568</v>
      </c>
      <c r="D67" s="251">
        <v>1</v>
      </c>
      <c r="E67" s="24">
        <v>16</v>
      </c>
      <c r="F67" s="258">
        <v>1</v>
      </c>
      <c r="G67" s="88">
        <v>0</v>
      </c>
      <c r="H67" s="39" t="s">
        <v>564</v>
      </c>
      <c r="I67" s="211" t="s">
        <v>186</v>
      </c>
      <c r="J67" s="3"/>
    </row>
    <row r="68" spans="1:10" s="80" customFormat="1">
      <c r="A68" s="44" t="s">
        <v>149</v>
      </c>
      <c r="B68" s="56" t="s">
        <v>93</v>
      </c>
      <c r="C68" s="41" t="s">
        <v>37</v>
      </c>
      <c r="D68" s="251">
        <v>4</v>
      </c>
      <c r="E68" s="24">
        <v>4</v>
      </c>
      <c r="F68" s="258">
        <v>2</v>
      </c>
      <c r="G68" s="88">
        <v>0</v>
      </c>
      <c r="H68" s="39" t="s">
        <v>118</v>
      </c>
      <c r="I68" s="213" t="s">
        <v>186</v>
      </c>
      <c r="J68" s="3"/>
    </row>
    <row r="69" spans="1:10" s="80" customFormat="1">
      <c r="A69" s="62" t="s">
        <v>156</v>
      </c>
      <c r="B69" s="56" t="s">
        <v>94</v>
      </c>
      <c r="C69" s="74" t="s">
        <v>38</v>
      </c>
      <c r="D69" s="251">
        <v>8</v>
      </c>
      <c r="E69" s="24">
        <v>240</v>
      </c>
      <c r="F69" s="258">
        <v>2</v>
      </c>
      <c r="G69" s="188">
        <v>0</v>
      </c>
      <c r="H69" s="39" t="s">
        <v>118</v>
      </c>
      <c r="I69" s="213" t="s">
        <v>186</v>
      </c>
      <c r="J69" s="3"/>
    </row>
    <row r="70" spans="1:10" s="80" customFormat="1">
      <c r="A70" s="62" t="s">
        <v>156</v>
      </c>
      <c r="B70" s="56" t="s">
        <v>94</v>
      </c>
      <c r="C70" s="62" t="s">
        <v>407</v>
      </c>
      <c r="D70" s="251">
        <v>3</v>
      </c>
      <c r="E70" s="24">
        <v>90</v>
      </c>
      <c r="F70" s="258">
        <v>2</v>
      </c>
      <c r="G70" s="188">
        <v>0</v>
      </c>
      <c r="H70" s="39" t="s">
        <v>118</v>
      </c>
      <c r="I70" s="211" t="s">
        <v>186</v>
      </c>
      <c r="J70" s="3"/>
    </row>
    <row r="71" spans="1:10" s="80" customFormat="1">
      <c r="A71" s="62" t="s">
        <v>152</v>
      </c>
      <c r="B71" s="56" t="s">
        <v>94</v>
      </c>
      <c r="C71" s="41" t="s">
        <v>39</v>
      </c>
      <c r="D71" s="251">
        <v>2</v>
      </c>
      <c r="E71" s="24">
        <v>16</v>
      </c>
      <c r="F71" s="258">
        <v>1</v>
      </c>
      <c r="G71" s="188">
        <v>0</v>
      </c>
      <c r="H71" s="39" t="s">
        <v>118</v>
      </c>
      <c r="I71" s="213" t="s">
        <v>186</v>
      </c>
      <c r="J71" s="3"/>
    </row>
    <row r="72" spans="1:10" s="80" customFormat="1">
      <c r="A72" s="74" t="s">
        <v>153</v>
      </c>
      <c r="B72" s="56" t="s">
        <v>94</v>
      </c>
      <c r="C72" s="41" t="s">
        <v>445</v>
      </c>
      <c r="D72" s="251">
        <v>11</v>
      </c>
      <c r="E72" s="24">
        <v>220</v>
      </c>
      <c r="F72" s="258">
        <v>5</v>
      </c>
      <c r="G72" s="88">
        <v>0</v>
      </c>
      <c r="H72" s="39" t="s">
        <v>118</v>
      </c>
      <c r="I72" s="213" t="s">
        <v>186</v>
      </c>
      <c r="J72" s="3"/>
    </row>
    <row r="73" spans="1:10" s="80" customFormat="1">
      <c r="A73" s="44" t="s">
        <v>159</v>
      </c>
      <c r="B73" s="56" t="s">
        <v>95</v>
      </c>
      <c r="C73" s="44" t="s">
        <v>534</v>
      </c>
      <c r="D73" s="251">
        <v>1</v>
      </c>
      <c r="E73" s="24">
        <v>20</v>
      </c>
      <c r="F73" s="258">
        <v>1</v>
      </c>
      <c r="G73" s="88">
        <v>0</v>
      </c>
      <c r="H73" s="39" t="s">
        <v>118</v>
      </c>
      <c r="I73" s="211" t="s">
        <v>164</v>
      </c>
      <c r="J73" s="3"/>
    </row>
    <row r="74" spans="1:10" s="80" customFormat="1">
      <c r="A74" s="44" t="s">
        <v>160</v>
      </c>
      <c r="B74" s="56" t="s">
        <v>95</v>
      </c>
      <c r="C74" s="41" t="s">
        <v>468</v>
      </c>
      <c r="D74" s="251">
        <v>2</v>
      </c>
      <c r="E74" s="24">
        <v>60</v>
      </c>
      <c r="F74" s="258">
        <v>1</v>
      </c>
      <c r="G74" s="88">
        <v>0</v>
      </c>
      <c r="H74" s="39" t="s">
        <v>118</v>
      </c>
      <c r="I74" s="213" t="s">
        <v>186</v>
      </c>
      <c r="J74" s="3"/>
    </row>
    <row r="75" spans="1:10" s="80" customFormat="1">
      <c r="A75" s="62" t="s">
        <v>159</v>
      </c>
      <c r="B75" s="56" t="s">
        <v>95</v>
      </c>
      <c r="C75" s="41" t="s">
        <v>40</v>
      </c>
      <c r="D75" s="251">
        <v>2.5</v>
      </c>
      <c r="E75" s="24">
        <v>70</v>
      </c>
      <c r="F75" s="258">
        <v>1</v>
      </c>
      <c r="G75" s="88">
        <v>0</v>
      </c>
      <c r="H75" s="39" t="s">
        <v>118</v>
      </c>
      <c r="I75" s="213" t="s">
        <v>186</v>
      </c>
      <c r="J75" s="3"/>
    </row>
    <row r="76" spans="1:10" s="80" customFormat="1">
      <c r="A76" s="62" t="s">
        <v>159</v>
      </c>
      <c r="B76" s="56" t="s">
        <v>95</v>
      </c>
      <c r="C76" s="62" t="s">
        <v>480</v>
      </c>
      <c r="D76" s="251">
        <v>1.0333333333333332</v>
      </c>
      <c r="E76" s="24">
        <v>31</v>
      </c>
      <c r="F76" s="258">
        <v>1</v>
      </c>
      <c r="G76" s="88">
        <v>0</v>
      </c>
      <c r="H76" s="39" t="s">
        <v>118</v>
      </c>
      <c r="I76" s="211" t="s">
        <v>186</v>
      </c>
      <c r="J76" s="3"/>
    </row>
    <row r="77" spans="1:10" s="80" customFormat="1">
      <c r="A77" s="44" t="s">
        <v>160</v>
      </c>
      <c r="B77" s="56" t="s">
        <v>95</v>
      </c>
      <c r="C77" s="44" t="s">
        <v>521</v>
      </c>
      <c r="D77" s="251">
        <v>2</v>
      </c>
      <c r="E77" s="24">
        <v>60</v>
      </c>
      <c r="F77" s="258">
        <v>1</v>
      </c>
      <c r="G77" s="188">
        <v>0</v>
      </c>
      <c r="H77" s="39" t="s">
        <v>118</v>
      </c>
      <c r="I77" s="211" t="s">
        <v>186</v>
      </c>
      <c r="J77" s="3"/>
    </row>
    <row r="78" spans="1:10" s="80" customFormat="1">
      <c r="A78" s="44" t="s">
        <v>158</v>
      </c>
      <c r="B78" s="56" t="s">
        <v>95</v>
      </c>
      <c r="C78" s="44" t="s">
        <v>511</v>
      </c>
      <c r="D78" s="251">
        <v>5</v>
      </c>
      <c r="E78" s="24">
        <v>140</v>
      </c>
      <c r="F78" s="258">
        <v>1</v>
      </c>
      <c r="G78" s="88">
        <v>0</v>
      </c>
      <c r="H78" s="39" t="s">
        <v>118</v>
      </c>
      <c r="I78" s="213" t="s">
        <v>186</v>
      </c>
      <c r="J78" s="3"/>
    </row>
    <row r="79" spans="1:10" s="80" customFormat="1">
      <c r="A79" s="62" t="s">
        <v>157</v>
      </c>
      <c r="B79" s="56" t="s">
        <v>95</v>
      </c>
      <c r="C79" s="62" t="s">
        <v>469</v>
      </c>
      <c r="D79" s="251">
        <v>6</v>
      </c>
      <c r="E79" s="24">
        <v>6</v>
      </c>
      <c r="F79" s="258">
        <v>1</v>
      </c>
      <c r="G79" s="88">
        <v>0</v>
      </c>
      <c r="H79" s="39" t="s">
        <v>118</v>
      </c>
      <c r="I79" s="211" t="s">
        <v>186</v>
      </c>
      <c r="J79" s="3"/>
    </row>
    <row r="80" spans="1:10" s="80" customFormat="1">
      <c r="A80" s="44" t="s">
        <v>151</v>
      </c>
      <c r="B80" s="56" t="s">
        <v>95</v>
      </c>
      <c r="C80" s="44" t="s">
        <v>565</v>
      </c>
      <c r="D80" s="251">
        <v>1</v>
      </c>
      <c r="E80" s="24">
        <v>1</v>
      </c>
      <c r="F80" s="258">
        <v>0</v>
      </c>
      <c r="G80" s="88">
        <v>0</v>
      </c>
      <c r="H80" s="39" t="s">
        <v>564</v>
      </c>
      <c r="I80" s="211" t="s">
        <v>186</v>
      </c>
      <c r="J80" s="3"/>
    </row>
    <row r="81" spans="1:10" s="80" customFormat="1">
      <c r="A81" s="62" t="s">
        <v>159</v>
      </c>
      <c r="B81" s="56" t="s">
        <v>95</v>
      </c>
      <c r="C81" s="74" t="s">
        <v>41</v>
      </c>
      <c r="D81" s="251">
        <v>3</v>
      </c>
      <c r="E81" s="24">
        <v>60</v>
      </c>
      <c r="F81" s="258">
        <v>2</v>
      </c>
      <c r="G81" s="188">
        <v>0</v>
      </c>
      <c r="H81" s="39" t="s">
        <v>118</v>
      </c>
      <c r="I81" s="213" t="s">
        <v>186</v>
      </c>
      <c r="J81" s="3"/>
    </row>
    <row r="82" spans="1:10" s="80" customFormat="1">
      <c r="A82" s="74" t="s">
        <v>158</v>
      </c>
      <c r="B82" s="56" t="s">
        <v>95</v>
      </c>
      <c r="C82" s="41" t="s">
        <v>42</v>
      </c>
      <c r="D82" s="251">
        <v>6.666666666666667</v>
      </c>
      <c r="E82" s="24">
        <v>100</v>
      </c>
      <c r="F82" s="258">
        <v>4</v>
      </c>
      <c r="G82" s="88">
        <v>0</v>
      </c>
      <c r="H82" s="39" t="s">
        <v>118</v>
      </c>
      <c r="I82" s="213" t="s">
        <v>186</v>
      </c>
      <c r="J82" s="3"/>
    </row>
    <row r="83" spans="1:10" s="80" customFormat="1">
      <c r="A83" s="44" t="s">
        <v>160</v>
      </c>
      <c r="B83" s="56" t="s">
        <v>95</v>
      </c>
      <c r="C83" s="41" t="s">
        <v>43</v>
      </c>
      <c r="D83" s="251">
        <v>1</v>
      </c>
      <c r="E83" s="24">
        <v>1</v>
      </c>
      <c r="F83" s="258">
        <v>1</v>
      </c>
      <c r="G83" s="188">
        <v>0</v>
      </c>
      <c r="H83" s="39" t="s">
        <v>118</v>
      </c>
      <c r="I83" s="213" t="s">
        <v>186</v>
      </c>
      <c r="J83" s="3"/>
    </row>
    <row r="84" spans="1:10" s="80" customFormat="1">
      <c r="A84" s="62" t="s">
        <v>156</v>
      </c>
      <c r="B84" s="56" t="s">
        <v>95</v>
      </c>
      <c r="C84" s="41" t="s">
        <v>44</v>
      </c>
      <c r="D84" s="251">
        <v>2</v>
      </c>
      <c r="E84" s="24">
        <v>60</v>
      </c>
      <c r="F84" s="258">
        <v>1</v>
      </c>
      <c r="G84" s="188">
        <v>0</v>
      </c>
      <c r="H84" s="39" t="s">
        <v>118</v>
      </c>
      <c r="I84" s="213" t="s">
        <v>186</v>
      </c>
      <c r="J84" s="3"/>
    </row>
    <row r="85" spans="1:10" s="80" customFormat="1">
      <c r="A85" s="62" t="s">
        <v>154</v>
      </c>
      <c r="B85" s="56" t="s">
        <v>96</v>
      </c>
      <c r="C85" s="62" t="s">
        <v>399</v>
      </c>
      <c r="D85" s="251">
        <v>6</v>
      </c>
      <c r="E85" s="24">
        <v>6</v>
      </c>
      <c r="F85" s="258">
        <v>2</v>
      </c>
      <c r="G85" s="188">
        <v>0</v>
      </c>
      <c r="H85" s="39" t="s">
        <v>118</v>
      </c>
      <c r="I85" s="213" t="s">
        <v>186</v>
      </c>
      <c r="J85" s="3"/>
    </row>
    <row r="86" spans="1:10" s="80" customFormat="1">
      <c r="A86" s="62" t="s">
        <v>159</v>
      </c>
      <c r="B86" s="56" t="s">
        <v>96</v>
      </c>
      <c r="C86" s="41" t="s">
        <v>45</v>
      </c>
      <c r="D86" s="251">
        <v>2.2204460492503131E-16</v>
      </c>
      <c r="E86" s="24">
        <v>0</v>
      </c>
      <c r="F86" s="258">
        <v>1</v>
      </c>
      <c r="G86" s="88">
        <v>0</v>
      </c>
      <c r="H86" s="39" t="s">
        <v>118</v>
      </c>
      <c r="I86" s="213" t="s">
        <v>164</v>
      </c>
      <c r="J86" s="3"/>
    </row>
    <row r="87" spans="1:10" s="80" customFormat="1">
      <c r="A87" s="44" t="s">
        <v>160</v>
      </c>
      <c r="B87" s="56" t="s">
        <v>96</v>
      </c>
      <c r="C87" s="44" t="s">
        <v>540</v>
      </c>
      <c r="D87" s="251">
        <v>2</v>
      </c>
      <c r="E87" s="24">
        <v>60</v>
      </c>
      <c r="F87" s="258">
        <v>1</v>
      </c>
      <c r="G87" s="188">
        <v>0</v>
      </c>
      <c r="H87" s="39" t="s">
        <v>118</v>
      </c>
      <c r="I87" s="211" t="s">
        <v>186</v>
      </c>
      <c r="J87" s="3"/>
    </row>
    <row r="88" spans="1:10" s="80" customFormat="1">
      <c r="A88" s="44" t="s">
        <v>160</v>
      </c>
      <c r="B88" s="56" t="s">
        <v>96</v>
      </c>
      <c r="C88" s="44" t="s">
        <v>523</v>
      </c>
      <c r="D88" s="251">
        <v>2</v>
      </c>
      <c r="E88" s="24">
        <v>60</v>
      </c>
      <c r="F88" s="258">
        <v>1</v>
      </c>
      <c r="G88" s="188">
        <v>0</v>
      </c>
      <c r="H88" s="39" t="s">
        <v>118</v>
      </c>
      <c r="I88" s="211" t="s">
        <v>186</v>
      </c>
      <c r="J88" s="3"/>
    </row>
    <row r="89" spans="1:10" s="80" customFormat="1">
      <c r="A89" s="62" t="s">
        <v>157</v>
      </c>
      <c r="B89" s="56" t="s">
        <v>96</v>
      </c>
      <c r="C89" s="62" t="s">
        <v>391</v>
      </c>
      <c r="D89" s="251">
        <v>4</v>
      </c>
      <c r="E89" s="24">
        <v>84</v>
      </c>
      <c r="F89" s="258">
        <v>1</v>
      </c>
      <c r="G89" s="88">
        <v>0</v>
      </c>
      <c r="H89" s="39" t="s">
        <v>118</v>
      </c>
      <c r="I89" s="211" t="s">
        <v>186</v>
      </c>
      <c r="J89" s="3"/>
    </row>
    <row r="90" spans="1:10" s="80" customFormat="1">
      <c r="A90" s="62" t="s">
        <v>152</v>
      </c>
      <c r="B90" s="56" t="s">
        <v>96</v>
      </c>
      <c r="C90" s="41" t="s">
        <v>46</v>
      </c>
      <c r="D90" s="251">
        <v>2</v>
      </c>
      <c r="E90" s="24">
        <v>2</v>
      </c>
      <c r="F90" s="258">
        <v>1</v>
      </c>
      <c r="G90" s="188">
        <v>0</v>
      </c>
      <c r="H90" s="39" t="s">
        <v>118</v>
      </c>
      <c r="I90" s="213" t="s">
        <v>186</v>
      </c>
      <c r="J90" s="3"/>
    </row>
    <row r="91" spans="1:10" s="80" customFormat="1">
      <c r="A91" s="62" t="s">
        <v>155</v>
      </c>
      <c r="B91" s="214" t="s">
        <v>97</v>
      </c>
      <c r="C91" s="62" t="s">
        <v>384</v>
      </c>
      <c r="D91" s="251">
        <v>2</v>
      </c>
      <c r="E91" s="24">
        <v>60</v>
      </c>
      <c r="F91" s="258">
        <v>1</v>
      </c>
      <c r="G91" s="88">
        <v>0</v>
      </c>
      <c r="H91" s="39" t="s">
        <v>118</v>
      </c>
      <c r="I91" s="211" t="s">
        <v>186</v>
      </c>
      <c r="J91" s="3"/>
    </row>
    <row r="92" spans="1:10" s="80" customFormat="1">
      <c r="A92" s="62" t="s">
        <v>158</v>
      </c>
      <c r="B92" s="214" t="s">
        <v>97</v>
      </c>
      <c r="C92" s="187" t="s">
        <v>47</v>
      </c>
      <c r="D92" s="251">
        <v>3</v>
      </c>
      <c r="E92" s="24">
        <v>3</v>
      </c>
      <c r="F92" s="258">
        <v>2</v>
      </c>
      <c r="G92" s="88">
        <v>0</v>
      </c>
      <c r="H92" s="39" t="s">
        <v>118</v>
      </c>
      <c r="I92" s="213" t="s">
        <v>186</v>
      </c>
      <c r="J92" s="3"/>
    </row>
    <row r="93" spans="1:10" s="80" customFormat="1">
      <c r="A93" s="74" t="s">
        <v>153</v>
      </c>
      <c r="B93" s="56" t="s">
        <v>97</v>
      </c>
      <c r="C93" s="74" t="s">
        <v>312</v>
      </c>
      <c r="D93" s="251">
        <v>1</v>
      </c>
      <c r="E93" s="24">
        <v>30</v>
      </c>
      <c r="F93" s="258">
        <v>1</v>
      </c>
      <c r="G93" s="88">
        <v>0</v>
      </c>
      <c r="H93" s="39" t="s">
        <v>118</v>
      </c>
      <c r="I93" s="213" t="s">
        <v>164</v>
      </c>
      <c r="J93" s="3"/>
    </row>
    <row r="94" spans="1:10" s="80" customFormat="1">
      <c r="A94" s="44" t="s">
        <v>149</v>
      </c>
      <c r="B94" s="56" t="s">
        <v>97</v>
      </c>
      <c r="C94" s="41" t="s">
        <v>48</v>
      </c>
      <c r="D94" s="251">
        <v>4</v>
      </c>
      <c r="E94" s="24">
        <v>40</v>
      </c>
      <c r="F94" s="258">
        <v>2</v>
      </c>
      <c r="G94" s="88">
        <v>0</v>
      </c>
      <c r="H94" s="39" t="s">
        <v>118</v>
      </c>
      <c r="I94" s="213" t="s">
        <v>186</v>
      </c>
      <c r="J94" s="3"/>
    </row>
    <row r="95" spans="1:10" s="80" customFormat="1">
      <c r="A95" s="62" t="s">
        <v>154</v>
      </c>
      <c r="B95" s="56" t="s">
        <v>98</v>
      </c>
      <c r="C95" s="62" t="s">
        <v>408</v>
      </c>
      <c r="D95" s="251">
        <v>5</v>
      </c>
      <c r="E95" s="24">
        <v>100</v>
      </c>
      <c r="F95" s="258">
        <v>2</v>
      </c>
      <c r="G95" s="88">
        <v>0</v>
      </c>
      <c r="H95" s="39" t="s">
        <v>118</v>
      </c>
      <c r="I95" s="211" t="s">
        <v>186</v>
      </c>
      <c r="J95" s="3"/>
    </row>
    <row r="96" spans="1:10" s="80" customFormat="1">
      <c r="A96" s="62" t="s">
        <v>160</v>
      </c>
      <c r="B96" s="56" t="s">
        <v>98</v>
      </c>
      <c r="C96" s="62" t="s">
        <v>446</v>
      </c>
      <c r="D96" s="251">
        <v>2</v>
      </c>
      <c r="E96" s="24">
        <v>56</v>
      </c>
      <c r="F96" s="258">
        <v>1</v>
      </c>
      <c r="G96" s="88">
        <v>0</v>
      </c>
      <c r="H96" s="39" t="s">
        <v>118</v>
      </c>
      <c r="I96" s="211" t="s">
        <v>186</v>
      </c>
      <c r="J96" s="3"/>
    </row>
    <row r="97" spans="1:10" s="80" customFormat="1">
      <c r="A97" s="62" t="s">
        <v>154</v>
      </c>
      <c r="B97" s="56" t="s">
        <v>98</v>
      </c>
      <c r="C97" s="41" t="s">
        <v>49</v>
      </c>
      <c r="D97" s="251">
        <v>10</v>
      </c>
      <c r="E97" s="24">
        <v>10</v>
      </c>
      <c r="F97" s="258">
        <v>2</v>
      </c>
      <c r="G97" s="88">
        <v>0</v>
      </c>
      <c r="H97" s="39" t="s">
        <v>118</v>
      </c>
      <c r="I97" s="213" t="s">
        <v>186</v>
      </c>
      <c r="J97" s="3"/>
    </row>
    <row r="98" spans="1:10" s="80" customFormat="1">
      <c r="A98" s="62" t="s">
        <v>158</v>
      </c>
      <c r="B98" s="56" t="s">
        <v>98</v>
      </c>
      <c r="C98" s="62" t="s">
        <v>401</v>
      </c>
      <c r="D98" s="251">
        <v>4</v>
      </c>
      <c r="E98" s="24">
        <v>4</v>
      </c>
      <c r="F98" s="258">
        <v>2</v>
      </c>
      <c r="G98" s="88">
        <v>0</v>
      </c>
      <c r="H98" s="39" t="s">
        <v>118</v>
      </c>
      <c r="I98" s="211" t="s">
        <v>186</v>
      </c>
      <c r="J98" s="3"/>
    </row>
    <row r="99" spans="1:10" s="80" customFormat="1">
      <c r="A99" s="44" t="s">
        <v>160</v>
      </c>
      <c r="B99" s="56" t="s">
        <v>99</v>
      </c>
      <c r="C99" s="44" t="s">
        <v>597</v>
      </c>
      <c r="D99" s="251">
        <v>6</v>
      </c>
      <c r="E99" s="24">
        <v>96</v>
      </c>
      <c r="F99" s="258">
        <v>2</v>
      </c>
      <c r="G99" s="88">
        <v>0</v>
      </c>
      <c r="H99" s="39" t="s">
        <v>118</v>
      </c>
      <c r="I99" s="211" t="s">
        <v>186</v>
      </c>
      <c r="J99" s="3"/>
    </row>
    <row r="100" spans="1:10" s="80" customFormat="1">
      <c r="A100" s="44" t="s">
        <v>160</v>
      </c>
      <c r="B100" s="56" t="s">
        <v>99</v>
      </c>
      <c r="C100" s="41" t="s">
        <v>50</v>
      </c>
      <c r="D100" s="251">
        <v>28</v>
      </c>
      <c r="E100" s="24">
        <v>224</v>
      </c>
      <c r="F100" s="258">
        <v>10</v>
      </c>
      <c r="G100" s="88">
        <v>0</v>
      </c>
      <c r="H100" s="39" t="s">
        <v>118</v>
      </c>
      <c r="I100" s="213" t="s">
        <v>186</v>
      </c>
      <c r="J100" s="3"/>
    </row>
    <row r="101" spans="1:10" s="80" customFormat="1">
      <c r="A101" s="44" t="s">
        <v>160</v>
      </c>
      <c r="B101" s="56" t="s">
        <v>99</v>
      </c>
      <c r="C101" s="41" t="s">
        <v>51</v>
      </c>
      <c r="D101" s="251">
        <v>4.75</v>
      </c>
      <c r="E101" s="24">
        <v>76</v>
      </c>
      <c r="F101" s="258">
        <v>10</v>
      </c>
      <c r="G101" s="88">
        <v>0</v>
      </c>
      <c r="H101" s="39" t="s">
        <v>118</v>
      </c>
      <c r="I101" s="213" t="s">
        <v>164</v>
      </c>
      <c r="J101" s="3"/>
    </row>
    <row r="102" spans="1:10" s="80" customFormat="1">
      <c r="A102" s="74" t="s">
        <v>150</v>
      </c>
      <c r="B102" s="56" t="s">
        <v>99</v>
      </c>
      <c r="C102" s="41" t="s">
        <v>52</v>
      </c>
      <c r="D102" s="251">
        <v>1</v>
      </c>
      <c r="E102" s="24">
        <v>1</v>
      </c>
      <c r="F102" s="258">
        <v>2</v>
      </c>
      <c r="G102" s="88">
        <v>0</v>
      </c>
      <c r="H102" s="39" t="s">
        <v>118</v>
      </c>
      <c r="I102" s="213" t="s">
        <v>164</v>
      </c>
      <c r="J102" s="3"/>
    </row>
    <row r="103" spans="1:10" s="80" customFormat="1">
      <c r="A103" s="44" t="s">
        <v>160</v>
      </c>
      <c r="B103" s="56" t="s">
        <v>99</v>
      </c>
      <c r="C103" s="44" t="s">
        <v>493</v>
      </c>
      <c r="D103" s="251">
        <v>3.4285714285714284</v>
      </c>
      <c r="E103" s="24">
        <v>48</v>
      </c>
      <c r="F103" s="258">
        <v>1</v>
      </c>
      <c r="G103" s="88">
        <v>0</v>
      </c>
      <c r="H103" s="39" t="s">
        <v>118</v>
      </c>
      <c r="I103" s="211" t="s">
        <v>186</v>
      </c>
      <c r="J103" s="3"/>
    </row>
    <row r="104" spans="1:10" s="80" customFormat="1">
      <c r="A104" s="62" t="s">
        <v>156</v>
      </c>
      <c r="B104" s="56" t="s">
        <v>99</v>
      </c>
      <c r="C104" s="41" t="s">
        <v>53</v>
      </c>
      <c r="D104" s="251">
        <v>1</v>
      </c>
      <c r="E104" s="24">
        <v>30</v>
      </c>
      <c r="F104" s="258">
        <v>1</v>
      </c>
      <c r="G104" s="88">
        <v>0</v>
      </c>
      <c r="H104" s="39" t="s">
        <v>118</v>
      </c>
      <c r="I104" s="213" t="s">
        <v>164</v>
      </c>
      <c r="J104" s="3"/>
    </row>
    <row r="105" spans="1:10" s="80" customFormat="1">
      <c r="A105" s="74" t="s">
        <v>157</v>
      </c>
      <c r="B105" s="56" t="s">
        <v>99</v>
      </c>
      <c r="C105" s="41" t="s">
        <v>54</v>
      </c>
      <c r="D105" s="251">
        <v>2</v>
      </c>
      <c r="E105" s="24">
        <v>12</v>
      </c>
      <c r="F105" s="258">
        <v>1</v>
      </c>
      <c r="G105" s="188">
        <v>0</v>
      </c>
      <c r="H105" s="39" t="s">
        <v>118</v>
      </c>
      <c r="I105" s="213" t="s">
        <v>186</v>
      </c>
      <c r="J105" s="3"/>
    </row>
    <row r="106" spans="1:10" s="80" customFormat="1">
      <c r="A106" s="74" t="s">
        <v>148</v>
      </c>
      <c r="B106" s="56" t="s">
        <v>99</v>
      </c>
      <c r="C106" s="74" t="s">
        <v>313</v>
      </c>
      <c r="D106" s="251">
        <v>4.4000000000000004</v>
      </c>
      <c r="E106" s="24">
        <v>88</v>
      </c>
      <c r="F106" s="258">
        <v>2</v>
      </c>
      <c r="G106" s="88">
        <v>0</v>
      </c>
      <c r="H106" s="39" t="s">
        <v>118</v>
      </c>
      <c r="I106" s="213" t="s">
        <v>186</v>
      </c>
      <c r="J106" s="3"/>
    </row>
    <row r="107" spans="1:10" s="80" customFormat="1">
      <c r="A107" s="44" t="s">
        <v>149</v>
      </c>
      <c r="B107" s="56" t="s">
        <v>99</v>
      </c>
      <c r="C107" s="41" t="s">
        <v>55</v>
      </c>
      <c r="D107" s="251">
        <v>6</v>
      </c>
      <c r="E107" s="24">
        <v>96</v>
      </c>
      <c r="F107" s="258">
        <v>2</v>
      </c>
      <c r="G107" s="88">
        <v>0</v>
      </c>
      <c r="H107" s="39" t="s">
        <v>118</v>
      </c>
      <c r="I107" s="213" t="s">
        <v>186</v>
      </c>
      <c r="J107" s="3"/>
    </row>
    <row r="108" spans="1:10" s="80" customFormat="1">
      <c r="A108" s="62" t="s">
        <v>156</v>
      </c>
      <c r="B108" s="56" t="s">
        <v>101</v>
      </c>
      <c r="C108" s="62" t="s">
        <v>413</v>
      </c>
      <c r="D108" s="251">
        <v>1</v>
      </c>
      <c r="E108" s="24">
        <v>30</v>
      </c>
      <c r="F108" s="258">
        <v>1</v>
      </c>
      <c r="G108" s="88">
        <v>0</v>
      </c>
      <c r="H108" s="39" t="s">
        <v>118</v>
      </c>
      <c r="I108" s="211" t="s">
        <v>164</v>
      </c>
      <c r="J108" s="3"/>
    </row>
    <row r="109" spans="1:10" s="80" customFormat="1">
      <c r="A109" s="62" t="s">
        <v>154</v>
      </c>
      <c r="B109" s="56" t="s">
        <v>101</v>
      </c>
      <c r="C109" s="62" t="s">
        <v>387</v>
      </c>
      <c r="D109" s="251">
        <v>2</v>
      </c>
      <c r="E109" s="24">
        <v>2</v>
      </c>
      <c r="F109" s="258">
        <v>1</v>
      </c>
      <c r="G109" s="88">
        <v>0</v>
      </c>
      <c r="H109" s="39" t="s">
        <v>118</v>
      </c>
      <c r="I109" s="211" t="s">
        <v>186</v>
      </c>
      <c r="J109" s="3"/>
    </row>
    <row r="110" spans="1:10" s="80" customFormat="1">
      <c r="A110" s="44" t="s">
        <v>158</v>
      </c>
      <c r="B110" s="56" t="s">
        <v>102</v>
      </c>
      <c r="C110" s="44" t="s">
        <v>506</v>
      </c>
      <c r="D110" s="251">
        <v>2</v>
      </c>
      <c r="E110" s="24">
        <v>2</v>
      </c>
      <c r="F110" s="258">
        <v>1</v>
      </c>
      <c r="G110" s="188">
        <v>0</v>
      </c>
      <c r="H110" s="39" t="s">
        <v>118</v>
      </c>
      <c r="I110" s="211" t="s">
        <v>186</v>
      </c>
      <c r="J110" s="3"/>
    </row>
    <row r="111" spans="1:10" s="80" customFormat="1">
      <c r="A111" s="44" t="s">
        <v>160</v>
      </c>
      <c r="B111" s="56" t="s">
        <v>102</v>
      </c>
      <c r="C111" s="41" t="s">
        <v>56</v>
      </c>
      <c r="D111" s="251">
        <v>1</v>
      </c>
      <c r="E111" s="24">
        <v>28</v>
      </c>
      <c r="F111" s="258">
        <v>1</v>
      </c>
      <c r="G111" s="88">
        <v>0</v>
      </c>
      <c r="H111" s="39" t="s">
        <v>118</v>
      </c>
      <c r="I111" s="213" t="s">
        <v>164</v>
      </c>
      <c r="J111" s="3"/>
    </row>
    <row r="112" spans="1:10" s="80" customFormat="1">
      <c r="A112" s="44" t="s">
        <v>151</v>
      </c>
      <c r="B112" s="56" t="s">
        <v>102</v>
      </c>
      <c r="C112" s="44" t="s">
        <v>558</v>
      </c>
      <c r="D112" s="251">
        <v>1.6666666666666667</v>
      </c>
      <c r="E112" s="24">
        <v>50</v>
      </c>
      <c r="F112" s="258">
        <v>1</v>
      </c>
      <c r="G112" s="88">
        <v>0</v>
      </c>
      <c r="H112" s="39" t="s">
        <v>118</v>
      </c>
      <c r="I112" s="211" t="s">
        <v>186</v>
      </c>
      <c r="J112" s="3"/>
    </row>
    <row r="113" spans="1:10" s="80" customFormat="1">
      <c r="A113" s="62" t="s">
        <v>156</v>
      </c>
      <c r="B113" s="56" t="s">
        <v>102</v>
      </c>
      <c r="C113" s="62" t="s">
        <v>395</v>
      </c>
      <c r="D113" s="251">
        <v>2</v>
      </c>
      <c r="E113" s="24">
        <v>56</v>
      </c>
      <c r="F113" s="258">
        <v>1</v>
      </c>
      <c r="G113" s="88">
        <v>0</v>
      </c>
      <c r="H113" s="39" t="s">
        <v>118</v>
      </c>
      <c r="I113" s="211" t="s">
        <v>186</v>
      </c>
      <c r="J113" s="3"/>
    </row>
    <row r="114" spans="1:10" s="80" customFormat="1">
      <c r="A114" s="62" t="s">
        <v>159</v>
      </c>
      <c r="B114" s="56" t="s">
        <v>102</v>
      </c>
      <c r="C114" s="41" t="s">
        <v>57</v>
      </c>
      <c r="D114" s="251">
        <v>4</v>
      </c>
      <c r="E114" s="24">
        <v>240</v>
      </c>
      <c r="F114" s="258">
        <v>2</v>
      </c>
      <c r="G114" s="88">
        <v>0</v>
      </c>
      <c r="H114" s="39" t="s">
        <v>118</v>
      </c>
      <c r="I114" s="213" t="s">
        <v>186</v>
      </c>
      <c r="J114" s="3"/>
    </row>
    <row r="115" spans="1:10" s="80" customFormat="1">
      <c r="A115" s="62" t="s">
        <v>159</v>
      </c>
      <c r="B115" s="56" t="s">
        <v>102</v>
      </c>
      <c r="C115" s="62" t="s">
        <v>434</v>
      </c>
      <c r="D115" s="251">
        <v>17.666666666666668</v>
      </c>
      <c r="E115" s="24">
        <v>530</v>
      </c>
      <c r="F115" s="258">
        <v>5</v>
      </c>
      <c r="G115" s="88">
        <v>0</v>
      </c>
      <c r="H115" s="39" t="s">
        <v>118</v>
      </c>
      <c r="I115" s="211" t="s">
        <v>186</v>
      </c>
      <c r="J115" s="3"/>
    </row>
    <row r="116" spans="1:10" s="80" customFormat="1">
      <c r="A116" s="44" t="s">
        <v>149</v>
      </c>
      <c r="B116" s="56" t="s">
        <v>102</v>
      </c>
      <c r="C116" s="41" t="s">
        <v>447</v>
      </c>
      <c r="D116" s="251">
        <v>18</v>
      </c>
      <c r="E116" s="24">
        <v>180</v>
      </c>
      <c r="F116" s="258">
        <v>10</v>
      </c>
      <c r="G116" s="88">
        <v>0</v>
      </c>
      <c r="H116" s="39" t="s">
        <v>118</v>
      </c>
      <c r="I116" s="213" t="s">
        <v>186</v>
      </c>
      <c r="J116" s="3"/>
    </row>
    <row r="117" spans="1:10" s="80" customFormat="1">
      <c r="A117" s="62" t="s">
        <v>156</v>
      </c>
      <c r="B117" s="56" t="s">
        <v>102</v>
      </c>
      <c r="C117" s="41" t="s">
        <v>58</v>
      </c>
      <c r="D117" s="251">
        <v>3</v>
      </c>
      <c r="E117" s="24">
        <v>90</v>
      </c>
      <c r="F117" s="258">
        <v>1</v>
      </c>
      <c r="G117" s="188">
        <v>0</v>
      </c>
      <c r="H117" s="39" t="s">
        <v>118</v>
      </c>
      <c r="I117" s="213" t="s">
        <v>186</v>
      </c>
      <c r="J117" s="3"/>
    </row>
    <row r="118" spans="1:10" s="80" customFormat="1">
      <c r="A118" s="41" t="s">
        <v>150</v>
      </c>
      <c r="B118" s="56" t="s">
        <v>102</v>
      </c>
      <c r="C118" s="41" t="s">
        <v>59</v>
      </c>
      <c r="D118" s="251">
        <v>4</v>
      </c>
      <c r="E118" s="24">
        <v>4</v>
      </c>
      <c r="F118" s="258">
        <v>2</v>
      </c>
      <c r="G118" s="88">
        <v>0</v>
      </c>
      <c r="H118" s="39" t="s">
        <v>118</v>
      </c>
      <c r="I118" s="213" t="s">
        <v>186</v>
      </c>
      <c r="J118" s="3"/>
    </row>
    <row r="119" spans="1:10" s="80" customFormat="1">
      <c r="A119" s="62" t="s">
        <v>154</v>
      </c>
      <c r="B119" s="56" t="s">
        <v>102</v>
      </c>
      <c r="C119" s="41" t="s">
        <v>60</v>
      </c>
      <c r="D119" s="251">
        <v>4</v>
      </c>
      <c r="E119" s="24">
        <v>48</v>
      </c>
      <c r="F119" s="258">
        <v>2</v>
      </c>
      <c r="G119" s="88">
        <v>0</v>
      </c>
      <c r="H119" s="39" t="s">
        <v>118</v>
      </c>
      <c r="I119" s="213" t="s">
        <v>186</v>
      </c>
      <c r="J119" s="3"/>
    </row>
    <row r="120" spans="1:10" s="80" customFormat="1">
      <c r="A120" s="41" t="s">
        <v>150</v>
      </c>
      <c r="B120" s="56" t="s">
        <v>102</v>
      </c>
      <c r="C120" s="41" t="s">
        <v>61</v>
      </c>
      <c r="D120" s="251">
        <v>7</v>
      </c>
      <c r="E120" s="24">
        <v>28</v>
      </c>
      <c r="F120" s="258">
        <v>2</v>
      </c>
      <c r="G120" s="88">
        <v>0</v>
      </c>
      <c r="H120" s="39" t="s">
        <v>118</v>
      </c>
      <c r="I120" s="213" t="s">
        <v>186</v>
      </c>
      <c r="J120" s="3"/>
    </row>
    <row r="121" spans="1:10" s="80" customFormat="1">
      <c r="A121" s="44" t="s">
        <v>149</v>
      </c>
      <c r="B121" s="56" t="s">
        <v>103</v>
      </c>
      <c r="C121" s="41" t="s">
        <v>62</v>
      </c>
      <c r="D121" s="251">
        <v>2</v>
      </c>
      <c r="E121" s="24">
        <v>20</v>
      </c>
      <c r="F121" s="258">
        <v>1</v>
      </c>
      <c r="G121" s="88">
        <v>0</v>
      </c>
      <c r="H121" s="39" t="s">
        <v>118</v>
      </c>
      <c r="I121" s="213" t="s">
        <v>186</v>
      </c>
      <c r="J121" s="3"/>
    </row>
    <row r="122" spans="1:10" s="80" customFormat="1">
      <c r="A122" s="62" t="s">
        <v>160</v>
      </c>
      <c r="B122" s="56" t="s">
        <v>103</v>
      </c>
      <c r="C122" s="62" t="s">
        <v>411</v>
      </c>
      <c r="D122" s="251">
        <v>2</v>
      </c>
      <c r="E122" s="24">
        <v>60</v>
      </c>
      <c r="F122" s="258">
        <v>1</v>
      </c>
      <c r="G122" s="188">
        <v>0</v>
      </c>
      <c r="H122" s="39" t="s">
        <v>118</v>
      </c>
      <c r="I122" s="213" t="s">
        <v>186</v>
      </c>
      <c r="J122" s="3"/>
    </row>
    <row r="123" spans="1:10" s="80" customFormat="1">
      <c r="A123" s="74" t="s">
        <v>153</v>
      </c>
      <c r="B123" s="56" t="s">
        <v>103</v>
      </c>
      <c r="C123" s="74" t="s">
        <v>448</v>
      </c>
      <c r="D123" s="251">
        <v>6</v>
      </c>
      <c r="E123" s="24">
        <v>72</v>
      </c>
      <c r="F123" s="258">
        <v>1</v>
      </c>
      <c r="G123" s="88">
        <v>0</v>
      </c>
      <c r="H123" s="39" t="s">
        <v>118</v>
      </c>
      <c r="I123" s="213" t="s">
        <v>186</v>
      </c>
      <c r="J123" s="3"/>
    </row>
    <row r="124" spans="1:10" s="80" customFormat="1">
      <c r="A124" s="62" t="s">
        <v>156</v>
      </c>
      <c r="B124" s="56" t="s">
        <v>103</v>
      </c>
      <c r="C124" s="41" t="s">
        <v>63</v>
      </c>
      <c r="D124" s="251">
        <v>2</v>
      </c>
      <c r="E124" s="24">
        <v>2</v>
      </c>
      <c r="F124" s="258">
        <v>1</v>
      </c>
      <c r="G124" s="88">
        <v>0</v>
      </c>
      <c r="H124" s="39" t="s">
        <v>118</v>
      </c>
      <c r="I124" s="213" t="s">
        <v>164</v>
      </c>
      <c r="J124" s="3"/>
    </row>
    <row r="125" spans="1:10" s="80" customFormat="1">
      <c r="A125" s="62" t="s">
        <v>154</v>
      </c>
      <c r="B125" s="56" t="s">
        <v>103</v>
      </c>
      <c r="C125" s="62" t="s">
        <v>388</v>
      </c>
      <c r="D125" s="251">
        <v>2</v>
      </c>
      <c r="E125" s="24">
        <v>2</v>
      </c>
      <c r="F125" s="258">
        <v>2</v>
      </c>
      <c r="G125" s="88">
        <v>0</v>
      </c>
      <c r="H125" s="39" t="s">
        <v>118</v>
      </c>
      <c r="I125" s="211" t="s">
        <v>164</v>
      </c>
      <c r="J125" s="3"/>
    </row>
    <row r="126" spans="1:10" s="80" customFormat="1">
      <c r="A126" s="44" t="s">
        <v>160</v>
      </c>
      <c r="B126" s="56" t="s">
        <v>103</v>
      </c>
      <c r="C126" s="41" t="s">
        <v>449</v>
      </c>
      <c r="D126" s="251">
        <v>10</v>
      </c>
      <c r="E126" s="24">
        <v>200</v>
      </c>
      <c r="F126" s="258">
        <v>5</v>
      </c>
      <c r="G126" s="88">
        <v>0</v>
      </c>
      <c r="H126" s="39" t="s">
        <v>118</v>
      </c>
      <c r="I126" s="213" t="s">
        <v>186</v>
      </c>
      <c r="J126" s="3"/>
    </row>
    <row r="127" spans="1:10" s="80" customFormat="1">
      <c r="A127" s="62" t="s">
        <v>159</v>
      </c>
      <c r="B127" s="56" t="s">
        <v>103</v>
      </c>
      <c r="C127" s="41" t="s">
        <v>450</v>
      </c>
      <c r="D127" s="251">
        <v>11</v>
      </c>
      <c r="E127" s="24">
        <v>330</v>
      </c>
      <c r="F127" s="258">
        <v>5</v>
      </c>
      <c r="G127" s="88">
        <v>0</v>
      </c>
      <c r="H127" s="39" t="s">
        <v>118</v>
      </c>
      <c r="I127" s="213" t="s">
        <v>186</v>
      </c>
      <c r="J127" s="3"/>
    </row>
    <row r="128" spans="1:10" s="80" customFormat="1">
      <c r="A128" s="62" t="s">
        <v>152</v>
      </c>
      <c r="B128" s="56" t="s">
        <v>103</v>
      </c>
      <c r="C128" s="41" t="s">
        <v>470</v>
      </c>
      <c r="D128" s="251">
        <v>2</v>
      </c>
      <c r="E128" s="24">
        <v>2</v>
      </c>
      <c r="F128" s="258">
        <v>2</v>
      </c>
      <c r="G128" s="188">
        <v>0</v>
      </c>
      <c r="H128" s="39" t="s">
        <v>118</v>
      </c>
      <c r="I128" s="213" t="s">
        <v>186</v>
      </c>
      <c r="J128" s="3"/>
    </row>
    <row r="129" spans="1:10" s="80" customFormat="1">
      <c r="A129" s="62" t="s">
        <v>152</v>
      </c>
      <c r="B129" s="56" t="s">
        <v>103</v>
      </c>
      <c r="C129" s="41" t="s">
        <v>64</v>
      </c>
      <c r="D129" s="251">
        <v>5</v>
      </c>
      <c r="E129" s="24">
        <v>50</v>
      </c>
      <c r="F129" s="258">
        <v>2</v>
      </c>
      <c r="G129" s="88">
        <v>0</v>
      </c>
      <c r="H129" s="39" t="s">
        <v>118</v>
      </c>
      <c r="I129" s="213" t="s">
        <v>186</v>
      </c>
      <c r="J129" s="3"/>
    </row>
    <row r="130" spans="1:10" s="80" customFormat="1">
      <c r="A130" s="74" t="s">
        <v>158</v>
      </c>
      <c r="B130" s="56" t="s">
        <v>103</v>
      </c>
      <c r="C130" s="41" t="s">
        <v>65</v>
      </c>
      <c r="D130" s="251">
        <v>3</v>
      </c>
      <c r="E130" s="24">
        <v>3</v>
      </c>
      <c r="F130" s="258">
        <v>4</v>
      </c>
      <c r="G130" s="88">
        <v>0</v>
      </c>
      <c r="H130" s="39" t="s">
        <v>118</v>
      </c>
      <c r="I130" s="213" t="s">
        <v>164</v>
      </c>
      <c r="J130" s="3"/>
    </row>
    <row r="131" spans="1:10" s="80" customFormat="1">
      <c r="A131" s="44" t="s">
        <v>160</v>
      </c>
      <c r="B131" s="56" t="s">
        <v>105</v>
      </c>
      <c r="C131" s="41" t="s">
        <v>67</v>
      </c>
      <c r="D131" s="251">
        <v>1</v>
      </c>
      <c r="E131" s="24">
        <v>6</v>
      </c>
      <c r="F131" s="258">
        <v>1</v>
      </c>
      <c r="G131" s="88">
        <v>0</v>
      </c>
      <c r="H131" s="39" t="s">
        <v>118</v>
      </c>
      <c r="I131" s="213" t="s">
        <v>164</v>
      </c>
      <c r="J131" s="3"/>
    </row>
    <row r="132" spans="1:10" s="80" customFormat="1">
      <c r="A132" s="44" t="s">
        <v>160</v>
      </c>
      <c r="B132" s="56" t="s">
        <v>105</v>
      </c>
      <c r="C132" s="41" t="s">
        <v>451</v>
      </c>
      <c r="D132" s="251">
        <v>1</v>
      </c>
      <c r="E132" s="24">
        <v>30</v>
      </c>
      <c r="F132" s="258">
        <v>1</v>
      </c>
      <c r="G132" s="88">
        <v>0</v>
      </c>
      <c r="H132" s="39" t="s">
        <v>118</v>
      </c>
      <c r="I132" s="213" t="s">
        <v>164</v>
      </c>
      <c r="J132" s="3"/>
    </row>
    <row r="133" spans="1:10" s="80" customFormat="1">
      <c r="A133" s="62" t="s">
        <v>152</v>
      </c>
      <c r="B133" s="56" t="s">
        <v>105</v>
      </c>
      <c r="C133" s="41" t="s">
        <v>68</v>
      </c>
      <c r="D133" s="251">
        <v>4</v>
      </c>
      <c r="E133" s="24">
        <v>4</v>
      </c>
      <c r="F133" s="258">
        <v>2</v>
      </c>
      <c r="G133" s="88">
        <v>0</v>
      </c>
      <c r="H133" s="39" t="s">
        <v>118</v>
      </c>
      <c r="I133" s="213" t="s">
        <v>186</v>
      </c>
      <c r="J133" s="3"/>
    </row>
    <row r="134" spans="1:10" s="80" customFormat="1">
      <c r="A134" s="74" t="s">
        <v>158</v>
      </c>
      <c r="B134" s="56" t="s">
        <v>105</v>
      </c>
      <c r="C134" s="41" t="s">
        <v>66</v>
      </c>
      <c r="D134" s="251">
        <v>3</v>
      </c>
      <c r="E134" s="24">
        <v>3</v>
      </c>
      <c r="F134" s="258">
        <v>2</v>
      </c>
      <c r="G134" s="88">
        <v>0</v>
      </c>
      <c r="H134" s="39" t="s">
        <v>118</v>
      </c>
      <c r="I134" s="213" t="s">
        <v>186</v>
      </c>
      <c r="J134" s="3"/>
    </row>
    <row r="135" spans="1:10" s="80" customFormat="1">
      <c r="A135" s="44" t="s">
        <v>151</v>
      </c>
      <c r="B135" s="56" t="s">
        <v>105</v>
      </c>
      <c r="C135" s="44" t="s">
        <v>573</v>
      </c>
      <c r="D135" s="251">
        <v>2</v>
      </c>
      <c r="E135" s="24">
        <v>40</v>
      </c>
      <c r="F135" s="258">
        <v>1</v>
      </c>
      <c r="G135" s="88">
        <v>0</v>
      </c>
      <c r="H135" s="39" t="s">
        <v>564</v>
      </c>
      <c r="I135" s="211" t="s">
        <v>186</v>
      </c>
      <c r="J135" s="3"/>
    </row>
    <row r="136" spans="1:10" s="80" customFormat="1">
      <c r="A136" s="62" t="s">
        <v>154</v>
      </c>
      <c r="B136" s="56" t="s">
        <v>105</v>
      </c>
      <c r="C136" s="62" t="s">
        <v>398</v>
      </c>
      <c r="D136" s="251">
        <v>3</v>
      </c>
      <c r="E136" s="24">
        <v>3</v>
      </c>
      <c r="F136" s="258">
        <v>2</v>
      </c>
      <c r="G136" s="188">
        <v>0</v>
      </c>
      <c r="H136" s="39" t="s">
        <v>118</v>
      </c>
      <c r="I136" s="213" t="s">
        <v>186</v>
      </c>
      <c r="J136" s="3"/>
    </row>
    <row r="137" spans="1:10" s="80" customFormat="1">
      <c r="A137" s="62" t="s">
        <v>159</v>
      </c>
      <c r="B137" s="56" t="s">
        <v>107</v>
      </c>
      <c r="C137" s="74" t="s">
        <v>314</v>
      </c>
      <c r="D137" s="251">
        <v>1</v>
      </c>
      <c r="E137" s="24">
        <v>40</v>
      </c>
      <c r="F137" s="258">
        <v>1</v>
      </c>
      <c r="G137" s="88">
        <v>0</v>
      </c>
      <c r="H137" s="39" t="s">
        <v>118</v>
      </c>
      <c r="I137" s="213" t="s">
        <v>164</v>
      </c>
      <c r="J137" s="3"/>
    </row>
    <row r="138" spans="1:10" s="80" customFormat="1">
      <c r="A138" s="44" t="s">
        <v>160</v>
      </c>
      <c r="B138" s="56" t="s">
        <v>109</v>
      </c>
      <c r="C138" s="41" t="s">
        <v>452</v>
      </c>
      <c r="D138" s="251">
        <v>5.9285714285714288</v>
      </c>
      <c r="E138" s="24">
        <v>83</v>
      </c>
      <c r="F138" s="258">
        <v>2</v>
      </c>
      <c r="G138" s="88">
        <v>0</v>
      </c>
      <c r="H138" s="39" t="s">
        <v>118</v>
      </c>
      <c r="I138" s="213" t="s">
        <v>186</v>
      </c>
      <c r="J138" s="3"/>
    </row>
    <row r="139" spans="1:10" s="80" customFormat="1">
      <c r="A139" s="44" t="s">
        <v>149</v>
      </c>
      <c r="B139" s="56" t="s">
        <v>109</v>
      </c>
      <c r="C139" s="44" t="s">
        <v>512</v>
      </c>
      <c r="D139" s="251">
        <v>-14</v>
      </c>
      <c r="E139" s="24">
        <v>-420</v>
      </c>
      <c r="F139" s="258">
        <v>1</v>
      </c>
      <c r="G139" s="188">
        <v>0</v>
      </c>
      <c r="H139" s="39" t="s">
        <v>118</v>
      </c>
      <c r="I139" s="211" t="s">
        <v>164</v>
      </c>
      <c r="J139" s="3"/>
    </row>
    <row r="140" spans="1:10">
      <c r="A140" s="94" t="s">
        <v>268</v>
      </c>
      <c r="B140" s="108" t="s">
        <v>109</v>
      </c>
      <c r="C140" s="94" t="s">
        <v>268</v>
      </c>
      <c r="D140" s="253">
        <v>0</v>
      </c>
      <c r="E140" s="108">
        <v>0</v>
      </c>
      <c r="F140" s="47">
        <v>0</v>
      </c>
      <c r="G140" s="175">
        <v>0</v>
      </c>
      <c r="H140" s="94" t="s">
        <v>202</v>
      </c>
      <c r="I140" s="211" t="s">
        <v>164</v>
      </c>
    </row>
  </sheetData>
  <sheetProtection autoFilter="0"/>
  <autoFilter ref="A1:I140"/>
  <sortState ref="A2:I139">
    <sortCondition ref="C2"/>
  </sortState>
  <conditionalFormatting sqref="I1:I1048576">
    <cfRule type="cellIs" dxfId="2" priority="2" stopIfTrue="1" operator="equal">
      <formula>"oui"</formula>
    </cfRule>
  </conditionalFormatting>
  <conditionalFormatting sqref="I140">
    <cfRule type="cellIs" dxfId="1" priority="1" stopIfTrue="1" operator="equal">
      <formula>"oui"</formula>
    </cfRule>
  </conditionalFormatting>
  <pageMargins left="0.39370078740157483" right="0.39370078740157483" top="0.39370078740157483" bottom="0.39370078740157483" header="0.51181102362204722" footer="0.51181102362204722"/>
  <pageSetup paperSize="9" scale="65" fitToHeight="2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>
    <tabColor indexed="24"/>
    <pageSetUpPr fitToPage="1"/>
  </sheetPr>
  <dimension ref="A1:P110"/>
  <sheetViews>
    <sheetView topLeftCell="A65" zoomScale="80" zoomScaleNormal="80" workbookViewId="0">
      <selection activeCell="D82" sqref="A82:O82"/>
    </sheetView>
  </sheetViews>
  <sheetFormatPr baseColWidth="10" defaultRowHeight="12.5"/>
  <cols>
    <col min="1" max="1" width="7.7265625" customWidth="1"/>
    <col min="2" max="2" width="43.1796875" customWidth="1"/>
    <col min="3" max="3" width="6.7265625" style="2" customWidth="1"/>
    <col min="4" max="4" width="84.453125" bestFit="1" customWidth="1"/>
    <col min="5" max="5" width="15.26953125" style="3" customWidth="1"/>
    <col min="6" max="6" width="19.1796875" customWidth="1"/>
    <col min="7" max="7" width="11.1796875" customWidth="1"/>
    <col min="8" max="8" width="10.26953125" customWidth="1"/>
    <col min="9" max="9" width="11.453125" style="3" customWidth="1"/>
    <col min="10" max="10" width="8.453125" customWidth="1"/>
    <col min="11" max="11" width="6.7265625" bestFit="1" customWidth="1"/>
    <col min="12" max="12" width="9.26953125" customWidth="1"/>
    <col min="13" max="13" width="11.1796875" customWidth="1"/>
    <col min="14" max="14" width="10" customWidth="1"/>
    <col min="15" max="15" width="10.26953125" customWidth="1"/>
  </cols>
  <sheetData>
    <row r="1" spans="1:16" ht="49.5">
      <c r="A1" s="198" t="s">
        <v>127</v>
      </c>
      <c r="B1" s="198" t="s">
        <v>183</v>
      </c>
      <c r="C1" s="198" t="s">
        <v>2</v>
      </c>
      <c r="D1" s="198" t="s">
        <v>0</v>
      </c>
      <c r="E1" s="198" t="s">
        <v>117</v>
      </c>
      <c r="F1" s="199" t="s">
        <v>273</v>
      </c>
      <c r="G1" s="200" t="s">
        <v>275</v>
      </c>
      <c r="H1" s="200" t="s">
        <v>185</v>
      </c>
      <c r="I1" s="200" t="s">
        <v>203</v>
      </c>
      <c r="J1" s="200" t="s">
        <v>204</v>
      </c>
      <c r="K1" s="200" t="s">
        <v>513</v>
      </c>
      <c r="L1" s="199" t="s">
        <v>274</v>
      </c>
      <c r="M1" s="200" t="s">
        <v>276</v>
      </c>
      <c r="N1" s="77" t="s">
        <v>423</v>
      </c>
      <c r="O1" s="76" t="s">
        <v>430</v>
      </c>
      <c r="P1" s="5"/>
    </row>
    <row r="2" spans="1:16" ht="12" customHeight="1">
      <c r="A2" s="24" t="s">
        <v>528</v>
      </c>
      <c r="B2" s="144" t="s">
        <v>149</v>
      </c>
      <c r="C2" s="24" t="s">
        <v>85</v>
      </c>
      <c r="D2" s="144" t="s">
        <v>453</v>
      </c>
      <c r="E2" s="144" t="s">
        <v>118</v>
      </c>
      <c r="F2" s="218">
        <v>0</v>
      </c>
      <c r="G2" s="24">
        <v>0</v>
      </c>
      <c r="H2" s="24" t="s">
        <v>164</v>
      </c>
      <c r="I2" s="145">
        <v>42314</v>
      </c>
      <c r="J2" s="24" t="s">
        <v>383</v>
      </c>
      <c r="K2" s="24">
        <v>2</v>
      </c>
      <c r="L2" s="162">
        <v>0</v>
      </c>
      <c r="M2" s="148">
        <v>0</v>
      </c>
      <c r="N2" s="148">
        <v>1</v>
      </c>
      <c r="O2" s="148">
        <v>4</v>
      </c>
    </row>
    <row r="3" spans="1:16">
      <c r="A3" s="24" t="s">
        <v>586</v>
      </c>
      <c r="B3" s="71" t="s">
        <v>152</v>
      </c>
      <c r="C3" s="39" t="s">
        <v>85</v>
      </c>
      <c r="D3" s="71" t="s">
        <v>315</v>
      </c>
      <c r="E3" s="71" t="s">
        <v>118</v>
      </c>
      <c r="F3" s="218">
        <v>1</v>
      </c>
      <c r="G3" s="24">
        <v>0</v>
      </c>
      <c r="H3" s="39" t="s">
        <v>164</v>
      </c>
      <c r="I3" s="145">
        <v>42510</v>
      </c>
      <c r="J3" s="24" t="s">
        <v>436</v>
      </c>
      <c r="K3" s="24">
        <v>4</v>
      </c>
      <c r="L3" s="162">
        <v>0</v>
      </c>
      <c r="M3" s="24">
        <v>0</v>
      </c>
      <c r="N3" s="24">
        <v>4</v>
      </c>
      <c r="O3" s="24">
        <v>4</v>
      </c>
    </row>
    <row r="4" spans="1:16">
      <c r="A4" s="24" t="s">
        <v>551</v>
      </c>
      <c r="B4" s="71" t="s">
        <v>149</v>
      </c>
      <c r="C4" s="39" t="s">
        <v>85</v>
      </c>
      <c r="D4" s="71" t="s">
        <v>317</v>
      </c>
      <c r="E4" s="71" t="s">
        <v>118</v>
      </c>
      <c r="F4" s="218">
        <v>1</v>
      </c>
      <c r="G4" s="24">
        <v>0</v>
      </c>
      <c r="H4" s="39" t="s">
        <v>164</v>
      </c>
      <c r="I4" s="145">
        <v>42255</v>
      </c>
      <c r="J4" s="24" t="s">
        <v>476</v>
      </c>
      <c r="K4" s="24">
        <v>1</v>
      </c>
      <c r="L4" s="162">
        <v>0</v>
      </c>
      <c r="M4" s="24">
        <v>0</v>
      </c>
      <c r="N4" s="24">
        <v>2</v>
      </c>
      <c r="O4" s="24">
        <v>2</v>
      </c>
    </row>
    <row r="5" spans="1:16">
      <c r="A5" s="24" t="s">
        <v>559</v>
      </c>
      <c r="B5" s="144" t="s">
        <v>160</v>
      </c>
      <c r="C5" s="24" t="s">
        <v>85</v>
      </c>
      <c r="D5" s="144" t="s">
        <v>454</v>
      </c>
      <c r="E5" s="144" t="s">
        <v>118</v>
      </c>
      <c r="F5" s="218">
        <v>0</v>
      </c>
      <c r="G5" s="24">
        <v>0</v>
      </c>
      <c r="H5" s="24" t="s">
        <v>164</v>
      </c>
      <c r="I5" s="145">
        <v>42464</v>
      </c>
      <c r="J5" s="24" t="s">
        <v>418</v>
      </c>
      <c r="K5" s="24">
        <v>4</v>
      </c>
      <c r="L5" s="162">
        <v>0</v>
      </c>
      <c r="M5" s="148">
        <v>0</v>
      </c>
      <c r="N5" s="148">
        <v>2</v>
      </c>
      <c r="O5" s="148">
        <v>4</v>
      </c>
    </row>
    <row r="6" spans="1:16">
      <c r="A6" s="24" t="s">
        <v>582</v>
      </c>
      <c r="B6" s="144" t="s">
        <v>156</v>
      </c>
      <c r="C6" s="24" t="s">
        <v>85</v>
      </c>
      <c r="D6" s="144" t="s">
        <v>394</v>
      </c>
      <c r="E6" s="144" t="s">
        <v>118</v>
      </c>
      <c r="F6" s="218">
        <v>0</v>
      </c>
      <c r="G6" s="24">
        <v>0</v>
      </c>
      <c r="H6" s="24" t="s">
        <v>164</v>
      </c>
      <c r="I6" s="145">
        <v>42510</v>
      </c>
      <c r="J6" s="24" t="s">
        <v>436</v>
      </c>
      <c r="K6" s="24">
        <v>1</v>
      </c>
      <c r="L6" s="162">
        <v>0</v>
      </c>
      <c r="M6" s="148">
        <v>0</v>
      </c>
      <c r="N6" s="148">
        <v>1</v>
      </c>
      <c r="O6" s="148">
        <v>2</v>
      </c>
    </row>
    <row r="7" spans="1:16">
      <c r="A7" s="24" t="s">
        <v>528</v>
      </c>
      <c r="B7" s="144" t="s">
        <v>152</v>
      </c>
      <c r="C7" s="24" t="s">
        <v>85</v>
      </c>
      <c r="D7" s="144" t="s">
        <v>318</v>
      </c>
      <c r="E7" s="144" t="s">
        <v>118</v>
      </c>
      <c r="F7" s="218">
        <v>0</v>
      </c>
      <c r="G7" s="24">
        <v>0</v>
      </c>
      <c r="H7" s="24" t="s">
        <v>164</v>
      </c>
      <c r="I7" s="145">
        <v>42314</v>
      </c>
      <c r="J7" s="24" t="s">
        <v>383</v>
      </c>
      <c r="K7" s="24">
        <v>1</v>
      </c>
      <c r="L7" s="162">
        <v>0</v>
      </c>
      <c r="M7" s="148">
        <v>0</v>
      </c>
      <c r="N7" s="148">
        <v>1</v>
      </c>
      <c r="O7" s="148">
        <v>2</v>
      </c>
    </row>
    <row r="8" spans="1:16">
      <c r="A8" s="24" t="s">
        <v>581</v>
      </c>
      <c r="B8" s="144" t="s">
        <v>149</v>
      </c>
      <c r="C8" s="24" t="s">
        <v>85</v>
      </c>
      <c r="D8" s="144" t="s">
        <v>319</v>
      </c>
      <c r="E8" s="144" t="s">
        <v>118</v>
      </c>
      <c r="F8" s="218">
        <v>0</v>
      </c>
      <c r="G8" s="24">
        <v>0</v>
      </c>
      <c r="H8" s="24" t="s">
        <v>164</v>
      </c>
      <c r="I8" s="145">
        <v>42510</v>
      </c>
      <c r="J8" s="24" t="s">
        <v>436</v>
      </c>
      <c r="K8" s="24">
        <v>5</v>
      </c>
      <c r="L8" s="162">
        <v>0</v>
      </c>
      <c r="M8" s="148">
        <v>0</v>
      </c>
      <c r="N8" s="148">
        <v>3</v>
      </c>
      <c r="O8" s="148">
        <v>10</v>
      </c>
    </row>
    <row r="9" spans="1:16">
      <c r="A9" s="24" t="s">
        <v>590</v>
      </c>
      <c r="B9" s="71" t="s">
        <v>149</v>
      </c>
      <c r="C9" s="39" t="s">
        <v>85</v>
      </c>
      <c r="D9" s="71" t="s">
        <v>272</v>
      </c>
      <c r="E9" s="71" t="s">
        <v>118</v>
      </c>
      <c r="F9" s="218">
        <v>1</v>
      </c>
      <c r="G9" s="24">
        <v>0</v>
      </c>
      <c r="H9" s="39" t="s">
        <v>164</v>
      </c>
      <c r="I9" s="145">
        <v>42384</v>
      </c>
      <c r="J9" s="24" t="s">
        <v>397</v>
      </c>
      <c r="K9" s="24">
        <v>2</v>
      </c>
      <c r="L9" s="162">
        <v>0</v>
      </c>
      <c r="M9" s="24">
        <v>0</v>
      </c>
      <c r="N9" s="24">
        <v>2</v>
      </c>
      <c r="O9" s="24">
        <v>4</v>
      </c>
    </row>
    <row r="10" spans="1:16" s="3" customFormat="1">
      <c r="A10" s="24" t="s">
        <v>557</v>
      </c>
      <c r="B10" s="144" t="s">
        <v>149</v>
      </c>
      <c r="C10" s="24" t="s">
        <v>85</v>
      </c>
      <c r="D10" s="144" t="s">
        <v>320</v>
      </c>
      <c r="E10" s="144" t="s">
        <v>118</v>
      </c>
      <c r="F10" s="218">
        <v>0</v>
      </c>
      <c r="G10" s="24">
        <v>0</v>
      </c>
      <c r="H10" s="24" t="s">
        <v>164</v>
      </c>
      <c r="I10" s="145">
        <v>42464</v>
      </c>
      <c r="J10" s="24" t="s">
        <v>418</v>
      </c>
      <c r="K10" s="24">
        <v>5</v>
      </c>
      <c r="L10" s="162">
        <v>0</v>
      </c>
      <c r="M10" s="148">
        <v>0</v>
      </c>
      <c r="N10" s="148">
        <v>4</v>
      </c>
      <c r="O10" s="148">
        <v>10</v>
      </c>
    </row>
    <row r="11" spans="1:16">
      <c r="A11" s="24" t="s">
        <v>536</v>
      </c>
      <c r="B11" s="144" t="s">
        <v>149</v>
      </c>
      <c r="C11" s="24" t="s">
        <v>85</v>
      </c>
      <c r="D11" s="144" t="s">
        <v>322</v>
      </c>
      <c r="E11" s="144" t="s">
        <v>118</v>
      </c>
      <c r="F11" s="218">
        <v>0</v>
      </c>
      <c r="G11" s="24">
        <v>0</v>
      </c>
      <c r="H11" s="24" t="s">
        <v>164</v>
      </c>
      <c r="I11" s="145">
        <v>42353</v>
      </c>
      <c r="J11" s="24" t="s">
        <v>490</v>
      </c>
      <c r="K11" s="24">
        <v>20</v>
      </c>
      <c r="L11" s="162">
        <v>0</v>
      </c>
      <c r="M11" s="148">
        <v>0</v>
      </c>
      <c r="N11" s="148">
        <v>4</v>
      </c>
      <c r="O11" s="148">
        <v>20</v>
      </c>
    </row>
    <row r="12" spans="1:16">
      <c r="A12" s="24" t="s">
        <v>590</v>
      </c>
      <c r="B12" s="71" t="s">
        <v>149</v>
      </c>
      <c r="C12" s="39" t="s">
        <v>85</v>
      </c>
      <c r="D12" s="71" t="s">
        <v>323</v>
      </c>
      <c r="E12" s="71" t="s">
        <v>118</v>
      </c>
      <c r="F12" s="218">
        <v>1</v>
      </c>
      <c r="G12" s="24">
        <v>0</v>
      </c>
      <c r="H12" s="39" t="s">
        <v>186</v>
      </c>
      <c r="I12" s="145" t="s">
        <v>210</v>
      </c>
      <c r="J12" s="24" t="s">
        <v>210</v>
      </c>
      <c r="K12" s="24">
        <v>0</v>
      </c>
      <c r="L12" s="162">
        <v>0</v>
      </c>
      <c r="M12" s="24">
        <v>0</v>
      </c>
      <c r="N12" s="24">
        <v>2</v>
      </c>
      <c r="O12" s="24">
        <v>4</v>
      </c>
    </row>
    <row r="13" spans="1:16">
      <c r="A13" s="24" t="s">
        <v>528</v>
      </c>
      <c r="B13" s="144" t="s">
        <v>153</v>
      </c>
      <c r="C13" s="24" t="s">
        <v>85</v>
      </c>
      <c r="D13" s="144" t="s">
        <v>535</v>
      </c>
      <c r="E13" s="144" t="s">
        <v>118</v>
      </c>
      <c r="F13" s="218">
        <v>0</v>
      </c>
      <c r="G13" s="24">
        <v>0</v>
      </c>
      <c r="H13" s="24" t="s">
        <v>164</v>
      </c>
      <c r="I13" s="145">
        <v>42314</v>
      </c>
      <c r="J13" s="24" t="s">
        <v>383</v>
      </c>
      <c r="K13" s="24">
        <v>2</v>
      </c>
      <c r="L13" s="162">
        <v>0</v>
      </c>
      <c r="M13" s="148">
        <v>0</v>
      </c>
      <c r="N13" s="148">
        <v>2</v>
      </c>
      <c r="O13" s="148">
        <v>5</v>
      </c>
    </row>
    <row r="14" spans="1:16">
      <c r="A14" s="24" t="s">
        <v>529</v>
      </c>
      <c r="B14" s="144" t="s">
        <v>154</v>
      </c>
      <c r="C14" s="24" t="s">
        <v>85</v>
      </c>
      <c r="D14" s="144" t="s">
        <v>509</v>
      </c>
      <c r="E14" s="144" t="s">
        <v>118</v>
      </c>
      <c r="F14" s="218">
        <v>0</v>
      </c>
      <c r="G14" s="24">
        <v>0</v>
      </c>
      <c r="H14" s="24" t="s">
        <v>164</v>
      </c>
      <c r="I14" s="145">
        <v>42314</v>
      </c>
      <c r="J14" s="24" t="s">
        <v>383</v>
      </c>
      <c r="K14" s="24">
        <v>1</v>
      </c>
      <c r="L14" s="162">
        <v>0</v>
      </c>
      <c r="M14" s="148">
        <v>0</v>
      </c>
      <c r="N14" s="148">
        <v>1</v>
      </c>
      <c r="O14" s="148">
        <v>2</v>
      </c>
    </row>
    <row r="15" spans="1:16">
      <c r="A15" s="24" t="s">
        <v>556</v>
      </c>
      <c r="B15" s="71" t="s">
        <v>160</v>
      </c>
      <c r="C15" s="39" t="s">
        <v>85</v>
      </c>
      <c r="D15" s="71" t="s">
        <v>516</v>
      </c>
      <c r="E15" s="71" t="s">
        <v>118</v>
      </c>
      <c r="F15" s="218">
        <v>1</v>
      </c>
      <c r="G15" s="24">
        <v>0</v>
      </c>
      <c r="H15" s="39" t="s">
        <v>164</v>
      </c>
      <c r="I15" s="145">
        <v>42384</v>
      </c>
      <c r="J15" s="24" t="s">
        <v>397</v>
      </c>
      <c r="K15" s="24">
        <v>1</v>
      </c>
      <c r="L15" s="162">
        <v>0</v>
      </c>
      <c r="M15" s="24">
        <v>0</v>
      </c>
      <c r="N15" s="24">
        <v>2</v>
      </c>
      <c r="O15" s="24">
        <v>2</v>
      </c>
    </row>
    <row r="16" spans="1:16">
      <c r="A16" s="24" t="s">
        <v>551</v>
      </c>
      <c r="B16" s="71" t="s">
        <v>160</v>
      </c>
      <c r="C16" s="39" t="s">
        <v>85</v>
      </c>
      <c r="D16" s="71" t="s">
        <v>324</v>
      </c>
      <c r="E16" s="71" t="s">
        <v>118</v>
      </c>
      <c r="F16" s="218">
        <v>1</v>
      </c>
      <c r="G16" s="24">
        <v>0</v>
      </c>
      <c r="H16" s="39" t="s">
        <v>164</v>
      </c>
      <c r="I16" s="145">
        <v>42314</v>
      </c>
      <c r="J16" s="24" t="s">
        <v>383</v>
      </c>
      <c r="K16" s="24">
        <v>3</v>
      </c>
      <c r="L16" s="162">
        <v>0</v>
      </c>
      <c r="M16" s="24">
        <v>0</v>
      </c>
      <c r="N16" s="24">
        <v>2</v>
      </c>
      <c r="O16" s="24">
        <v>4.5</v>
      </c>
    </row>
    <row r="17" spans="1:15">
      <c r="A17" s="24" t="s">
        <v>576</v>
      </c>
      <c r="B17" s="71" t="s">
        <v>151</v>
      </c>
      <c r="C17" s="39" t="s">
        <v>86</v>
      </c>
      <c r="D17" s="71" t="s">
        <v>577</v>
      </c>
      <c r="E17" s="71" t="s">
        <v>564</v>
      </c>
      <c r="F17" s="218">
        <v>1</v>
      </c>
      <c r="G17" s="24">
        <v>0</v>
      </c>
      <c r="H17" s="39" t="s">
        <v>186</v>
      </c>
      <c r="I17" s="145" t="s">
        <v>210</v>
      </c>
      <c r="J17" s="24" t="s">
        <v>210</v>
      </c>
      <c r="K17" s="24">
        <v>0</v>
      </c>
      <c r="L17" s="162">
        <v>0</v>
      </c>
      <c r="M17" s="24">
        <v>0</v>
      </c>
      <c r="N17" s="24">
        <v>1</v>
      </c>
      <c r="O17" s="24">
        <v>1</v>
      </c>
    </row>
    <row r="18" spans="1:15">
      <c r="A18" s="24" t="s">
        <v>603</v>
      </c>
      <c r="B18" s="71" t="s">
        <v>152</v>
      </c>
      <c r="C18" s="39" t="s">
        <v>86</v>
      </c>
      <c r="D18" s="71" t="s">
        <v>327</v>
      </c>
      <c r="E18" s="71" t="s">
        <v>118</v>
      </c>
      <c r="F18" s="218">
        <v>1.2400000000000002</v>
      </c>
      <c r="G18" s="24">
        <v>0</v>
      </c>
      <c r="H18" s="39" t="s">
        <v>164</v>
      </c>
      <c r="I18" s="145">
        <v>42510</v>
      </c>
      <c r="J18" s="24" t="s">
        <v>436</v>
      </c>
      <c r="K18" s="24">
        <v>2</v>
      </c>
      <c r="L18" s="162">
        <v>0</v>
      </c>
      <c r="M18" s="24">
        <v>0</v>
      </c>
      <c r="N18" s="24">
        <v>2</v>
      </c>
      <c r="O18" s="24">
        <v>1.7599999999999998</v>
      </c>
    </row>
    <row r="19" spans="1:15">
      <c r="A19" s="24" t="s">
        <v>593</v>
      </c>
      <c r="B19" s="71" t="s">
        <v>148</v>
      </c>
      <c r="C19" s="39" t="s">
        <v>86</v>
      </c>
      <c r="D19" s="71" t="s">
        <v>455</v>
      </c>
      <c r="E19" s="71" t="s">
        <v>118</v>
      </c>
      <c r="F19" s="218">
        <v>1</v>
      </c>
      <c r="G19" s="24">
        <v>0</v>
      </c>
      <c r="H19" s="39" t="s">
        <v>186</v>
      </c>
      <c r="I19" s="145" t="s">
        <v>210</v>
      </c>
      <c r="J19" s="24" t="s">
        <v>210</v>
      </c>
      <c r="K19" s="24">
        <v>0</v>
      </c>
      <c r="L19" s="162">
        <v>0</v>
      </c>
      <c r="M19" s="24">
        <v>0</v>
      </c>
      <c r="N19" s="24">
        <v>2</v>
      </c>
      <c r="O19" s="24">
        <v>4</v>
      </c>
    </row>
    <row r="20" spans="1:15">
      <c r="A20" s="24" t="s">
        <v>529</v>
      </c>
      <c r="B20" s="144" t="s">
        <v>156</v>
      </c>
      <c r="C20" s="24" t="s">
        <v>86</v>
      </c>
      <c r="D20" s="144" t="s">
        <v>328</v>
      </c>
      <c r="E20" s="144" t="s">
        <v>118</v>
      </c>
      <c r="F20" s="218">
        <v>0</v>
      </c>
      <c r="G20" s="24">
        <v>0</v>
      </c>
      <c r="H20" s="24" t="s">
        <v>164</v>
      </c>
      <c r="I20" s="145">
        <v>42314</v>
      </c>
      <c r="J20" s="24" t="s">
        <v>383</v>
      </c>
      <c r="K20" s="24">
        <v>2</v>
      </c>
      <c r="L20" s="162">
        <v>0</v>
      </c>
      <c r="M20" s="148">
        <v>0</v>
      </c>
      <c r="N20" s="148">
        <v>1</v>
      </c>
      <c r="O20" s="148">
        <v>3</v>
      </c>
    </row>
    <row r="21" spans="1:15">
      <c r="A21" s="24" t="s">
        <v>550</v>
      </c>
      <c r="B21" s="144" t="s">
        <v>154</v>
      </c>
      <c r="C21" s="24" t="s">
        <v>86</v>
      </c>
      <c r="D21" s="144" t="s">
        <v>456</v>
      </c>
      <c r="E21" s="144" t="s">
        <v>118</v>
      </c>
      <c r="F21" s="218">
        <v>0</v>
      </c>
      <c r="G21" s="24">
        <v>0</v>
      </c>
      <c r="H21" s="24" t="s">
        <v>164</v>
      </c>
      <c r="I21" s="145">
        <v>42424</v>
      </c>
      <c r="J21" s="24" t="s">
        <v>409</v>
      </c>
      <c r="K21" s="24">
        <v>2</v>
      </c>
      <c r="L21" s="162">
        <v>0</v>
      </c>
      <c r="M21" s="148">
        <v>0</v>
      </c>
      <c r="N21" s="148">
        <v>1</v>
      </c>
      <c r="O21" s="148">
        <v>3</v>
      </c>
    </row>
    <row r="22" spans="1:15">
      <c r="A22" s="24" t="s">
        <v>529</v>
      </c>
      <c r="B22" s="144" t="s">
        <v>160</v>
      </c>
      <c r="C22" s="24" t="s">
        <v>86</v>
      </c>
      <c r="D22" s="144" t="s">
        <v>457</v>
      </c>
      <c r="E22" s="144" t="s">
        <v>118</v>
      </c>
      <c r="F22" s="218">
        <v>0</v>
      </c>
      <c r="G22" s="24">
        <v>0</v>
      </c>
      <c r="H22" s="24" t="s">
        <v>164</v>
      </c>
      <c r="I22" s="145">
        <v>42314</v>
      </c>
      <c r="J22" s="24" t="s">
        <v>383</v>
      </c>
      <c r="K22" s="24">
        <v>2</v>
      </c>
      <c r="L22" s="162">
        <v>0</v>
      </c>
      <c r="M22" s="148">
        <v>0</v>
      </c>
      <c r="N22" s="148">
        <v>2</v>
      </c>
      <c r="O22" s="148">
        <v>5.7</v>
      </c>
    </row>
    <row r="23" spans="1:15">
      <c r="A23" s="24" t="s">
        <v>545</v>
      </c>
      <c r="B23" s="144" t="s">
        <v>158</v>
      </c>
      <c r="C23" s="24" t="s">
        <v>110</v>
      </c>
      <c r="D23" s="144" t="s">
        <v>329</v>
      </c>
      <c r="E23" s="144" t="s">
        <v>118</v>
      </c>
      <c r="F23" s="218">
        <v>0</v>
      </c>
      <c r="G23" s="24">
        <v>0</v>
      </c>
      <c r="H23" s="24" t="s">
        <v>164</v>
      </c>
      <c r="I23" s="145">
        <v>42384</v>
      </c>
      <c r="J23" s="24" t="s">
        <v>397</v>
      </c>
      <c r="K23" s="24">
        <v>4</v>
      </c>
      <c r="L23" s="162">
        <v>0</v>
      </c>
      <c r="M23" s="148">
        <v>0</v>
      </c>
      <c r="N23" s="148">
        <v>4</v>
      </c>
      <c r="O23" s="148">
        <v>6</v>
      </c>
    </row>
    <row r="24" spans="1:15">
      <c r="A24" s="24" t="s">
        <v>497</v>
      </c>
      <c r="B24" s="144" t="s">
        <v>149</v>
      </c>
      <c r="C24" s="24" t="s">
        <v>110</v>
      </c>
      <c r="D24" s="144" t="s">
        <v>330</v>
      </c>
      <c r="E24" s="144" t="s">
        <v>118</v>
      </c>
      <c r="F24" s="218">
        <v>0</v>
      </c>
      <c r="G24" s="24">
        <v>0</v>
      </c>
      <c r="H24" s="24" t="s">
        <v>164</v>
      </c>
      <c r="I24" s="145">
        <v>42298</v>
      </c>
      <c r="J24" s="24" t="s">
        <v>477</v>
      </c>
      <c r="K24" s="24">
        <v>2</v>
      </c>
      <c r="L24" s="162">
        <v>0</v>
      </c>
      <c r="M24" s="148">
        <v>0</v>
      </c>
      <c r="N24" s="148">
        <v>1</v>
      </c>
      <c r="O24" s="148">
        <v>2</v>
      </c>
    </row>
    <row r="25" spans="1:15">
      <c r="A25" s="24" t="s">
        <v>550</v>
      </c>
      <c r="B25" s="144" t="s">
        <v>154</v>
      </c>
      <c r="C25" s="24" t="s">
        <v>110</v>
      </c>
      <c r="D25" s="144" t="s">
        <v>331</v>
      </c>
      <c r="E25" s="144" t="s">
        <v>118</v>
      </c>
      <c r="F25" s="218">
        <v>0</v>
      </c>
      <c r="G25" s="24">
        <v>0</v>
      </c>
      <c r="H25" s="24" t="s">
        <v>164</v>
      </c>
      <c r="I25" s="145">
        <v>42424</v>
      </c>
      <c r="J25" s="24" t="s">
        <v>409</v>
      </c>
      <c r="K25" s="24">
        <v>1</v>
      </c>
      <c r="L25" s="162">
        <v>0</v>
      </c>
      <c r="M25" s="148">
        <v>0</v>
      </c>
      <c r="N25" s="148">
        <v>2</v>
      </c>
      <c r="O25" s="148">
        <v>4</v>
      </c>
    </row>
    <row r="26" spans="1:15">
      <c r="A26" s="24" t="s">
        <v>551</v>
      </c>
      <c r="B26" s="144" t="s">
        <v>159</v>
      </c>
      <c r="C26" s="24" t="s">
        <v>110</v>
      </c>
      <c r="D26" s="144" t="s">
        <v>332</v>
      </c>
      <c r="E26" s="144" t="s">
        <v>118</v>
      </c>
      <c r="F26" s="218">
        <v>0</v>
      </c>
      <c r="G26" s="24">
        <v>0</v>
      </c>
      <c r="H26" s="24" t="s">
        <v>164</v>
      </c>
      <c r="I26" s="145">
        <v>42424</v>
      </c>
      <c r="J26" s="24" t="s">
        <v>409</v>
      </c>
      <c r="K26" s="24">
        <v>5</v>
      </c>
      <c r="L26" s="162">
        <v>0</v>
      </c>
      <c r="M26" s="148">
        <v>0</v>
      </c>
      <c r="N26" s="148">
        <v>5</v>
      </c>
      <c r="O26" s="148">
        <v>9</v>
      </c>
    </row>
    <row r="27" spans="1:15">
      <c r="A27" s="24" t="s">
        <v>571</v>
      </c>
      <c r="B27" s="71" t="s">
        <v>151</v>
      </c>
      <c r="C27" s="39" t="s">
        <v>110</v>
      </c>
      <c r="D27" s="71" t="s">
        <v>572</v>
      </c>
      <c r="E27" s="71" t="s">
        <v>564</v>
      </c>
      <c r="F27" s="218">
        <v>1</v>
      </c>
      <c r="G27" s="24">
        <v>0</v>
      </c>
      <c r="H27" s="39" t="s">
        <v>186</v>
      </c>
      <c r="I27" s="145" t="s">
        <v>210</v>
      </c>
      <c r="J27" s="24" t="s">
        <v>210</v>
      </c>
      <c r="K27" s="24">
        <v>0</v>
      </c>
      <c r="L27" s="162">
        <v>0</v>
      </c>
      <c r="M27" s="24">
        <v>0</v>
      </c>
      <c r="N27" s="24">
        <v>1</v>
      </c>
      <c r="O27" s="24">
        <v>1</v>
      </c>
    </row>
    <row r="28" spans="1:15">
      <c r="A28" s="24" t="s">
        <v>603</v>
      </c>
      <c r="B28" s="71" t="s">
        <v>158</v>
      </c>
      <c r="C28" s="39" t="s">
        <v>110</v>
      </c>
      <c r="D28" s="71" t="s">
        <v>333</v>
      </c>
      <c r="E28" s="71" t="s">
        <v>118</v>
      </c>
      <c r="F28" s="218">
        <v>2</v>
      </c>
      <c r="G28" s="24">
        <v>0</v>
      </c>
      <c r="H28" s="39" t="s">
        <v>164</v>
      </c>
      <c r="I28" s="145">
        <v>42255</v>
      </c>
      <c r="J28" s="24" t="s">
        <v>476</v>
      </c>
      <c r="K28" s="24">
        <v>1</v>
      </c>
      <c r="L28" s="162">
        <v>0</v>
      </c>
      <c r="M28" s="24">
        <v>0</v>
      </c>
      <c r="N28" s="24">
        <v>2</v>
      </c>
      <c r="O28" s="24">
        <v>1</v>
      </c>
    </row>
    <row r="29" spans="1:15">
      <c r="A29" s="24" t="s">
        <v>594</v>
      </c>
      <c r="B29" s="71" t="s">
        <v>156</v>
      </c>
      <c r="C29" s="39" t="s">
        <v>110</v>
      </c>
      <c r="D29" s="71" t="s">
        <v>458</v>
      </c>
      <c r="E29" s="71" t="s">
        <v>118</v>
      </c>
      <c r="F29" s="218">
        <v>1</v>
      </c>
      <c r="G29" s="24">
        <v>0</v>
      </c>
      <c r="H29" s="39" t="s">
        <v>186</v>
      </c>
      <c r="I29" s="145" t="s">
        <v>210</v>
      </c>
      <c r="J29" s="24" t="s">
        <v>210</v>
      </c>
      <c r="K29" s="24">
        <v>0</v>
      </c>
      <c r="L29" s="162">
        <v>0</v>
      </c>
      <c r="M29" s="24">
        <v>0</v>
      </c>
      <c r="N29" s="24">
        <v>1</v>
      </c>
      <c r="O29" s="24">
        <v>2</v>
      </c>
    </row>
    <row r="30" spans="1:15">
      <c r="A30" s="24" t="s">
        <v>551</v>
      </c>
      <c r="B30" s="144" t="s">
        <v>155</v>
      </c>
      <c r="C30" s="24" t="s">
        <v>110</v>
      </c>
      <c r="D30" s="144" t="s">
        <v>377</v>
      </c>
      <c r="E30" s="144" t="s">
        <v>118</v>
      </c>
      <c r="F30" s="218">
        <v>0</v>
      </c>
      <c r="G30" s="24">
        <v>0</v>
      </c>
      <c r="H30" s="24" t="s">
        <v>164</v>
      </c>
      <c r="I30" s="145">
        <v>42424</v>
      </c>
      <c r="J30" s="24" t="s">
        <v>409</v>
      </c>
      <c r="K30" s="24">
        <v>1</v>
      </c>
      <c r="L30" s="162">
        <v>0</v>
      </c>
      <c r="M30" s="148">
        <v>0</v>
      </c>
      <c r="N30" s="148">
        <v>1</v>
      </c>
      <c r="O30" s="148">
        <v>2</v>
      </c>
    </row>
    <row r="31" spans="1:15">
      <c r="A31" s="24" t="s">
        <v>594</v>
      </c>
      <c r="B31" s="71" t="s">
        <v>152</v>
      </c>
      <c r="C31" s="39" t="s">
        <v>87</v>
      </c>
      <c r="D31" s="71" t="s">
        <v>505</v>
      </c>
      <c r="E31" s="71" t="s">
        <v>118</v>
      </c>
      <c r="F31" s="218">
        <v>1</v>
      </c>
      <c r="G31" s="24">
        <v>0</v>
      </c>
      <c r="H31" s="39" t="s">
        <v>164</v>
      </c>
      <c r="I31" s="145">
        <v>42314</v>
      </c>
      <c r="J31" s="24" t="s">
        <v>383</v>
      </c>
      <c r="K31" s="24">
        <v>1</v>
      </c>
      <c r="L31" s="162">
        <v>0</v>
      </c>
      <c r="M31" s="24">
        <v>0</v>
      </c>
      <c r="N31" s="24">
        <v>1</v>
      </c>
      <c r="O31" s="24">
        <v>1</v>
      </c>
    </row>
    <row r="32" spans="1:15">
      <c r="A32" s="24" t="s">
        <v>518</v>
      </c>
      <c r="B32" s="144" t="s">
        <v>154</v>
      </c>
      <c r="C32" s="24" t="s">
        <v>87</v>
      </c>
      <c r="D32" s="144" t="s">
        <v>416</v>
      </c>
      <c r="E32" s="144" t="s">
        <v>118</v>
      </c>
      <c r="F32" s="218">
        <v>0</v>
      </c>
      <c r="G32" s="24">
        <v>0</v>
      </c>
      <c r="H32" s="24" t="s">
        <v>164</v>
      </c>
      <c r="I32" s="145">
        <v>42298</v>
      </c>
      <c r="J32" s="24" t="s">
        <v>477</v>
      </c>
      <c r="K32" s="24">
        <v>2</v>
      </c>
      <c r="L32" s="162">
        <v>0</v>
      </c>
      <c r="M32" s="148">
        <v>0</v>
      </c>
      <c r="N32" s="148">
        <v>1</v>
      </c>
      <c r="O32" s="148">
        <v>1.75</v>
      </c>
    </row>
    <row r="33" spans="1:15">
      <c r="A33" s="24" t="s">
        <v>579</v>
      </c>
      <c r="B33" s="71" t="s">
        <v>152</v>
      </c>
      <c r="C33" s="39" t="s">
        <v>87</v>
      </c>
      <c r="D33" s="71" t="s">
        <v>487</v>
      </c>
      <c r="E33" s="71" t="s">
        <v>118</v>
      </c>
      <c r="F33" s="218">
        <v>3</v>
      </c>
      <c r="G33" s="24">
        <v>0</v>
      </c>
      <c r="H33" s="39" t="s">
        <v>186</v>
      </c>
      <c r="I33" s="145" t="s">
        <v>210</v>
      </c>
      <c r="J33" s="24" t="s">
        <v>210</v>
      </c>
      <c r="K33" s="24">
        <v>0</v>
      </c>
      <c r="L33" s="162">
        <v>0</v>
      </c>
      <c r="M33" s="24">
        <v>0</v>
      </c>
      <c r="N33" s="24">
        <v>2</v>
      </c>
      <c r="O33" s="24">
        <v>0</v>
      </c>
    </row>
    <row r="34" spans="1:15">
      <c r="A34" s="24" t="s">
        <v>582</v>
      </c>
      <c r="B34" s="144" t="s">
        <v>160</v>
      </c>
      <c r="C34" s="24" t="s">
        <v>87</v>
      </c>
      <c r="D34" s="144" t="s">
        <v>404</v>
      </c>
      <c r="E34" s="144" t="s">
        <v>118</v>
      </c>
      <c r="F34" s="218">
        <v>0</v>
      </c>
      <c r="G34" s="24">
        <v>0</v>
      </c>
      <c r="H34" s="24" t="s">
        <v>164</v>
      </c>
      <c r="I34" s="145">
        <v>42510</v>
      </c>
      <c r="J34" s="24" t="s">
        <v>436</v>
      </c>
      <c r="K34" s="24">
        <v>2</v>
      </c>
      <c r="L34" s="162">
        <v>0</v>
      </c>
      <c r="M34" s="148">
        <v>0</v>
      </c>
      <c r="N34" s="148">
        <v>2</v>
      </c>
      <c r="O34" s="148">
        <v>4.0749999999999993</v>
      </c>
    </row>
    <row r="35" spans="1:15">
      <c r="A35" s="24" t="s">
        <v>582</v>
      </c>
      <c r="B35" s="144" t="s">
        <v>153</v>
      </c>
      <c r="C35" s="24" t="s">
        <v>87</v>
      </c>
      <c r="D35" s="144" t="s">
        <v>334</v>
      </c>
      <c r="E35" s="144" t="s">
        <v>118</v>
      </c>
      <c r="F35" s="218">
        <v>0</v>
      </c>
      <c r="G35" s="24">
        <v>0</v>
      </c>
      <c r="H35" s="24" t="s">
        <v>164</v>
      </c>
      <c r="I35" s="145">
        <v>42510</v>
      </c>
      <c r="J35" s="24" t="s">
        <v>436</v>
      </c>
      <c r="K35" s="24">
        <v>2</v>
      </c>
      <c r="L35" s="162">
        <v>0</v>
      </c>
      <c r="M35" s="148">
        <v>0</v>
      </c>
      <c r="N35" s="148">
        <v>1</v>
      </c>
      <c r="O35" s="148">
        <v>2</v>
      </c>
    </row>
    <row r="36" spans="1:15">
      <c r="A36" s="24" t="s">
        <v>582</v>
      </c>
      <c r="B36" s="144" t="s">
        <v>153</v>
      </c>
      <c r="C36" s="24" t="s">
        <v>87</v>
      </c>
      <c r="D36" s="144" t="s">
        <v>335</v>
      </c>
      <c r="E36" s="144" t="s">
        <v>118</v>
      </c>
      <c r="F36" s="218">
        <v>0</v>
      </c>
      <c r="G36" s="24">
        <v>0</v>
      </c>
      <c r="H36" s="24" t="s">
        <v>164</v>
      </c>
      <c r="I36" s="145">
        <v>42510</v>
      </c>
      <c r="J36" s="24" t="s">
        <v>436</v>
      </c>
      <c r="K36" s="24">
        <v>2</v>
      </c>
      <c r="L36" s="162">
        <v>0</v>
      </c>
      <c r="M36" s="148">
        <v>0</v>
      </c>
      <c r="N36" s="148">
        <v>2</v>
      </c>
      <c r="O36" s="148">
        <v>3</v>
      </c>
    </row>
    <row r="37" spans="1:15">
      <c r="A37" s="24" t="s">
        <v>499</v>
      </c>
      <c r="B37" s="144" t="s">
        <v>152</v>
      </c>
      <c r="C37" s="24" t="s">
        <v>87</v>
      </c>
      <c r="D37" s="144" t="s">
        <v>491</v>
      </c>
      <c r="E37" s="144" t="s">
        <v>118</v>
      </c>
      <c r="F37" s="218">
        <v>0</v>
      </c>
      <c r="G37" s="24">
        <v>0</v>
      </c>
      <c r="H37" s="24" t="s">
        <v>164</v>
      </c>
      <c r="I37" s="145">
        <v>42255</v>
      </c>
      <c r="J37" s="24" t="s">
        <v>476</v>
      </c>
      <c r="K37" s="24">
        <v>3</v>
      </c>
      <c r="L37" s="162">
        <v>0</v>
      </c>
      <c r="M37" s="148">
        <v>0</v>
      </c>
      <c r="N37" s="148">
        <v>2</v>
      </c>
      <c r="O37" s="148">
        <v>3</v>
      </c>
    </row>
    <row r="38" spans="1:15">
      <c r="A38" s="24" t="s">
        <v>603</v>
      </c>
      <c r="B38" s="71" t="s">
        <v>160</v>
      </c>
      <c r="C38" s="39" t="s">
        <v>87</v>
      </c>
      <c r="D38" s="71" t="s">
        <v>607</v>
      </c>
      <c r="E38" s="71" t="s">
        <v>588</v>
      </c>
      <c r="F38" s="218">
        <v>1</v>
      </c>
      <c r="G38" s="24">
        <v>0</v>
      </c>
      <c r="H38" s="39" t="s">
        <v>186</v>
      </c>
      <c r="I38" s="145" t="s">
        <v>210</v>
      </c>
      <c r="J38" s="24" t="s">
        <v>210</v>
      </c>
      <c r="K38" s="24">
        <v>0</v>
      </c>
      <c r="L38" s="162">
        <v>0</v>
      </c>
      <c r="M38" s="24">
        <v>0</v>
      </c>
      <c r="N38" s="24">
        <v>2</v>
      </c>
      <c r="O38" s="24">
        <v>2</v>
      </c>
    </row>
    <row r="39" spans="1:15">
      <c r="A39" s="24" t="s">
        <v>603</v>
      </c>
      <c r="B39" s="71" t="s">
        <v>160</v>
      </c>
      <c r="C39" s="39" t="s">
        <v>87</v>
      </c>
      <c r="D39" s="71" t="s">
        <v>589</v>
      </c>
      <c r="E39" s="71" t="s">
        <v>588</v>
      </c>
      <c r="F39" s="218">
        <v>8</v>
      </c>
      <c r="G39" s="24">
        <v>0</v>
      </c>
      <c r="H39" s="39" t="s">
        <v>186</v>
      </c>
      <c r="I39" s="145" t="s">
        <v>210</v>
      </c>
      <c r="J39" s="24" t="s">
        <v>210</v>
      </c>
      <c r="K39" s="24">
        <v>0</v>
      </c>
      <c r="L39" s="162">
        <v>0</v>
      </c>
      <c r="M39" s="24">
        <v>0</v>
      </c>
      <c r="N39" s="24">
        <v>1</v>
      </c>
      <c r="O39" s="24">
        <v>-6</v>
      </c>
    </row>
    <row r="40" spans="1:15" s="3" customFormat="1">
      <c r="A40" s="24" t="s">
        <v>552</v>
      </c>
      <c r="B40" s="71" t="s">
        <v>159</v>
      </c>
      <c r="C40" s="39" t="s">
        <v>87</v>
      </c>
      <c r="D40" s="71" t="s">
        <v>525</v>
      </c>
      <c r="E40" s="71" t="s">
        <v>118</v>
      </c>
      <c r="F40" s="218">
        <v>1</v>
      </c>
      <c r="G40" s="24">
        <v>0</v>
      </c>
      <c r="H40" s="39" t="s">
        <v>164</v>
      </c>
      <c r="I40" s="145">
        <v>42424</v>
      </c>
      <c r="J40" s="24" t="s">
        <v>409</v>
      </c>
      <c r="K40" s="24">
        <v>1</v>
      </c>
      <c r="L40" s="162">
        <v>0</v>
      </c>
      <c r="M40" s="24">
        <v>0</v>
      </c>
      <c r="N40" s="24">
        <v>2</v>
      </c>
      <c r="O40" s="24">
        <v>2</v>
      </c>
    </row>
    <row r="41" spans="1:15">
      <c r="A41" s="24" t="s">
        <v>548</v>
      </c>
      <c r="B41" s="144" t="s">
        <v>149</v>
      </c>
      <c r="C41" s="24" t="s">
        <v>87</v>
      </c>
      <c r="D41" s="144" t="s">
        <v>549</v>
      </c>
      <c r="E41" s="144" t="s">
        <v>118</v>
      </c>
      <c r="F41" s="218">
        <v>0</v>
      </c>
      <c r="G41" s="24">
        <v>0</v>
      </c>
      <c r="H41" s="24" t="s">
        <v>164</v>
      </c>
      <c r="I41" s="145">
        <v>42424</v>
      </c>
      <c r="J41" s="24" t="s">
        <v>409</v>
      </c>
      <c r="K41" s="24">
        <v>2</v>
      </c>
      <c r="L41" s="162">
        <v>0</v>
      </c>
      <c r="M41" s="148">
        <v>0</v>
      </c>
      <c r="N41" s="148">
        <v>1</v>
      </c>
      <c r="O41" s="148">
        <v>2</v>
      </c>
    </row>
    <row r="42" spans="1:15">
      <c r="A42" s="24" t="s">
        <v>498</v>
      </c>
      <c r="B42" s="144" t="s">
        <v>149</v>
      </c>
      <c r="C42" s="24" t="s">
        <v>87</v>
      </c>
      <c r="D42" s="144" t="s">
        <v>378</v>
      </c>
      <c r="E42" s="144" t="s">
        <v>118</v>
      </c>
      <c r="F42" s="218">
        <v>0</v>
      </c>
      <c r="G42" s="24">
        <v>0</v>
      </c>
      <c r="H42" s="24" t="s">
        <v>164</v>
      </c>
      <c r="I42" s="145">
        <v>42298</v>
      </c>
      <c r="J42" s="24" t="s">
        <v>477</v>
      </c>
      <c r="K42" s="24">
        <v>2</v>
      </c>
      <c r="L42" s="162">
        <v>0</v>
      </c>
      <c r="M42" s="148">
        <v>0</v>
      </c>
      <c r="N42" s="148">
        <v>1</v>
      </c>
      <c r="O42" s="148">
        <v>4</v>
      </c>
    </row>
    <row r="43" spans="1:15">
      <c r="A43" s="24" t="s">
        <v>582</v>
      </c>
      <c r="B43" s="144" t="s">
        <v>152</v>
      </c>
      <c r="C43" s="24" t="s">
        <v>88</v>
      </c>
      <c r="D43" s="144" t="s">
        <v>339</v>
      </c>
      <c r="E43" s="144" t="s">
        <v>118</v>
      </c>
      <c r="F43" s="218">
        <v>0</v>
      </c>
      <c r="G43" s="24">
        <v>0</v>
      </c>
      <c r="H43" s="24" t="s">
        <v>164</v>
      </c>
      <c r="I43" s="145">
        <v>42510</v>
      </c>
      <c r="J43" s="24" t="s">
        <v>436</v>
      </c>
      <c r="K43" s="24">
        <v>1</v>
      </c>
      <c r="L43" s="162">
        <v>0</v>
      </c>
      <c r="M43" s="148">
        <v>0</v>
      </c>
      <c r="N43" s="148">
        <v>2</v>
      </c>
      <c r="O43" s="148">
        <v>3</v>
      </c>
    </row>
    <row r="44" spans="1:15">
      <c r="A44" s="24" t="s">
        <v>546</v>
      </c>
      <c r="B44" s="144" t="s">
        <v>152</v>
      </c>
      <c r="C44" s="24" t="s">
        <v>89</v>
      </c>
      <c r="D44" s="144" t="s">
        <v>341</v>
      </c>
      <c r="E44" s="144" t="s">
        <v>118</v>
      </c>
      <c r="F44" s="218">
        <v>0</v>
      </c>
      <c r="G44" s="24">
        <v>0</v>
      </c>
      <c r="H44" s="24" t="s">
        <v>164</v>
      </c>
      <c r="I44" s="145">
        <v>42384</v>
      </c>
      <c r="J44" s="24" t="s">
        <v>397</v>
      </c>
      <c r="K44" s="24">
        <v>1</v>
      </c>
      <c r="L44" s="162">
        <v>0</v>
      </c>
      <c r="M44" s="148">
        <v>0</v>
      </c>
      <c r="N44" s="148">
        <v>1</v>
      </c>
      <c r="O44" s="148">
        <v>3</v>
      </c>
    </row>
    <row r="45" spans="1:15" s="3" customFormat="1">
      <c r="A45" s="24" t="s">
        <v>543</v>
      </c>
      <c r="B45" s="144" t="s">
        <v>158</v>
      </c>
      <c r="C45" s="24" t="s">
        <v>89</v>
      </c>
      <c r="D45" s="144" t="s">
        <v>544</v>
      </c>
      <c r="E45" s="144" t="s">
        <v>118</v>
      </c>
      <c r="F45" s="218">
        <v>0</v>
      </c>
      <c r="G45" s="24">
        <v>0</v>
      </c>
      <c r="H45" s="24" t="s">
        <v>164</v>
      </c>
      <c r="I45" s="145">
        <v>42384</v>
      </c>
      <c r="J45" s="24" t="s">
        <v>397</v>
      </c>
      <c r="K45" s="24">
        <v>2</v>
      </c>
      <c r="L45" s="162">
        <v>0</v>
      </c>
      <c r="M45" s="148">
        <v>0</v>
      </c>
      <c r="N45" s="148">
        <v>1</v>
      </c>
      <c r="O45" s="148">
        <v>2</v>
      </c>
    </row>
    <row r="46" spans="1:15">
      <c r="A46" s="24" t="s">
        <v>582</v>
      </c>
      <c r="B46" s="144" t="s">
        <v>149</v>
      </c>
      <c r="C46" s="24" t="s">
        <v>89</v>
      </c>
      <c r="D46" s="144" t="s">
        <v>578</v>
      </c>
      <c r="E46" s="144" t="s">
        <v>118</v>
      </c>
      <c r="F46" s="218">
        <v>0</v>
      </c>
      <c r="G46" s="24">
        <v>0</v>
      </c>
      <c r="H46" s="24" t="s">
        <v>164</v>
      </c>
      <c r="I46" s="145">
        <v>42510</v>
      </c>
      <c r="J46" s="24" t="s">
        <v>436</v>
      </c>
      <c r="K46" s="24">
        <v>4</v>
      </c>
      <c r="L46" s="162">
        <v>0</v>
      </c>
      <c r="M46" s="148">
        <v>0</v>
      </c>
      <c r="N46" s="148">
        <v>2</v>
      </c>
      <c r="O46" s="148">
        <v>4</v>
      </c>
    </row>
    <row r="47" spans="1:15">
      <c r="A47" s="24" t="s">
        <v>552</v>
      </c>
      <c r="B47" s="71" t="s">
        <v>151</v>
      </c>
      <c r="C47" s="39" t="s">
        <v>89</v>
      </c>
      <c r="D47" s="71" t="s">
        <v>486</v>
      </c>
      <c r="E47" s="71" t="s">
        <v>118</v>
      </c>
      <c r="F47" s="218">
        <v>2</v>
      </c>
      <c r="G47" s="24">
        <v>0</v>
      </c>
      <c r="H47" s="39" t="s">
        <v>186</v>
      </c>
      <c r="I47" s="145" t="s">
        <v>210</v>
      </c>
      <c r="J47" s="24" t="s">
        <v>210</v>
      </c>
      <c r="K47" s="24">
        <v>0</v>
      </c>
      <c r="L47" s="162">
        <v>0</v>
      </c>
      <c r="M47" s="24">
        <v>0</v>
      </c>
      <c r="N47" s="24">
        <v>1</v>
      </c>
      <c r="O47" s="24">
        <v>0</v>
      </c>
    </row>
    <row r="48" spans="1:15">
      <c r="A48" s="24" t="s">
        <v>593</v>
      </c>
      <c r="B48" s="71" t="s">
        <v>149</v>
      </c>
      <c r="C48" s="39" t="s">
        <v>89</v>
      </c>
      <c r="D48" s="71" t="s">
        <v>343</v>
      </c>
      <c r="E48" s="71" t="s">
        <v>118</v>
      </c>
      <c r="F48" s="218">
        <v>1</v>
      </c>
      <c r="G48" s="24">
        <v>0</v>
      </c>
      <c r="H48" s="39" t="s">
        <v>164</v>
      </c>
      <c r="I48" s="145">
        <v>42314</v>
      </c>
      <c r="J48" s="24" t="s">
        <v>383</v>
      </c>
      <c r="K48" s="24">
        <v>2</v>
      </c>
      <c r="L48" s="162">
        <v>0</v>
      </c>
      <c r="M48" s="24">
        <v>0</v>
      </c>
      <c r="N48" s="24">
        <v>2</v>
      </c>
      <c r="O48" s="24">
        <v>5</v>
      </c>
    </row>
    <row r="49" spans="1:15">
      <c r="A49" s="24" t="s">
        <v>559</v>
      </c>
      <c r="B49" s="144" t="s">
        <v>154</v>
      </c>
      <c r="C49" s="24" t="s">
        <v>89</v>
      </c>
      <c r="D49" s="144" t="s">
        <v>554</v>
      </c>
      <c r="E49" s="144" t="s">
        <v>118</v>
      </c>
      <c r="F49" s="218">
        <v>0</v>
      </c>
      <c r="G49" s="24">
        <v>0</v>
      </c>
      <c r="H49" s="24" t="s">
        <v>164</v>
      </c>
      <c r="I49" s="145">
        <v>42464</v>
      </c>
      <c r="J49" s="24" t="s">
        <v>418</v>
      </c>
      <c r="K49" s="24">
        <v>2</v>
      </c>
      <c r="L49" s="162">
        <v>0</v>
      </c>
      <c r="M49" s="148">
        <v>0</v>
      </c>
      <c r="N49" s="148">
        <v>1</v>
      </c>
      <c r="O49" s="148">
        <v>2</v>
      </c>
    </row>
    <row r="50" spans="1:15">
      <c r="A50" s="24" t="s">
        <v>530</v>
      </c>
      <c r="B50" s="144" t="s">
        <v>159</v>
      </c>
      <c r="C50" s="24" t="s">
        <v>89</v>
      </c>
      <c r="D50" s="144" t="s">
        <v>503</v>
      </c>
      <c r="E50" s="144" t="s">
        <v>118</v>
      </c>
      <c r="F50" s="218">
        <v>0</v>
      </c>
      <c r="G50" s="24">
        <v>0</v>
      </c>
      <c r="H50" s="24" t="s">
        <v>164</v>
      </c>
      <c r="I50" s="145">
        <v>42314</v>
      </c>
      <c r="J50" s="24" t="s">
        <v>383</v>
      </c>
      <c r="K50" s="24">
        <v>1</v>
      </c>
      <c r="L50" s="162">
        <v>0</v>
      </c>
      <c r="M50" s="148">
        <v>0</v>
      </c>
      <c r="N50" s="148">
        <v>1</v>
      </c>
      <c r="O50" s="148">
        <v>2</v>
      </c>
    </row>
    <row r="51" spans="1:15">
      <c r="A51" s="24" t="s">
        <v>545</v>
      </c>
      <c r="B51" s="144" t="s">
        <v>156</v>
      </c>
      <c r="C51" s="24" t="s">
        <v>89</v>
      </c>
      <c r="D51" s="144" t="s">
        <v>459</v>
      </c>
      <c r="E51" s="144" t="s">
        <v>118</v>
      </c>
      <c r="F51" s="218">
        <v>0</v>
      </c>
      <c r="G51" s="24">
        <v>0</v>
      </c>
      <c r="H51" s="24" t="s">
        <v>164</v>
      </c>
      <c r="I51" s="145">
        <v>42384</v>
      </c>
      <c r="J51" s="24" t="s">
        <v>397</v>
      </c>
      <c r="K51" s="24">
        <v>2</v>
      </c>
      <c r="L51" s="162">
        <v>0</v>
      </c>
      <c r="M51" s="148">
        <v>0</v>
      </c>
      <c r="N51" s="148">
        <v>1</v>
      </c>
      <c r="O51" s="148">
        <v>2</v>
      </c>
    </row>
    <row r="52" spans="1:15">
      <c r="A52" s="24" t="s">
        <v>583</v>
      </c>
      <c r="B52" s="144" t="s">
        <v>159</v>
      </c>
      <c r="C52" s="24" t="s">
        <v>90</v>
      </c>
      <c r="D52" s="144" t="s">
        <v>382</v>
      </c>
      <c r="E52" s="144" t="s">
        <v>118</v>
      </c>
      <c r="F52" s="218">
        <v>0</v>
      </c>
      <c r="G52" s="24">
        <v>0</v>
      </c>
      <c r="H52" s="24" t="s">
        <v>164</v>
      </c>
      <c r="I52" s="145">
        <v>42510</v>
      </c>
      <c r="J52" s="24" t="s">
        <v>436</v>
      </c>
      <c r="K52" s="24">
        <v>5</v>
      </c>
      <c r="L52" s="162">
        <v>0</v>
      </c>
      <c r="M52" s="148">
        <v>0</v>
      </c>
      <c r="N52" s="148">
        <v>5</v>
      </c>
      <c r="O52" s="148">
        <v>7.5833333333333339</v>
      </c>
    </row>
    <row r="53" spans="1:15">
      <c r="A53" s="24" t="s">
        <v>531</v>
      </c>
      <c r="B53" s="144" t="s">
        <v>159</v>
      </c>
      <c r="C53" s="24" t="s">
        <v>90</v>
      </c>
      <c r="D53" s="144" t="s">
        <v>344</v>
      </c>
      <c r="E53" s="144" t="s">
        <v>118</v>
      </c>
      <c r="F53" s="218">
        <v>0</v>
      </c>
      <c r="G53" s="24">
        <v>0</v>
      </c>
      <c r="H53" s="24" t="s">
        <v>164</v>
      </c>
      <c r="I53" s="145">
        <v>42314</v>
      </c>
      <c r="J53" s="24" t="s">
        <v>383</v>
      </c>
      <c r="K53" s="24">
        <v>1</v>
      </c>
      <c r="L53" s="162">
        <v>0</v>
      </c>
      <c r="M53" s="148">
        <v>0</v>
      </c>
      <c r="N53" s="148">
        <v>1</v>
      </c>
      <c r="O53" s="148">
        <v>2</v>
      </c>
    </row>
    <row r="54" spans="1:15">
      <c r="A54" s="24" t="s">
        <v>596</v>
      </c>
      <c r="B54" s="71" t="s">
        <v>152</v>
      </c>
      <c r="C54" s="39" t="s">
        <v>90</v>
      </c>
      <c r="D54" s="71" t="s">
        <v>602</v>
      </c>
      <c r="E54" s="71" t="s">
        <v>118</v>
      </c>
      <c r="F54" s="218">
        <v>1</v>
      </c>
      <c r="G54" s="24">
        <v>0</v>
      </c>
      <c r="H54" s="39" t="s">
        <v>186</v>
      </c>
      <c r="I54" s="145" t="s">
        <v>210</v>
      </c>
      <c r="J54" s="24" t="s">
        <v>210</v>
      </c>
      <c r="K54" s="24">
        <v>0</v>
      </c>
      <c r="L54" s="162">
        <v>0</v>
      </c>
      <c r="M54" s="24">
        <v>0</v>
      </c>
      <c r="N54" s="24">
        <v>1</v>
      </c>
      <c r="O54" s="24">
        <v>1</v>
      </c>
    </row>
    <row r="55" spans="1:15" s="3" customFormat="1">
      <c r="A55" s="24" t="s">
        <v>556</v>
      </c>
      <c r="B55" s="71" t="s">
        <v>160</v>
      </c>
      <c r="C55" s="39" t="s">
        <v>91</v>
      </c>
      <c r="D55" s="71" t="s">
        <v>517</v>
      </c>
      <c r="E55" s="71" t="s">
        <v>118</v>
      </c>
      <c r="F55" s="218">
        <v>1</v>
      </c>
      <c r="G55" s="24">
        <v>0</v>
      </c>
      <c r="H55" s="39" t="s">
        <v>164</v>
      </c>
      <c r="I55" s="145">
        <v>42314</v>
      </c>
      <c r="J55" s="24" t="s">
        <v>383</v>
      </c>
      <c r="K55" s="24">
        <v>1</v>
      </c>
      <c r="L55" s="162">
        <v>0</v>
      </c>
      <c r="M55" s="24">
        <v>0</v>
      </c>
      <c r="N55" s="24">
        <v>1</v>
      </c>
      <c r="O55" s="24">
        <v>1</v>
      </c>
    </row>
    <row r="56" spans="1:15">
      <c r="A56" s="24" t="s">
        <v>530</v>
      </c>
      <c r="B56" s="144" t="s">
        <v>153</v>
      </c>
      <c r="C56" s="24" t="s">
        <v>92</v>
      </c>
      <c r="D56" s="144" t="s">
        <v>346</v>
      </c>
      <c r="E56" s="144" t="s">
        <v>118</v>
      </c>
      <c r="F56" s="218">
        <v>0</v>
      </c>
      <c r="G56" s="24">
        <v>0</v>
      </c>
      <c r="H56" s="24" t="s">
        <v>164</v>
      </c>
      <c r="I56" s="145">
        <v>42314</v>
      </c>
      <c r="J56" s="24" t="s">
        <v>383</v>
      </c>
      <c r="K56" s="24">
        <v>5</v>
      </c>
      <c r="L56" s="162">
        <v>0</v>
      </c>
      <c r="M56" s="148">
        <v>0</v>
      </c>
      <c r="N56" s="148">
        <v>2</v>
      </c>
      <c r="O56" s="148">
        <v>4.5333333333333332</v>
      </c>
    </row>
    <row r="57" spans="1:15">
      <c r="A57" s="24" t="s">
        <v>563</v>
      </c>
      <c r="B57" s="71" t="s">
        <v>151</v>
      </c>
      <c r="C57" s="39" t="s">
        <v>92</v>
      </c>
      <c r="D57" s="71" t="s">
        <v>381</v>
      </c>
      <c r="E57" s="71" t="s">
        <v>564</v>
      </c>
      <c r="F57" s="218">
        <v>1</v>
      </c>
      <c r="G57" s="24">
        <v>0</v>
      </c>
      <c r="H57" s="39" t="s">
        <v>186</v>
      </c>
      <c r="I57" s="145" t="s">
        <v>210</v>
      </c>
      <c r="J57" s="24" t="s">
        <v>210</v>
      </c>
      <c r="K57" s="24">
        <v>0</v>
      </c>
      <c r="L57" s="162">
        <v>0</v>
      </c>
      <c r="M57" s="24">
        <v>0</v>
      </c>
      <c r="N57" s="24">
        <v>1</v>
      </c>
      <c r="O57" s="24">
        <v>1</v>
      </c>
    </row>
    <row r="58" spans="1:15">
      <c r="A58" s="24" t="s">
        <v>569</v>
      </c>
      <c r="B58" s="71" t="s">
        <v>151</v>
      </c>
      <c r="C58" s="39" t="s">
        <v>92</v>
      </c>
      <c r="D58" s="71" t="s">
        <v>570</v>
      </c>
      <c r="E58" s="71" t="s">
        <v>564</v>
      </c>
      <c r="F58" s="218">
        <v>1</v>
      </c>
      <c r="G58" s="24">
        <v>0</v>
      </c>
      <c r="H58" s="39" t="s">
        <v>186</v>
      </c>
      <c r="I58" s="145" t="s">
        <v>210</v>
      </c>
      <c r="J58" s="24" t="s">
        <v>210</v>
      </c>
      <c r="K58" s="24">
        <v>0</v>
      </c>
      <c r="L58" s="162">
        <v>0</v>
      </c>
      <c r="M58" s="24">
        <v>0</v>
      </c>
      <c r="N58" s="24">
        <v>1</v>
      </c>
      <c r="O58" s="24">
        <v>1</v>
      </c>
    </row>
    <row r="59" spans="1:15">
      <c r="A59" s="24" t="s">
        <v>531</v>
      </c>
      <c r="B59" s="144" t="s">
        <v>156</v>
      </c>
      <c r="C59" s="24" t="s">
        <v>94</v>
      </c>
      <c r="D59" s="144" t="s">
        <v>347</v>
      </c>
      <c r="E59" s="144" t="s">
        <v>118</v>
      </c>
      <c r="F59" s="218">
        <v>0</v>
      </c>
      <c r="G59" s="24">
        <v>0</v>
      </c>
      <c r="H59" s="24" t="s">
        <v>164</v>
      </c>
      <c r="I59" s="145">
        <v>42314</v>
      </c>
      <c r="J59" s="24" t="s">
        <v>383</v>
      </c>
      <c r="K59" s="24">
        <v>5</v>
      </c>
      <c r="L59" s="162">
        <v>0</v>
      </c>
      <c r="M59" s="148">
        <v>0</v>
      </c>
      <c r="N59" s="148">
        <v>2</v>
      </c>
      <c r="O59" s="148">
        <v>8</v>
      </c>
    </row>
    <row r="60" spans="1:15">
      <c r="A60" s="24" t="s">
        <v>559</v>
      </c>
      <c r="B60" s="144" t="s">
        <v>156</v>
      </c>
      <c r="C60" s="24" t="s">
        <v>94</v>
      </c>
      <c r="D60" s="144" t="s">
        <v>410</v>
      </c>
      <c r="E60" s="144" t="s">
        <v>118</v>
      </c>
      <c r="F60" s="218">
        <v>0</v>
      </c>
      <c r="G60" s="24">
        <v>0</v>
      </c>
      <c r="H60" s="24" t="s">
        <v>164</v>
      </c>
      <c r="I60" s="145">
        <v>42464</v>
      </c>
      <c r="J60" s="24" t="s">
        <v>418</v>
      </c>
      <c r="K60" s="24">
        <v>3</v>
      </c>
      <c r="L60" s="162">
        <v>0</v>
      </c>
      <c r="M60" s="148">
        <v>0</v>
      </c>
      <c r="N60" s="148">
        <v>2</v>
      </c>
      <c r="O60" s="148">
        <v>3</v>
      </c>
    </row>
    <row r="61" spans="1:15">
      <c r="A61" s="24" t="s">
        <v>500</v>
      </c>
      <c r="B61" s="144" t="s">
        <v>152</v>
      </c>
      <c r="C61" s="24" t="s">
        <v>94</v>
      </c>
      <c r="D61" s="144" t="s">
        <v>348</v>
      </c>
      <c r="E61" s="144" t="s">
        <v>118</v>
      </c>
      <c r="F61" s="218">
        <v>0</v>
      </c>
      <c r="G61" s="24">
        <v>0</v>
      </c>
      <c r="H61" s="24" t="s">
        <v>164</v>
      </c>
      <c r="I61" s="145">
        <v>42298</v>
      </c>
      <c r="J61" s="24" t="s">
        <v>477</v>
      </c>
      <c r="K61" s="24">
        <v>2</v>
      </c>
      <c r="L61" s="162">
        <v>0</v>
      </c>
      <c r="M61" s="148">
        <v>0</v>
      </c>
      <c r="N61" s="148">
        <v>1</v>
      </c>
      <c r="O61" s="148">
        <v>2</v>
      </c>
    </row>
    <row r="62" spans="1:15" s="3" customFormat="1">
      <c r="A62" s="24" t="s">
        <v>550</v>
      </c>
      <c r="B62" s="144" t="s">
        <v>153</v>
      </c>
      <c r="C62" s="24" t="s">
        <v>94</v>
      </c>
      <c r="D62" s="144" t="s">
        <v>460</v>
      </c>
      <c r="E62" s="144" t="s">
        <v>118</v>
      </c>
      <c r="F62" s="218">
        <v>0</v>
      </c>
      <c r="G62" s="24">
        <v>0</v>
      </c>
      <c r="H62" s="24" t="s">
        <v>164</v>
      </c>
      <c r="I62" s="145">
        <v>42424</v>
      </c>
      <c r="J62" s="24" t="s">
        <v>409</v>
      </c>
      <c r="K62" s="24">
        <v>5</v>
      </c>
      <c r="L62" s="162">
        <v>0</v>
      </c>
      <c r="M62" s="148">
        <v>0</v>
      </c>
      <c r="N62" s="148">
        <v>5</v>
      </c>
      <c r="O62" s="148">
        <v>11</v>
      </c>
    </row>
    <row r="63" spans="1:15">
      <c r="A63" s="24" t="s">
        <v>584</v>
      </c>
      <c r="B63" s="71" t="s">
        <v>159</v>
      </c>
      <c r="C63" s="39" t="s">
        <v>95</v>
      </c>
      <c r="D63" s="71" t="s">
        <v>553</v>
      </c>
      <c r="E63" s="71" t="s">
        <v>118</v>
      </c>
      <c r="F63" s="218">
        <v>1</v>
      </c>
      <c r="G63" s="24">
        <v>0</v>
      </c>
      <c r="H63" s="39" t="s">
        <v>164</v>
      </c>
      <c r="I63" s="145">
        <v>42510</v>
      </c>
      <c r="J63" s="24" t="s">
        <v>436</v>
      </c>
      <c r="K63" s="24">
        <v>2</v>
      </c>
      <c r="L63" s="162">
        <v>0</v>
      </c>
      <c r="M63" s="24">
        <v>0</v>
      </c>
      <c r="N63" s="24">
        <v>1</v>
      </c>
      <c r="O63" s="24">
        <v>1</v>
      </c>
    </row>
    <row r="64" spans="1:15">
      <c r="A64" s="24" t="s">
        <v>560</v>
      </c>
      <c r="B64" s="144" t="s">
        <v>159</v>
      </c>
      <c r="C64" s="24" t="s">
        <v>95</v>
      </c>
      <c r="D64" s="144" t="s">
        <v>349</v>
      </c>
      <c r="E64" s="144" t="s">
        <v>118</v>
      </c>
      <c r="F64" s="218">
        <v>0</v>
      </c>
      <c r="G64" s="24">
        <v>0</v>
      </c>
      <c r="H64" s="24" t="s">
        <v>164</v>
      </c>
      <c r="I64" s="145">
        <v>42464</v>
      </c>
      <c r="J64" s="24" t="s">
        <v>418</v>
      </c>
      <c r="K64" s="24">
        <v>2</v>
      </c>
      <c r="L64" s="162">
        <v>0</v>
      </c>
      <c r="M64" s="148">
        <v>0</v>
      </c>
      <c r="N64" s="148">
        <v>1</v>
      </c>
      <c r="O64" s="148">
        <v>2.5</v>
      </c>
    </row>
    <row r="65" spans="1:15">
      <c r="A65" s="24" t="s">
        <v>531</v>
      </c>
      <c r="B65" s="144" t="s">
        <v>160</v>
      </c>
      <c r="C65" s="24" t="s">
        <v>95</v>
      </c>
      <c r="D65" s="144" t="s">
        <v>522</v>
      </c>
      <c r="E65" s="144" t="s">
        <v>118</v>
      </c>
      <c r="F65" s="218">
        <v>0</v>
      </c>
      <c r="G65" s="24">
        <v>0</v>
      </c>
      <c r="H65" s="24" t="s">
        <v>164</v>
      </c>
      <c r="I65" s="145">
        <v>42314</v>
      </c>
      <c r="J65" s="24" t="s">
        <v>383</v>
      </c>
      <c r="K65" s="24">
        <v>2</v>
      </c>
      <c r="L65" s="162">
        <v>0</v>
      </c>
      <c r="M65" s="148">
        <v>0</v>
      </c>
      <c r="N65" s="148">
        <v>1</v>
      </c>
      <c r="O65" s="148">
        <v>2</v>
      </c>
    </row>
    <row r="66" spans="1:15" s="3" customFormat="1">
      <c r="A66" s="24" t="s">
        <v>531</v>
      </c>
      <c r="B66" s="144" t="s">
        <v>158</v>
      </c>
      <c r="C66" s="24" t="s">
        <v>95</v>
      </c>
      <c r="D66" s="144" t="s">
        <v>510</v>
      </c>
      <c r="E66" s="144" t="s">
        <v>118</v>
      </c>
      <c r="F66" s="218">
        <v>0</v>
      </c>
      <c r="G66" s="24">
        <v>0</v>
      </c>
      <c r="H66" s="24" t="s">
        <v>164</v>
      </c>
      <c r="I66" s="145">
        <v>42314</v>
      </c>
      <c r="J66" s="24" t="s">
        <v>383</v>
      </c>
      <c r="K66" s="24">
        <v>5</v>
      </c>
      <c r="L66" s="162">
        <v>0</v>
      </c>
      <c r="M66" s="148">
        <v>0</v>
      </c>
      <c r="N66" s="148">
        <v>1</v>
      </c>
      <c r="O66" s="148">
        <v>5</v>
      </c>
    </row>
    <row r="67" spans="1:15">
      <c r="A67" s="24" t="s">
        <v>545</v>
      </c>
      <c r="B67" s="144" t="s">
        <v>159</v>
      </c>
      <c r="C67" s="24" t="s">
        <v>95</v>
      </c>
      <c r="D67" s="144" t="s">
        <v>350</v>
      </c>
      <c r="E67" s="144" t="s">
        <v>118</v>
      </c>
      <c r="F67" s="218">
        <v>0</v>
      </c>
      <c r="G67" s="24">
        <v>0</v>
      </c>
      <c r="H67" s="24" t="s">
        <v>164</v>
      </c>
      <c r="I67" s="145">
        <v>42384</v>
      </c>
      <c r="J67" s="24" t="s">
        <v>397</v>
      </c>
      <c r="K67" s="24">
        <v>1</v>
      </c>
      <c r="L67" s="162">
        <v>0</v>
      </c>
      <c r="M67" s="148">
        <v>0</v>
      </c>
      <c r="N67" s="148">
        <v>2</v>
      </c>
      <c r="O67" s="148">
        <v>3</v>
      </c>
    </row>
    <row r="68" spans="1:15">
      <c r="A68" s="24" t="s">
        <v>551</v>
      </c>
      <c r="B68" s="144" t="s">
        <v>160</v>
      </c>
      <c r="C68" s="24" t="s">
        <v>95</v>
      </c>
      <c r="D68" s="144" t="s">
        <v>515</v>
      </c>
      <c r="E68" s="144" t="s">
        <v>118</v>
      </c>
      <c r="F68" s="218">
        <v>1</v>
      </c>
      <c r="G68" s="24">
        <v>0</v>
      </c>
      <c r="H68" s="24" t="s">
        <v>164</v>
      </c>
      <c r="I68" s="145">
        <v>42424</v>
      </c>
      <c r="J68" s="24" t="s">
        <v>409</v>
      </c>
      <c r="K68" s="24">
        <v>1</v>
      </c>
      <c r="L68" s="162">
        <v>0</v>
      </c>
      <c r="M68" s="148">
        <v>0</v>
      </c>
      <c r="N68" s="148">
        <v>1</v>
      </c>
      <c r="O68" s="148">
        <v>1</v>
      </c>
    </row>
    <row r="69" spans="1:15">
      <c r="A69" s="24" t="s">
        <v>582</v>
      </c>
      <c r="B69" s="144" t="s">
        <v>156</v>
      </c>
      <c r="C69" s="24" t="s">
        <v>95</v>
      </c>
      <c r="D69" s="144" t="s">
        <v>352</v>
      </c>
      <c r="E69" s="144" t="s">
        <v>118</v>
      </c>
      <c r="F69" s="218">
        <v>0</v>
      </c>
      <c r="G69" s="24">
        <v>0</v>
      </c>
      <c r="H69" s="24" t="s">
        <v>164</v>
      </c>
      <c r="I69" s="145">
        <v>42510</v>
      </c>
      <c r="J69" s="24" t="s">
        <v>436</v>
      </c>
      <c r="K69" s="24">
        <v>1</v>
      </c>
      <c r="L69" s="162">
        <v>0</v>
      </c>
      <c r="M69" s="148">
        <v>0</v>
      </c>
      <c r="N69" s="148">
        <v>1</v>
      </c>
      <c r="O69" s="148">
        <v>2</v>
      </c>
    </row>
    <row r="70" spans="1:15">
      <c r="A70" s="24" t="s">
        <v>551</v>
      </c>
      <c r="B70" s="144" t="s">
        <v>154</v>
      </c>
      <c r="C70" s="24" t="s">
        <v>96</v>
      </c>
      <c r="D70" s="144" t="s">
        <v>403</v>
      </c>
      <c r="E70" s="144" t="s">
        <v>118</v>
      </c>
      <c r="F70" s="218">
        <v>0</v>
      </c>
      <c r="G70" s="24">
        <v>0</v>
      </c>
      <c r="H70" s="24" t="s">
        <v>164</v>
      </c>
      <c r="I70" s="145">
        <v>42424</v>
      </c>
      <c r="J70" s="24" t="s">
        <v>409</v>
      </c>
      <c r="K70" s="24">
        <v>3</v>
      </c>
      <c r="L70" s="162">
        <v>0</v>
      </c>
      <c r="M70" s="148">
        <v>0</v>
      </c>
      <c r="N70" s="148">
        <v>2</v>
      </c>
      <c r="O70" s="148">
        <v>6</v>
      </c>
    </row>
    <row r="71" spans="1:15">
      <c r="A71" s="24" t="s">
        <v>603</v>
      </c>
      <c r="B71" s="71" t="s">
        <v>159</v>
      </c>
      <c r="C71" s="39" t="s">
        <v>96</v>
      </c>
      <c r="D71" s="71" t="s">
        <v>353</v>
      </c>
      <c r="E71" s="71" t="s">
        <v>118</v>
      </c>
      <c r="F71" s="218">
        <v>1.9999999999999998</v>
      </c>
      <c r="G71" s="24">
        <v>0</v>
      </c>
      <c r="H71" s="39" t="s">
        <v>164</v>
      </c>
      <c r="I71" s="145">
        <v>42384</v>
      </c>
      <c r="J71" s="24" t="s">
        <v>397</v>
      </c>
      <c r="K71" s="24">
        <v>1</v>
      </c>
      <c r="L71" s="162">
        <v>0</v>
      </c>
      <c r="M71" s="24">
        <v>0</v>
      </c>
      <c r="N71" s="24">
        <v>1</v>
      </c>
      <c r="O71" s="24">
        <v>2.2204460492503131E-16</v>
      </c>
    </row>
    <row r="72" spans="1:15">
      <c r="A72" s="24" t="s">
        <v>539</v>
      </c>
      <c r="B72" s="144" t="s">
        <v>160</v>
      </c>
      <c r="C72" s="24" t="s">
        <v>96</v>
      </c>
      <c r="D72" s="144" t="s">
        <v>541</v>
      </c>
      <c r="E72" s="144" t="s">
        <v>118</v>
      </c>
      <c r="F72" s="218">
        <v>0</v>
      </c>
      <c r="G72" s="24">
        <v>0</v>
      </c>
      <c r="H72" s="24" t="s">
        <v>164</v>
      </c>
      <c r="I72" s="145">
        <v>42384</v>
      </c>
      <c r="J72" s="24" t="s">
        <v>397</v>
      </c>
      <c r="K72" s="24">
        <v>2</v>
      </c>
      <c r="L72" s="162">
        <v>0</v>
      </c>
      <c r="M72" s="148">
        <v>0</v>
      </c>
      <c r="N72" s="148">
        <v>1</v>
      </c>
      <c r="O72" s="148">
        <v>2</v>
      </c>
    </row>
    <row r="73" spans="1:15">
      <c r="A73" s="24" t="s">
        <v>539</v>
      </c>
      <c r="B73" s="144" t="s">
        <v>160</v>
      </c>
      <c r="C73" s="24" t="s">
        <v>96</v>
      </c>
      <c r="D73" s="144" t="s">
        <v>524</v>
      </c>
      <c r="E73" s="144" t="s">
        <v>118</v>
      </c>
      <c r="F73" s="218">
        <v>0</v>
      </c>
      <c r="G73" s="24">
        <v>0</v>
      </c>
      <c r="H73" s="24" t="s">
        <v>164</v>
      </c>
      <c r="I73" s="145">
        <v>42384</v>
      </c>
      <c r="J73" s="24" t="s">
        <v>397</v>
      </c>
      <c r="K73" s="24">
        <v>1</v>
      </c>
      <c r="L73" s="162">
        <v>0</v>
      </c>
      <c r="M73" s="148">
        <v>0</v>
      </c>
      <c r="N73" s="148">
        <v>1</v>
      </c>
      <c r="O73" s="148">
        <v>2</v>
      </c>
    </row>
    <row r="74" spans="1:15">
      <c r="A74" s="24" t="s">
        <v>587</v>
      </c>
      <c r="B74" s="71" t="s">
        <v>157</v>
      </c>
      <c r="C74" s="39" t="s">
        <v>96</v>
      </c>
      <c r="D74" s="71" t="s">
        <v>392</v>
      </c>
      <c r="E74" s="71" t="s">
        <v>118</v>
      </c>
      <c r="F74" s="218">
        <v>1</v>
      </c>
      <c r="G74" s="24">
        <v>0</v>
      </c>
      <c r="H74" s="39" t="s">
        <v>186</v>
      </c>
      <c r="I74" s="145" t="s">
        <v>210</v>
      </c>
      <c r="J74" s="24" t="s">
        <v>210</v>
      </c>
      <c r="K74" s="24">
        <v>0</v>
      </c>
      <c r="L74" s="162">
        <v>0</v>
      </c>
      <c r="M74" s="24">
        <v>0</v>
      </c>
      <c r="N74" s="24">
        <v>1</v>
      </c>
      <c r="O74" s="24">
        <v>4</v>
      </c>
    </row>
    <row r="75" spans="1:15">
      <c r="A75" s="24" t="s">
        <v>582</v>
      </c>
      <c r="B75" s="144" t="s">
        <v>152</v>
      </c>
      <c r="C75" s="24" t="s">
        <v>96</v>
      </c>
      <c r="D75" s="144" t="s">
        <v>354</v>
      </c>
      <c r="E75" s="144" t="s">
        <v>118</v>
      </c>
      <c r="F75" s="218">
        <v>0</v>
      </c>
      <c r="G75" s="24">
        <v>0</v>
      </c>
      <c r="H75" s="24" t="s">
        <v>164</v>
      </c>
      <c r="I75" s="145">
        <v>42510</v>
      </c>
      <c r="J75" s="24" t="s">
        <v>436</v>
      </c>
      <c r="K75" s="24">
        <v>1</v>
      </c>
      <c r="L75" s="162">
        <v>0</v>
      </c>
      <c r="M75" s="148">
        <v>0</v>
      </c>
      <c r="N75" s="148">
        <v>1</v>
      </c>
      <c r="O75" s="148">
        <v>2</v>
      </c>
    </row>
    <row r="76" spans="1:15">
      <c r="A76" s="24" t="s">
        <v>594</v>
      </c>
      <c r="B76" s="71" t="s">
        <v>155</v>
      </c>
      <c r="C76" s="39" t="s">
        <v>97</v>
      </c>
      <c r="D76" s="71" t="s">
        <v>385</v>
      </c>
      <c r="E76" s="71" t="s">
        <v>118</v>
      </c>
      <c r="F76" s="218">
        <v>1</v>
      </c>
      <c r="G76" s="24">
        <v>0</v>
      </c>
      <c r="H76" s="39" t="s">
        <v>186</v>
      </c>
      <c r="I76" s="145" t="s">
        <v>210</v>
      </c>
      <c r="J76" s="24" t="s">
        <v>210</v>
      </c>
      <c r="K76" s="24">
        <v>0</v>
      </c>
      <c r="L76" s="162">
        <v>0</v>
      </c>
      <c r="M76" s="24">
        <v>0</v>
      </c>
      <c r="N76" s="24">
        <v>1</v>
      </c>
      <c r="O76" s="24">
        <v>2</v>
      </c>
    </row>
    <row r="77" spans="1:15">
      <c r="A77" s="24" t="s">
        <v>583</v>
      </c>
      <c r="B77" s="144" t="s">
        <v>158</v>
      </c>
      <c r="C77" s="24" t="s">
        <v>97</v>
      </c>
      <c r="D77" s="144" t="s">
        <v>355</v>
      </c>
      <c r="E77" s="144" t="s">
        <v>118</v>
      </c>
      <c r="F77" s="218">
        <v>0</v>
      </c>
      <c r="G77" s="24">
        <v>0</v>
      </c>
      <c r="H77" s="24" t="s">
        <v>164</v>
      </c>
      <c r="I77" s="145">
        <v>42510</v>
      </c>
      <c r="J77" s="24" t="s">
        <v>436</v>
      </c>
      <c r="K77" s="24">
        <v>4</v>
      </c>
      <c r="L77" s="162">
        <v>0</v>
      </c>
      <c r="M77" s="148">
        <v>0</v>
      </c>
      <c r="N77" s="148">
        <v>2</v>
      </c>
      <c r="O77" s="148">
        <v>3</v>
      </c>
    </row>
    <row r="78" spans="1:15">
      <c r="A78" s="24" t="s">
        <v>584</v>
      </c>
      <c r="B78" s="71" t="s">
        <v>153</v>
      </c>
      <c r="C78" s="39" t="s">
        <v>97</v>
      </c>
      <c r="D78" s="71" t="s">
        <v>380</v>
      </c>
      <c r="E78" s="71" t="s">
        <v>118</v>
      </c>
      <c r="F78" s="218">
        <v>1</v>
      </c>
      <c r="G78" s="24">
        <v>0</v>
      </c>
      <c r="H78" s="39" t="s">
        <v>164</v>
      </c>
      <c r="I78" s="145">
        <v>42510</v>
      </c>
      <c r="J78" s="24" t="s">
        <v>436</v>
      </c>
      <c r="K78" s="24">
        <v>1</v>
      </c>
      <c r="L78" s="162">
        <v>0</v>
      </c>
      <c r="M78" s="24">
        <v>0</v>
      </c>
      <c r="N78" s="24">
        <v>1</v>
      </c>
      <c r="O78" s="24">
        <v>1</v>
      </c>
    </row>
    <row r="79" spans="1:15">
      <c r="A79" s="24" t="s">
        <v>596</v>
      </c>
      <c r="B79" s="71" t="s">
        <v>160</v>
      </c>
      <c r="C79" s="39" t="s">
        <v>98</v>
      </c>
      <c r="D79" s="71" t="s">
        <v>461</v>
      </c>
      <c r="E79" s="71" t="s">
        <v>118</v>
      </c>
      <c r="F79" s="218">
        <v>1</v>
      </c>
      <c r="G79" s="24">
        <v>0</v>
      </c>
      <c r="H79" s="39" t="s">
        <v>164</v>
      </c>
      <c r="I79" s="145">
        <v>42314</v>
      </c>
      <c r="J79" s="24" t="s">
        <v>383</v>
      </c>
      <c r="K79" s="24">
        <v>2</v>
      </c>
      <c r="L79" s="162">
        <v>0</v>
      </c>
      <c r="M79" s="24">
        <v>0</v>
      </c>
      <c r="N79" s="24">
        <v>1</v>
      </c>
      <c r="O79" s="24">
        <v>2</v>
      </c>
    </row>
    <row r="80" spans="1:15">
      <c r="A80" s="24" t="s">
        <v>586</v>
      </c>
      <c r="B80" s="71" t="s">
        <v>154</v>
      </c>
      <c r="C80" s="39" t="s">
        <v>98</v>
      </c>
      <c r="D80" s="71" t="s">
        <v>356</v>
      </c>
      <c r="E80" s="71" t="s">
        <v>118</v>
      </c>
      <c r="F80" s="218">
        <v>3</v>
      </c>
      <c r="G80" s="24">
        <v>0</v>
      </c>
      <c r="H80" s="39" t="s">
        <v>186</v>
      </c>
      <c r="I80" s="145" t="s">
        <v>210</v>
      </c>
      <c r="J80" s="24" t="s">
        <v>210</v>
      </c>
      <c r="K80" s="24">
        <v>0</v>
      </c>
      <c r="L80" s="162">
        <v>0</v>
      </c>
      <c r="M80" s="24">
        <v>0</v>
      </c>
      <c r="N80" s="24">
        <v>2</v>
      </c>
      <c r="O80" s="24">
        <v>10</v>
      </c>
    </row>
    <row r="81" spans="1:15">
      <c r="A81" s="24" t="s">
        <v>582</v>
      </c>
      <c r="B81" s="144" t="s">
        <v>160</v>
      </c>
      <c r="C81" s="24" t="s">
        <v>99</v>
      </c>
      <c r="D81" s="144" t="s">
        <v>357</v>
      </c>
      <c r="E81" s="144" t="s">
        <v>118</v>
      </c>
      <c r="F81" s="218">
        <v>0</v>
      </c>
      <c r="G81" s="24">
        <v>0</v>
      </c>
      <c r="H81" s="24" t="s">
        <v>164</v>
      </c>
      <c r="I81" s="145">
        <v>42510</v>
      </c>
      <c r="J81" s="24" t="s">
        <v>436</v>
      </c>
      <c r="K81" s="24">
        <v>20</v>
      </c>
      <c r="L81" s="162">
        <v>0</v>
      </c>
      <c r="M81" s="148">
        <v>0</v>
      </c>
      <c r="N81" s="148">
        <v>10</v>
      </c>
      <c r="O81" s="148">
        <v>28</v>
      </c>
    </row>
    <row r="82" spans="1:15">
      <c r="A82" s="24" t="s">
        <v>608</v>
      </c>
      <c r="B82" s="71" t="s">
        <v>160</v>
      </c>
      <c r="C82" s="39" t="s">
        <v>99</v>
      </c>
      <c r="D82" s="71" t="s">
        <v>358</v>
      </c>
      <c r="E82" s="71" t="s">
        <v>118</v>
      </c>
      <c r="F82" s="218">
        <v>6.25</v>
      </c>
      <c r="G82" s="24">
        <v>0</v>
      </c>
      <c r="H82" s="39" t="s">
        <v>164</v>
      </c>
      <c r="I82" s="145">
        <v>42314</v>
      </c>
      <c r="J82" s="24" t="s">
        <v>383</v>
      </c>
      <c r="K82" s="24">
        <v>10</v>
      </c>
      <c r="L82" s="162">
        <v>0</v>
      </c>
      <c r="M82" s="24">
        <v>0</v>
      </c>
      <c r="N82" s="24">
        <v>10</v>
      </c>
      <c r="O82" s="24">
        <v>4.75</v>
      </c>
    </row>
    <row r="83" spans="1:15">
      <c r="A83" s="24" t="s">
        <v>584</v>
      </c>
      <c r="B83" s="71" t="s">
        <v>150</v>
      </c>
      <c r="C83" s="39" t="s">
        <v>99</v>
      </c>
      <c r="D83" s="71" t="s">
        <v>585</v>
      </c>
      <c r="E83" s="71" t="s">
        <v>118</v>
      </c>
      <c r="F83" s="218">
        <v>2</v>
      </c>
      <c r="G83" s="24">
        <v>0</v>
      </c>
      <c r="H83" s="39" t="s">
        <v>186</v>
      </c>
      <c r="I83" s="145" t="s">
        <v>210</v>
      </c>
      <c r="J83" s="24" t="s">
        <v>210</v>
      </c>
      <c r="K83" s="24">
        <v>0</v>
      </c>
      <c r="L83" s="162">
        <v>0</v>
      </c>
      <c r="M83" s="24">
        <v>0</v>
      </c>
      <c r="N83" s="24">
        <v>2</v>
      </c>
      <c r="O83" s="24">
        <v>1</v>
      </c>
    </row>
    <row r="84" spans="1:15">
      <c r="A84" s="24" t="s">
        <v>551</v>
      </c>
      <c r="B84" s="71" t="s">
        <v>156</v>
      </c>
      <c r="C84" s="39" t="s">
        <v>99</v>
      </c>
      <c r="D84" s="71" t="s">
        <v>359</v>
      </c>
      <c r="E84" s="71" t="s">
        <v>118</v>
      </c>
      <c r="F84" s="218">
        <v>1</v>
      </c>
      <c r="G84" s="24">
        <v>0</v>
      </c>
      <c r="H84" s="39" t="s">
        <v>164</v>
      </c>
      <c r="I84" s="145">
        <v>42314</v>
      </c>
      <c r="J84" s="24" t="s">
        <v>383</v>
      </c>
      <c r="K84" s="24">
        <v>1</v>
      </c>
      <c r="L84" s="162">
        <v>0</v>
      </c>
      <c r="M84" s="24">
        <v>0</v>
      </c>
      <c r="N84" s="24">
        <v>1</v>
      </c>
      <c r="O84" s="24">
        <v>1</v>
      </c>
    </row>
    <row r="85" spans="1:15">
      <c r="A85" s="24" t="s">
        <v>532</v>
      </c>
      <c r="B85" s="144" t="s">
        <v>157</v>
      </c>
      <c r="C85" s="24" t="s">
        <v>99</v>
      </c>
      <c r="D85" s="144" t="s">
        <v>360</v>
      </c>
      <c r="E85" s="144" t="s">
        <v>118</v>
      </c>
      <c r="F85" s="218">
        <v>0</v>
      </c>
      <c r="G85" s="24">
        <v>0</v>
      </c>
      <c r="H85" s="24" t="s">
        <v>164</v>
      </c>
      <c r="I85" s="145">
        <v>42314</v>
      </c>
      <c r="J85" s="24" t="s">
        <v>383</v>
      </c>
      <c r="K85" s="24">
        <v>2</v>
      </c>
      <c r="L85" s="162">
        <v>0</v>
      </c>
      <c r="M85" s="148">
        <v>0</v>
      </c>
      <c r="N85" s="148">
        <v>1</v>
      </c>
      <c r="O85" s="148">
        <v>2</v>
      </c>
    </row>
    <row r="86" spans="1:15">
      <c r="A86" s="24" t="s">
        <v>532</v>
      </c>
      <c r="B86" s="144" t="s">
        <v>148</v>
      </c>
      <c r="C86" s="24" t="s">
        <v>99</v>
      </c>
      <c r="D86" s="144" t="s">
        <v>361</v>
      </c>
      <c r="E86" s="144" t="s">
        <v>118</v>
      </c>
      <c r="F86" s="218">
        <v>0</v>
      </c>
      <c r="G86" s="24">
        <v>0</v>
      </c>
      <c r="H86" s="24" t="s">
        <v>164</v>
      </c>
      <c r="I86" s="145">
        <v>42314</v>
      </c>
      <c r="J86" s="24" t="s">
        <v>383</v>
      </c>
      <c r="K86" s="24">
        <v>3</v>
      </c>
      <c r="L86" s="162">
        <v>0</v>
      </c>
      <c r="M86" s="148">
        <v>0</v>
      </c>
      <c r="N86" s="148">
        <v>2</v>
      </c>
      <c r="O86" s="148">
        <v>4.4000000000000004</v>
      </c>
    </row>
    <row r="87" spans="1:15">
      <c r="A87" s="24" t="s">
        <v>584</v>
      </c>
      <c r="B87" s="71" t="s">
        <v>156</v>
      </c>
      <c r="C87" s="39" t="s">
        <v>101</v>
      </c>
      <c r="D87" s="71" t="s">
        <v>417</v>
      </c>
      <c r="E87" s="71" t="s">
        <v>118</v>
      </c>
      <c r="F87" s="218">
        <v>1</v>
      </c>
      <c r="G87" s="24">
        <v>0</v>
      </c>
      <c r="H87" s="39" t="s">
        <v>164</v>
      </c>
      <c r="I87" s="145">
        <v>42314</v>
      </c>
      <c r="J87" s="24" t="s">
        <v>383</v>
      </c>
      <c r="K87" s="24">
        <v>1</v>
      </c>
      <c r="L87" s="162">
        <v>0</v>
      </c>
      <c r="M87" s="24">
        <v>0</v>
      </c>
      <c r="N87" s="24">
        <v>1</v>
      </c>
      <c r="O87" s="24">
        <v>1</v>
      </c>
    </row>
    <row r="88" spans="1:15">
      <c r="A88" s="24" t="s">
        <v>532</v>
      </c>
      <c r="B88" s="144" t="s">
        <v>154</v>
      </c>
      <c r="C88" s="24" t="s">
        <v>101</v>
      </c>
      <c r="D88" s="144" t="s">
        <v>527</v>
      </c>
      <c r="E88" s="144" t="s">
        <v>118</v>
      </c>
      <c r="F88" s="218">
        <v>0</v>
      </c>
      <c r="G88" s="24">
        <v>0</v>
      </c>
      <c r="H88" s="24" t="s">
        <v>164</v>
      </c>
      <c r="I88" s="145">
        <v>42314</v>
      </c>
      <c r="J88" s="24" t="s">
        <v>383</v>
      </c>
      <c r="K88" s="24">
        <v>2</v>
      </c>
      <c r="L88" s="162">
        <v>0</v>
      </c>
      <c r="M88" s="148">
        <v>0</v>
      </c>
      <c r="N88" s="148">
        <v>1</v>
      </c>
      <c r="O88" s="148">
        <v>2</v>
      </c>
    </row>
    <row r="89" spans="1:15">
      <c r="A89" s="24" t="s">
        <v>539</v>
      </c>
      <c r="B89" s="144" t="s">
        <v>158</v>
      </c>
      <c r="C89" s="24" t="s">
        <v>102</v>
      </c>
      <c r="D89" s="144" t="s">
        <v>507</v>
      </c>
      <c r="E89" s="144" t="s">
        <v>118</v>
      </c>
      <c r="F89" s="218">
        <v>0</v>
      </c>
      <c r="G89" s="24">
        <v>0</v>
      </c>
      <c r="H89" s="24" t="s">
        <v>164</v>
      </c>
      <c r="I89" s="145">
        <v>42384</v>
      </c>
      <c r="J89" s="24" t="s">
        <v>397</v>
      </c>
      <c r="K89" s="24">
        <v>2</v>
      </c>
      <c r="L89" s="162">
        <v>0</v>
      </c>
      <c r="M89" s="148">
        <v>0</v>
      </c>
      <c r="N89" s="148">
        <v>1</v>
      </c>
      <c r="O89" s="148">
        <v>2</v>
      </c>
    </row>
    <row r="90" spans="1:15">
      <c r="A90" s="24" t="s">
        <v>584</v>
      </c>
      <c r="B90" s="71" t="s">
        <v>160</v>
      </c>
      <c r="C90" s="39" t="s">
        <v>102</v>
      </c>
      <c r="D90" s="71" t="s">
        <v>537</v>
      </c>
      <c r="E90" s="71" t="s">
        <v>118</v>
      </c>
      <c r="F90" s="218">
        <v>1</v>
      </c>
      <c r="G90" s="24">
        <v>0</v>
      </c>
      <c r="H90" s="39" t="s">
        <v>164</v>
      </c>
      <c r="I90" s="145">
        <v>42464</v>
      </c>
      <c r="J90" s="24" t="s">
        <v>418</v>
      </c>
      <c r="K90" s="24">
        <v>2</v>
      </c>
      <c r="L90" s="162">
        <v>0</v>
      </c>
      <c r="M90" s="24">
        <v>0</v>
      </c>
      <c r="N90" s="24">
        <v>1</v>
      </c>
      <c r="O90" s="24">
        <v>1</v>
      </c>
    </row>
    <row r="91" spans="1:15">
      <c r="A91" s="24" t="s">
        <v>560</v>
      </c>
      <c r="B91" s="144" t="s">
        <v>151</v>
      </c>
      <c r="C91" s="24" t="s">
        <v>102</v>
      </c>
      <c r="D91" s="144" t="s">
        <v>561</v>
      </c>
      <c r="E91" s="144" t="s">
        <v>118</v>
      </c>
      <c r="F91" s="218">
        <v>0</v>
      </c>
      <c r="G91" s="24">
        <v>0</v>
      </c>
      <c r="H91" s="24" t="s">
        <v>164</v>
      </c>
      <c r="I91" s="145">
        <v>42464</v>
      </c>
      <c r="J91" s="24" t="s">
        <v>418</v>
      </c>
      <c r="K91" s="24">
        <v>2</v>
      </c>
      <c r="L91" s="162">
        <v>0</v>
      </c>
      <c r="M91" s="148">
        <v>0</v>
      </c>
      <c r="N91" s="148">
        <v>1</v>
      </c>
      <c r="O91" s="148">
        <v>1.6666666666666667</v>
      </c>
    </row>
    <row r="92" spans="1:15">
      <c r="A92" s="24" t="s">
        <v>595</v>
      </c>
      <c r="B92" s="71" t="s">
        <v>156</v>
      </c>
      <c r="C92" s="39" t="s">
        <v>102</v>
      </c>
      <c r="D92" s="71" t="s">
        <v>396</v>
      </c>
      <c r="E92" s="71" t="s">
        <v>118</v>
      </c>
      <c r="F92" s="218">
        <v>1</v>
      </c>
      <c r="G92" s="24">
        <v>0</v>
      </c>
      <c r="H92" s="39" t="s">
        <v>186</v>
      </c>
      <c r="I92" s="145" t="s">
        <v>210</v>
      </c>
      <c r="J92" s="24" t="s">
        <v>210</v>
      </c>
      <c r="K92" s="24">
        <v>0</v>
      </c>
      <c r="L92" s="162">
        <v>0</v>
      </c>
      <c r="M92" s="24">
        <v>0</v>
      </c>
      <c r="N92" s="24">
        <v>1</v>
      </c>
      <c r="O92" s="24">
        <v>2</v>
      </c>
    </row>
    <row r="93" spans="1:15">
      <c r="A93" s="24" t="s">
        <v>583</v>
      </c>
      <c r="B93" s="144" t="s">
        <v>159</v>
      </c>
      <c r="C93" s="24" t="s">
        <v>102</v>
      </c>
      <c r="D93" s="144" t="s">
        <v>363</v>
      </c>
      <c r="E93" s="144" t="s">
        <v>118</v>
      </c>
      <c r="F93" s="218">
        <v>0</v>
      </c>
      <c r="G93" s="24">
        <v>0</v>
      </c>
      <c r="H93" s="24" t="s">
        <v>164</v>
      </c>
      <c r="I93" s="145">
        <v>42510</v>
      </c>
      <c r="J93" s="24" t="s">
        <v>436</v>
      </c>
      <c r="K93" s="24">
        <v>2</v>
      </c>
      <c r="L93" s="162">
        <v>0</v>
      </c>
      <c r="M93" s="148">
        <v>0</v>
      </c>
      <c r="N93" s="148">
        <v>2</v>
      </c>
      <c r="O93" s="148">
        <v>4</v>
      </c>
    </row>
    <row r="94" spans="1:15">
      <c r="A94" s="24" t="s">
        <v>559</v>
      </c>
      <c r="B94" s="144" t="s">
        <v>156</v>
      </c>
      <c r="C94" s="24" t="s">
        <v>102</v>
      </c>
      <c r="D94" s="144" t="s">
        <v>364</v>
      </c>
      <c r="E94" s="144" t="s">
        <v>118</v>
      </c>
      <c r="F94" s="218">
        <v>0</v>
      </c>
      <c r="G94" s="24">
        <v>0</v>
      </c>
      <c r="H94" s="24" t="s">
        <v>164</v>
      </c>
      <c r="I94" s="145">
        <v>42464</v>
      </c>
      <c r="J94" s="24" t="s">
        <v>418</v>
      </c>
      <c r="K94" s="24">
        <v>3</v>
      </c>
      <c r="L94" s="162">
        <v>0</v>
      </c>
      <c r="M94" s="148">
        <v>0</v>
      </c>
      <c r="N94" s="148">
        <v>1</v>
      </c>
      <c r="O94" s="148">
        <v>3</v>
      </c>
    </row>
    <row r="95" spans="1:15">
      <c r="A95" s="24" t="s">
        <v>550</v>
      </c>
      <c r="B95" s="144" t="s">
        <v>150</v>
      </c>
      <c r="C95" s="24" t="s">
        <v>102</v>
      </c>
      <c r="D95" s="144" t="s">
        <v>365</v>
      </c>
      <c r="E95" s="144" t="s">
        <v>118</v>
      </c>
      <c r="F95" s="218">
        <v>0</v>
      </c>
      <c r="G95" s="24">
        <v>0</v>
      </c>
      <c r="H95" s="24" t="s">
        <v>164</v>
      </c>
      <c r="I95" s="145">
        <v>42424</v>
      </c>
      <c r="J95" s="24" t="s">
        <v>409</v>
      </c>
      <c r="K95" s="24">
        <v>3</v>
      </c>
      <c r="L95" s="162">
        <v>0</v>
      </c>
      <c r="M95" s="148">
        <v>0</v>
      </c>
      <c r="N95" s="148">
        <v>2</v>
      </c>
      <c r="O95" s="148">
        <v>4</v>
      </c>
    </row>
    <row r="96" spans="1:15">
      <c r="A96" s="24" t="s">
        <v>551</v>
      </c>
      <c r="B96" s="144" t="s">
        <v>154</v>
      </c>
      <c r="C96" s="24" t="s">
        <v>102</v>
      </c>
      <c r="D96" s="144" t="s">
        <v>366</v>
      </c>
      <c r="E96" s="144" t="s">
        <v>118</v>
      </c>
      <c r="F96" s="218">
        <v>0</v>
      </c>
      <c r="G96" s="24">
        <v>0</v>
      </c>
      <c r="H96" s="24" t="s">
        <v>164</v>
      </c>
      <c r="I96" s="145">
        <v>42424</v>
      </c>
      <c r="J96" s="24" t="s">
        <v>409</v>
      </c>
      <c r="K96" s="24">
        <v>2</v>
      </c>
      <c r="L96" s="162">
        <v>0</v>
      </c>
      <c r="M96" s="148">
        <v>0</v>
      </c>
      <c r="N96" s="148">
        <v>2</v>
      </c>
      <c r="O96" s="148">
        <v>4</v>
      </c>
    </row>
    <row r="97" spans="1:15">
      <c r="A97" s="24" t="s">
        <v>532</v>
      </c>
      <c r="B97" s="144" t="s">
        <v>150</v>
      </c>
      <c r="C97" s="24" t="s">
        <v>102</v>
      </c>
      <c r="D97" s="144" t="s">
        <v>367</v>
      </c>
      <c r="E97" s="144" t="s">
        <v>118</v>
      </c>
      <c r="F97" s="218">
        <v>0</v>
      </c>
      <c r="G97" s="24">
        <v>0</v>
      </c>
      <c r="H97" s="24" t="s">
        <v>164</v>
      </c>
      <c r="I97" s="145">
        <v>42314</v>
      </c>
      <c r="J97" s="24" t="s">
        <v>383</v>
      </c>
      <c r="K97" s="24">
        <v>10</v>
      </c>
      <c r="L97" s="162">
        <v>0</v>
      </c>
      <c r="M97" s="148">
        <v>0</v>
      </c>
      <c r="N97" s="148">
        <v>2</v>
      </c>
      <c r="O97" s="148">
        <v>7</v>
      </c>
    </row>
    <row r="98" spans="1:15">
      <c r="A98" s="24" t="s">
        <v>533</v>
      </c>
      <c r="B98" s="144" t="s">
        <v>160</v>
      </c>
      <c r="C98" s="24" t="s">
        <v>103</v>
      </c>
      <c r="D98" s="144" t="s">
        <v>415</v>
      </c>
      <c r="E98" s="144" t="s">
        <v>118</v>
      </c>
      <c r="F98" s="218">
        <v>0</v>
      </c>
      <c r="G98" s="24">
        <v>0</v>
      </c>
      <c r="H98" s="24" t="s">
        <v>164</v>
      </c>
      <c r="I98" s="145">
        <v>42314</v>
      </c>
      <c r="J98" s="24" t="s">
        <v>383</v>
      </c>
      <c r="K98" s="24">
        <v>1</v>
      </c>
      <c r="L98" s="162">
        <v>0</v>
      </c>
      <c r="M98" s="148">
        <v>0</v>
      </c>
      <c r="N98" s="148">
        <v>1</v>
      </c>
      <c r="O98" s="148">
        <v>2</v>
      </c>
    </row>
    <row r="99" spans="1:15">
      <c r="A99" s="24" t="s">
        <v>550</v>
      </c>
      <c r="B99" s="144" t="s">
        <v>153</v>
      </c>
      <c r="C99" s="24" t="s">
        <v>103</v>
      </c>
      <c r="D99" s="144" t="s">
        <v>463</v>
      </c>
      <c r="E99" s="144" t="s">
        <v>118</v>
      </c>
      <c r="F99" s="218">
        <v>0</v>
      </c>
      <c r="G99" s="24">
        <v>0</v>
      </c>
      <c r="H99" s="24" t="s">
        <v>164</v>
      </c>
      <c r="I99" s="145">
        <v>42424</v>
      </c>
      <c r="J99" s="24" t="s">
        <v>409</v>
      </c>
      <c r="K99" s="24">
        <v>3</v>
      </c>
      <c r="L99" s="162">
        <v>0</v>
      </c>
      <c r="M99" s="148">
        <v>0</v>
      </c>
      <c r="N99" s="148">
        <v>1</v>
      </c>
      <c r="O99" s="148">
        <v>6</v>
      </c>
    </row>
    <row r="100" spans="1:15">
      <c r="A100" s="24" t="s">
        <v>555</v>
      </c>
      <c r="B100" s="71" t="s">
        <v>154</v>
      </c>
      <c r="C100" s="39" t="s">
        <v>103</v>
      </c>
      <c r="D100" s="71" t="s">
        <v>389</v>
      </c>
      <c r="E100" s="71" t="s">
        <v>118</v>
      </c>
      <c r="F100" s="218">
        <v>1</v>
      </c>
      <c r="G100" s="24">
        <v>0</v>
      </c>
      <c r="H100" s="39" t="s">
        <v>186</v>
      </c>
      <c r="I100" s="145" t="s">
        <v>210</v>
      </c>
      <c r="J100" s="24" t="s">
        <v>210</v>
      </c>
      <c r="K100" s="24">
        <v>0</v>
      </c>
      <c r="L100" s="162">
        <v>0</v>
      </c>
      <c r="M100" s="24">
        <v>0</v>
      </c>
      <c r="N100" s="24">
        <v>2</v>
      </c>
      <c r="O100" s="24">
        <v>2</v>
      </c>
    </row>
    <row r="101" spans="1:15">
      <c r="A101" s="24" t="s">
        <v>596</v>
      </c>
      <c r="B101" s="71" t="s">
        <v>160</v>
      </c>
      <c r="C101" s="39" t="s">
        <v>103</v>
      </c>
      <c r="D101" s="71" t="s">
        <v>464</v>
      </c>
      <c r="E101" s="71" t="s">
        <v>118</v>
      </c>
      <c r="F101" s="218">
        <v>1</v>
      </c>
      <c r="G101" s="24">
        <v>0</v>
      </c>
      <c r="H101" s="39" t="s">
        <v>164</v>
      </c>
      <c r="I101" s="145">
        <v>42464</v>
      </c>
      <c r="J101" s="24" t="s">
        <v>418</v>
      </c>
      <c r="K101" s="24">
        <v>6</v>
      </c>
      <c r="L101" s="162">
        <v>0</v>
      </c>
      <c r="M101" s="24">
        <v>0</v>
      </c>
      <c r="N101" s="24">
        <v>5</v>
      </c>
      <c r="O101" s="24">
        <v>10</v>
      </c>
    </row>
    <row r="102" spans="1:15">
      <c r="A102" s="24" t="s">
        <v>582</v>
      </c>
      <c r="B102" s="144" t="s">
        <v>152</v>
      </c>
      <c r="C102" s="24" t="s">
        <v>103</v>
      </c>
      <c r="D102" s="144" t="s">
        <v>472</v>
      </c>
      <c r="E102" s="144" t="s">
        <v>118</v>
      </c>
      <c r="F102" s="218">
        <v>1</v>
      </c>
      <c r="G102" s="24">
        <v>0</v>
      </c>
      <c r="H102" s="24" t="s">
        <v>164</v>
      </c>
      <c r="I102" s="145">
        <v>42510</v>
      </c>
      <c r="J102" s="24" t="s">
        <v>436</v>
      </c>
      <c r="K102" s="24">
        <v>1</v>
      </c>
      <c r="L102" s="162">
        <v>0</v>
      </c>
      <c r="M102" s="148">
        <v>0</v>
      </c>
      <c r="N102" s="148">
        <v>2</v>
      </c>
      <c r="O102" s="148">
        <v>2</v>
      </c>
    </row>
    <row r="103" spans="1:15">
      <c r="A103" s="24" t="s">
        <v>603</v>
      </c>
      <c r="B103" s="71" t="s">
        <v>158</v>
      </c>
      <c r="C103" s="39" t="s">
        <v>103</v>
      </c>
      <c r="D103" s="71" t="s">
        <v>372</v>
      </c>
      <c r="E103" s="71" t="s">
        <v>118</v>
      </c>
      <c r="F103" s="218">
        <v>2</v>
      </c>
      <c r="G103" s="24">
        <v>0</v>
      </c>
      <c r="H103" s="39" t="s">
        <v>164</v>
      </c>
      <c r="I103" s="145">
        <v>42384</v>
      </c>
      <c r="J103" s="24" t="s">
        <v>397</v>
      </c>
      <c r="K103" s="24">
        <v>3</v>
      </c>
      <c r="L103" s="162">
        <v>0</v>
      </c>
      <c r="M103" s="24">
        <v>0</v>
      </c>
      <c r="N103" s="24">
        <v>4</v>
      </c>
      <c r="O103" s="24">
        <v>3</v>
      </c>
    </row>
    <row r="104" spans="1:15">
      <c r="A104" s="24" t="s">
        <v>551</v>
      </c>
      <c r="B104" s="71" t="s">
        <v>160</v>
      </c>
      <c r="C104" s="39" t="s">
        <v>105</v>
      </c>
      <c r="D104" s="71" t="s">
        <v>373</v>
      </c>
      <c r="E104" s="71" t="s">
        <v>118</v>
      </c>
      <c r="F104" s="218">
        <v>1</v>
      </c>
      <c r="G104" s="24">
        <v>0</v>
      </c>
      <c r="H104" s="39" t="s">
        <v>164</v>
      </c>
      <c r="I104" s="145">
        <v>42384</v>
      </c>
      <c r="J104" s="24" t="s">
        <v>397</v>
      </c>
      <c r="K104" s="24">
        <v>1</v>
      </c>
      <c r="L104" s="162">
        <v>0</v>
      </c>
      <c r="M104" s="24">
        <v>0</v>
      </c>
      <c r="N104" s="24">
        <v>1</v>
      </c>
      <c r="O104" s="24">
        <v>1</v>
      </c>
    </row>
    <row r="105" spans="1:15">
      <c r="A105" s="24" t="s">
        <v>580</v>
      </c>
      <c r="B105" s="71" t="s">
        <v>160</v>
      </c>
      <c r="C105" s="39" t="s">
        <v>105</v>
      </c>
      <c r="D105" s="71" t="s">
        <v>519</v>
      </c>
      <c r="E105" s="71" t="s">
        <v>118</v>
      </c>
      <c r="F105" s="218">
        <v>1</v>
      </c>
      <c r="G105" s="24">
        <v>0</v>
      </c>
      <c r="H105" s="39" t="s">
        <v>164</v>
      </c>
      <c r="I105" s="145">
        <v>42314</v>
      </c>
      <c r="J105" s="24" t="s">
        <v>383</v>
      </c>
      <c r="K105" s="24">
        <v>1</v>
      </c>
      <c r="L105" s="162">
        <v>0</v>
      </c>
      <c r="M105" s="24">
        <v>0</v>
      </c>
      <c r="N105" s="24">
        <v>1</v>
      </c>
      <c r="O105" s="24">
        <v>1</v>
      </c>
    </row>
    <row r="106" spans="1:15">
      <c r="A106" s="24" t="s">
        <v>501</v>
      </c>
      <c r="B106" s="144" t="s">
        <v>158</v>
      </c>
      <c r="C106" s="24" t="s">
        <v>105</v>
      </c>
      <c r="D106" s="144" t="s">
        <v>375</v>
      </c>
      <c r="E106" s="144" t="s">
        <v>118</v>
      </c>
      <c r="F106" s="218">
        <v>0</v>
      </c>
      <c r="G106" s="24">
        <v>0</v>
      </c>
      <c r="H106" s="24" t="s">
        <v>164</v>
      </c>
      <c r="I106" s="145">
        <v>42255</v>
      </c>
      <c r="J106" s="24" t="s">
        <v>476</v>
      </c>
      <c r="K106" s="24">
        <v>1</v>
      </c>
      <c r="L106" s="162">
        <v>0</v>
      </c>
      <c r="M106" s="148">
        <v>0</v>
      </c>
      <c r="N106" s="148">
        <v>2</v>
      </c>
      <c r="O106" s="148">
        <v>3</v>
      </c>
    </row>
    <row r="107" spans="1:15">
      <c r="A107" s="24" t="s">
        <v>539</v>
      </c>
      <c r="B107" s="144" t="s">
        <v>154</v>
      </c>
      <c r="C107" s="24" t="s">
        <v>105</v>
      </c>
      <c r="D107" s="144" t="s">
        <v>402</v>
      </c>
      <c r="E107" s="144" t="s">
        <v>118</v>
      </c>
      <c r="F107" s="218">
        <v>0</v>
      </c>
      <c r="G107" s="24">
        <v>0</v>
      </c>
      <c r="H107" s="24" t="s">
        <v>164</v>
      </c>
      <c r="I107" s="145">
        <v>42384</v>
      </c>
      <c r="J107" s="24" t="s">
        <v>397</v>
      </c>
      <c r="K107" s="24">
        <v>1</v>
      </c>
      <c r="L107" s="162">
        <v>0</v>
      </c>
      <c r="M107" s="148">
        <v>0</v>
      </c>
      <c r="N107" s="148">
        <v>2</v>
      </c>
      <c r="O107" s="148">
        <v>3</v>
      </c>
    </row>
    <row r="108" spans="1:15">
      <c r="A108" s="24" t="s">
        <v>557</v>
      </c>
      <c r="B108" s="71" t="s">
        <v>159</v>
      </c>
      <c r="C108" s="39" t="s">
        <v>107</v>
      </c>
      <c r="D108" s="71" t="s">
        <v>376</v>
      </c>
      <c r="E108" s="71" t="s">
        <v>118</v>
      </c>
      <c r="F108" s="218">
        <v>1</v>
      </c>
      <c r="G108" s="24">
        <v>0</v>
      </c>
      <c r="H108" s="39" t="s">
        <v>164</v>
      </c>
      <c r="I108" s="145">
        <v>42314</v>
      </c>
      <c r="J108" s="24" t="s">
        <v>383</v>
      </c>
      <c r="K108" s="24">
        <v>1</v>
      </c>
      <c r="L108" s="162">
        <v>0</v>
      </c>
      <c r="M108" s="24">
        <v>0</v>
      </c>
      <c r="N108" s="24">
        <v>1</v>
      </c>
      <c r="O108" s="24">
        <v>1</v>
      </c>
    </row>
    <row r="109" spans="1:15">
      <c r="A109" s="24" t="s">
        <v>533</v>
      </c>
      <c r="B109" s="144" t="s">
        <v>160</v>
      </c>
      <c r="C109" s="24" t="s">
        <v>109</v>
      </c>
      <c r="D109" s="144" t="s">
        <v>466</v>
      </c>
      <c r="E109" s="144" t="s">
        <v>118</v>
      </c>
      <c r="F109" s="218">
        <v>0</v>
      </c>
      <c r="G109" s="24">
        <v>0</v>
      </c>
      <c r="H109" s="24" t="s">
        <v>164</v>
      </c>
      <c r="I109" s="145">
        <v>42314</v>
      </c>
      <c r="J109" s="24" t="s">
        <v>383</v>
      </c>
      <c r="K109" s="24">
        <v>3</v>
      </c>
      <c r="L109" s="162">
        <v>0</v>
      </c>
      <c r="M109" s="148">
        <v>0</v>
      </c>
      <c r="N109" s="148">
        <v>2</v>
      </c>
      <c r="O109" s="148">
        <v>5.9285714285714288</v>
      </c>
    </row>
    <row r="110" spans="1:15">
      <c r="A110" s="108" t="s">
        <v>277</v>
      </c>
      <c r="B110" s="94" t="s">
        <v>202</v>
      </c>
      <c r="C110" s="110" t="s">
        <v>207</v>
      </c>
      <c r="D110" s="94" t="s">
        <v>202</v>
      </c>
      <c r="E110" s="94" t="s">
        <v>202</v>
      </c>
      <c r="F110" s="219">
        <v>0</v>
      </c>
      <c r="G110" s="108">
        <v>0</v>
      </c>
      <c r="H110" s="47" t="s">
        <v>186</v>
      </c>
      <c r="I110" s="170" t="s">
        <v>210</v>
      </c>
      <c r="J110" s="108" t="s">
        <v>210</v>
      </c>
      <c r="K110" s="108">
        <v>0</v>
      </c>
      <c r="L110" s="171">
        <v>0</v>
      </c>
      <c r="M110" s="108">
        <v>0</v>
      </c>
      <c r="N110" s="47"/>
      <c r="O110" s="252"/>
    </row>
  </sheetData>
  <sheetProtection selectLockedCells="1" autoFilter="0"/>
  <sortState ref="A2:O109">
    <sortCondition ref="D2"/>
  </sortState>
  <pageMargins left="0.39370078740157483" right="0.39370078740157483" top="0.59055118110236227" bottom="0.59055118110236227" header="0.19685039370078741" footer="0.19685039370078741"/>
  <pageSetup paperSize="9" scale="57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9">
    <pageSetUpPr fitToPage="1"/>
  </sheetPr>
  <dimension ref="A1:K876"/>
  <sheetViews>
    <sheetView workbookViewId="0">
      <selection activeCell="A2" sqref="A2:K2"/>
    </sheetView>
  </sheetViews>
  <sheetFormatPr baseColWidth="10" defaultRowHeight="12.5"/>
  <cols>
    <col min="1" max="1" width="7.7265625" customWidth="1"/>
    <col min="2" max="2" width="9.81640625" bestFit="1" customWidth="1"/>
    <col min="3" max="3" width="9.7265625" bestFit="1" customWidth="1"/>
    <col min="4" max="4" width="35.7265625" bestFit="1" customWidth="1"/>
    <col min="5" max="5" width="8.453125" customWidth="1"/>
    <col min="6" max="6" width="70.1796875" bestFit="1" customWidth="1"/>
    <col min="7" max="8" width="7.1796875" bestFit="1" customWidth="1"/>
    <col min="9" max="9" width="8.81640625" customWidth="1"/>
    <col min="10" max="10" width="9" customWidth="1"/>
    <col min="11" max="11" width="11.54296875" bestFit="1" customWidth="1"/>
  </cols>
  <sheetData>
    <row r="1" spans="1:11" s="3" customFormat="1" ht="39">
      <c r="A1" s="82" t="s">
        <v>127</v>
      </c>
      <c r="B1" s="82" t="s">
        <v>1</v>
      </c>
      <c r="C1" s="82" t="s">
        <v>128</v>
      </c>
      <c r="D1" s="82" t="s">
        <v>147</v>
      </c>
      <c r="E1" s="82" t="s">
        <v>2</v>
      </c>
      <c r="F1" s="83" t="s">
        <v>129</v>
      </c>
      <c r="G1" s="84" t="s">
        <v>169</v>
      </c>
      <c r="H1" s="84" t="s">
        <v>170</v>
      </c>
      <c r="I1" s="84" t="s">
        <v>171</v>
      </c>
      <c r="J1" s="84" t="s">
        <v>172</v>
      </c>
      <c r="K1" s="84" t="s">
        <v>173</v>
      </c>
    </row>
    <row r="2" spans="1:11">
      <c r="A2" s="65">
        <v>871</v>
      </c>
      <c r="B2" s="67">
        <v>42632</v>
      </c>
      <c r="C2" s="65" t="s">
        <v>476</v>
      </c>
      <c r="D2" s="68" t="s">
        <v>160</v>
      </c>
      <c r="E2" s="65" t="s">
        <v>99</v>
      </c>
      <c r="F2" s="71" t="s">
        <v>358</v>
      </c>
      <c r="G2" s="246">
        <v>-1</v>
      </c>
      <c r="H2" s="65">
        <v>-16</v>
      </c>
      <c r="I2" s="69">
        <v>0</v>
      </c>
      <c r="J2" s="69">
        <v>0</v>
      </c>
      <c r="K2" s="89">
        <v>0</v>
      </c>
    </row>
    <row r="3" spans="1:11">
      <c r="A3" s="65">
        <v>870</v>
      </c>
      <c r="B3" s="67">
        <v>42632</v>
      </c>
      <c r="C3" s="65" t="s">
        <v>476</v>
      </c>
      <c r="D3" s="68" t="s">
        <v>160</v>
      </c>
      <c r="E3" s="65" t="s">
        <v>87</v>
      </c>
      <c r="F3" s="71" t="s">
        <v>589</v>
      </c>
      <c r="G3" s="246">
        <v>-2</v>
      </c>
      <c r="H3" s="65">
        <v>-24</v>
      </c>
      <c r="I3" s="69">
        <v>0</v>
      </c>
      <c r="J3" s="69">
        <v>0</v>
      </c>
      <c r="K3" s="89">
        <v>0</v>
      </c>
    </row>
    <row r="4" spans="1:11">
      <c r="A4" s="65">
        <v>869</v>
      </c>
      <c r="B4" s="67">
        <v>42632</v>
      </c>
      <c r="C4" s="65" t="s">
        <v>476</v>
      </c>
      <c r="D4" s="68" t="s">
        <v>153</v>
      </c>
      <c r="E4" s="65" t="s">
        <v>94</v>
      </c>
      <c r="F4" s="71" t="s">
        <v>460</v>
      </c>
      <c r="G4" s="246">
        <v>-1</v>
      </c>
      <c r="H4" s="65">
        <v>-20</v>
      </c>
      <c r="I4" s="69">
        <v>0</v>
      </c>
      <c r="J4" s="69">
        <v>0</v>
      </c>
      <c r="K4" s="89">
        <v>0</v>
      </c>
    </row>
    <row r="5" spans="1:11">
      <c r="A5" s="65">
        <v>868</v>
      </c>
      <c r="B5" s="67">
        <v>42632</v>
      </c>
      <c r="C5" s="65" t="s">
        <v>476</v>
      </c>
      <c r="D5" s="68" t="s">
        <v>160</v>
      </c>
      <c r="E5" s="65" t="s">
        <v>87</v>
      </c>
      <c r="F5" s="71" t="s">
        <v>404</v>
      </c>
      <c r="G5" s="246">
        <v>-0.75</v>
      </c>
      <c r="H5" s="65">
        <v>-30</v>
      </c>
      <c r="I5" s="69">
        <v>0</v>
      </c>
      <c r="J5" s="69">
        <v>0</v>
      </c>
      <c r="K5" s="89">
        <v>0</v>
      </c>
    </row>
    <row r="6" spans="1:11">
      <c r="A6" s="65">
        <v>867</v>
      </c>
      <c r="B6" s="67">
        <v>42632</v>
      </c>
      <c r="C6" s="65" t="s">
        <v>476</v>
      </c>
      <c r="D6" s="68" t="s">
        <v>158</v>
      </c>
      <c r="E6" s="65" t="s">
        <v>103</v>
      </c>
      <c r="F6" s="71" t="s">
        <v>372</v>
      </c>
      <c r="G6" s="246">
        <v>-1</v>
      </c>
      <c r="H6" s="65">
        <v>-1</v>
      </c>
      <c r="I6" s="69">
        <v>0</v>
      </c>
      <c r="J6" s="69">
        <v>0</v>
      </c>
      <c r="K6" s="89">
        <v>0</v>
      </c>
    </row>
    <row r="7" spans="1:11">
      <c r="A7" s="65">
        <v>866</v>
      </c>
      <c r="B7" s="67">
        <v>42632</v>
      </c>
      <c r="C7" s="65" t="s">
        <v>476</v>
      </c>
      <c r="D7" s="68" t="s">
        <v>159</v>
      </c>
      <c r="E7" s="65" t="s">
        <v>90</v>
      </c>
      <c r="F7" s="71" t="s">
        <v>382</v>
      </c>
      <c r="G7" s="246">
        <v>-1</v>
      </c>
      <c r="H7" s="65">
        <v>-24</v>
      </c>
      <c r="I7" s="69">
        <v>0</v>
      </c>
      <c r="J7" s="69">
        <v>0</v>
      </c>
      <c r="K7" s="89">
        <v>0</v>
      </c>
    </row>
    <row r="8" spans="1:11">
      <c r="A8" s="65">
        <v>865</v>
      </c>
      <c r="B8" s="67">
        <v>42632</v>
      </c>
      <c r="C8" s="65" t="s">
        <v>476</v>
      </c>
      <c r="D8" s="68" t="s">
        <v>159</v>
      </c>
      <c r="E8" s="65" t="s">
        <v>95</v>
      </c>
      <c r="F8" s="71" t="s">
        <v>349</v>
      </c>
      <c r="G8" s="246">
        <v>-0.5</v>
      </c>
      <c r="H8" s="65">
        <v>-14</v>
      </c>
      <c r="I8" s="69">
        <v>0</v>
      </c>
      <c r="J8" s="69">
        <v>0</v>
      </c>
      <c r="K8" s="89">
        <v>0</v>
      </c>
    </row>
    <row r="9" spans="1:11">
      <c r="A9" s="65">
        <v>864</v>
      </c>
      <c r="B9" s="67">
        <v>42632</v>
      </c>
      <c r="C9" s="65" t="s">
        <v>476</v>
      </c>
      <c r="D9" s="68" t="s">
        <v>160</v>
      </c>
      <c r="E9" s="65" t="s">
        <v>87</v>
      </c>
      <c r="F9" s="71" t="s">
        <v>604</v>
      </c>
      <c r="G9" s="246">
        <v>-1</v>
      </c>
      <c r="H9" s="65">
        <v>-8</v>
      </c>
      <c r="I9" s="69">
        <v>0</v>
      </c>
      <c r="J9" s="69">
        <v>0</v>
      </c>
      <c r="K9" s="89">
        <v>0</v>
      </c>
    </row>
    <row r="10" spans="1:11">
      <c r="A10" s="65">
        <v>863</v>
      </c>
      <c r="B10" s="67">
        <v>42632</v>
      </c>
      <c r="C10" s="65" t="s">
        <v>476</v>
      </c>
      <c r="D10" s="68" t="s">
        <v>159</v>
      </c>
      <c r="E10" s="65" t="s">
        <v>95</v>
      </c>
      <c r="F10" s="71" t="s">
        <v>484</v>
      </c>
      <c r="G10" s="246">
        <v>-1</v>
      </c>
      <c r="H10" s="65">
        <v>-30</v>
      </c>
      <c r="I10" s="69">
        <v>0</v>
      </c>
      <c r="J10" s="69">
        <v>0</v>
      </c>
      <c r="K10" s="89">
        <v>0</v>
      </c>
    </row>
    <row r="11" spans="1:11">
      <c r="A11" s="65">
        <v>862</v>
      </c>
      <c r="B11" s="67">
        <v>42632</v>
      </c>
      <c r="C11" s="65" t="s">
        <v>476</v>
      </c>
      <c r="D11" s="68" t="s">
        <v>153</v>
      </c>
      <c r="E11" s="65" t="s">
        <v>87</v>
      </c>
      <c r="F11" s="71" t="s">
        <v>335</v>
      </c>
      <c r="G11" s="246">
        <v>-1</v>
      </c>
      <c r="H11" s="65">
        <v>-30</v>
      </c>
      <c r="I11" s="69">
        <v>0</v>
      </c>
      <c r="J11" s="69">
        <v>0</v>
      </c>
      <c r="K11" s="89">
        <v>0</v>
      </c>
    </row>
    <row r="12" spans="1:11">
      <c r="A12" s="65">
        <v>861</v>
      </c>
      <c r="B12" s="67">
        <v>42632</v>
      </c>
      <c r="C12" s="65" t="s">
        <v>476</v>
      </c>
      <c r="D12" s="68" t="s">
        <v>159</v>
      </c>
      <c r="E12" s="65" t="s">
        <v>96</v>
      </c>
      <c r="F12" s="71" t="s">
        <v>353</v>
      </c>
      <c r="G12" s="246">
        <v>-0.66666666666666663</v>
      </c>
      <c r="H12" s="65">
        <v>-20</v>
      </c>
      <c r="I12" s="69">
        <v>0</v>
      </c>
      <c r="J12" s="69">
        <v>0</v>
      </c>
      <c r="K12" s="89">
        <v>0</v>
      </c>
    </row>
    <row r="13" spans="1:11">
      <c r="A13" s="65">
        <v>860</v>
      </c>
      <c r="B13" s="67">
        <v>42625</v>
      </c>
      <c r="C13" s="65" t="s">
        <v>476</v>
      </c>
      <c r="D13" s="68" t="s">
        <v>158</v>
      </c>
      <c r="E13" s="65" t="s">
        <v>105</v>
      </c>
      <c r="F13" s="71" t="s">
        <v>375</v>
      </c>
      <c r="G13" s="246">
        <v>-1</v>
      </c>
      <c r="H13" s="65">
        <v>-1</v>
      </c>
      <c r="I13" s="69">
        <v>0</v>
      </c>
      <c r="J13" s="69">
        <v>0</v>
      </c>
      <c r="K13" s="89">
        <v>0</v>
      </c>
    </row>
    <row r="14" spans="1:11">
      <c r="A14" s="65">
        <v>859</v>
      </c>
      <c r="B14" s="67">
        <v>42618</v>
      </c>
      <c r="C14" s="65" t="s">
        <v>476</v>
      </c>
      <c r="D14" s="68" t="s">
        <v>154</v>
      </c>
      <c r="E14" s="65" t="s">
        <v>87</v>
      </c>
      <c r="F14" s="71" t="s">
        <v>416</v>
      </c>
      <c r="G14" s="246">
        <v>-1.25</v>
      </c>
      <c r="H14" s="65">
        <v>-30</v>
      </c>
      <c r="I14" s="69">
        <v>0</v>
      </c>
      <c r="J14" s="69">
        <v>0</v>
      </c>
      <c r="K14" s="89">
        <v>0</v>
      </c>
    </row>
    <row r="15" spans="1:11">
      <c r="A15" s="65">
        <v>858</v>
      </c>
      <c r="B15" s="67">
        <v>42618</v>
      </c>
      <c r="C15" s="65" t="s">
        <v>476</v>
      </c>
      <c r="D15" s="68" t="s">
        <v>160</v>
      </c>
      <c r="E15" s="65" t="s">
        <v>99</v>
      </c>
      <c r="F15" s="71" t="s">
        <v>357</v>
      </c>
      <c r="G15" s="246">
        <v>-2</v>
      </c>
      <c r="H15" s="65">
        <v>-16</v>
      </c>
      <c r="I15" s="69">
        <v>0</v>
      </c>
      <c r="J15" s="69">
        <v>0</v>
      </c>
      <c r="K15" s="89">
        <v>0</v>
      </c>
    </row>
    <row r="16" spans="1:11">
      <c r="A16" s="65">
        <v>857</v>
      </c>
      <c r="B16" s="67">
        <v>42611</v>
      </c>
      <c r="C16" s="65" t="s">
        <v>473</v>
      </c>
      <c r="D16" s="68" t="s">
        <v>160</v>
      </c>
      <c r="E16" s="65" t="s">
        <v>87</v>
      </c>
      <c r="F16" s="71" t="s">
        <v>404</v>
      </c>
      <c r="G16" s="246">
        <v>-2.5000000000000001E-2</v>
      </c>
      <c r="H16" s="65">
        <v>-1</v>
      </c>
      <c r="I16" s="69">
        <v>0</v>
      </c>
      <c r="J16" s="69">
        <v>0</v>
      </c>
      <c r="K16" s="89">
        <v>0</v>
      </c>
    </row>
    <row r="17" spans="1:11">
      <c r="A17" s="65">
        <v>856</v>
      </c>
      <c r="B17" s="67">
        <v>42611</v>
      </c>
      <c r="C17" s="65" t="s">
        <v>473</v>
      </c>
      <c r="D17" s="68" t="s">
        <v>152</v>
      </c>
      <c r="E17" s="65" t="s">
        <v>86</v>
      </c>
      <c r="F17" s="71" t="s">
        <v>327</v>
      </c>
      <c r="G17" s="246">
        <v>-0.02</v>
      </c>
      <c r="H17" s="65">
        <v>-1</v>
      </c>
      <c r="I17" s="69">
        <v>0</v>
      </c>
      <c r="J17" s="69">
        <v>0</v>
      </c>
      <c r="K17" s="89">
        <v>0</v>
      </c>
    </row>
    <row r="18" spans="1:11">
      <c r="A18" s="65">
        <v>855</v>
      </c>
      <c r="B18" s="67">
        <v>42611</v>
      </c>
      <c r="C18" s="65" t="s">
        <v>473</v>
      </c>
      <c r="D18" s="68" t="s">
        <v>158</v>
      </c>
      <c r="E18" s="65" t="s">
        <v>110</v>
      </c>
      <c r="F18" s="71" t="s">
        <v>333</v>
      </c>
      <c r="G18" s="246">
        <v>-1</v>
      </c>
      <c r="H18" s="65">
        <v>-1</v>
      </c>
      <c r="I18" s="69">
        <v>0</v>
      </c>
      <c r="J18" s="69">
        <v>0</v>
      </c>
      <c r="K18" s="89">
        <v>0</v>
      </c>
    </row>
    <row r="19" spans="1:11" s="233" customFormat="1">
      <c r="A19" s="65">
        <v>854</v>
      </c>
      <c r="B19" s="67">
        <v>42611</v>
      </c>
      <c r="C19" s="65" t="s">
        <v>473</v>
      </c>
      <c r="D19" s="68" t="s">
        <v>160</v>
      </c>
      <c r="E19" s="65" t="s">
        <v>87</v>
      </c>
      <c r="F19" s="71" t="s">
        <v>404</v>
      </c>
      <c r="G19" s="246">
        <v>-0.15</v>
      </c>
      <c r="H19" s="65">
        <v>-6</v>
      </c>
      <c r="I19" s="69">
        <v>0</v>
      </c>
      <c r="J19" s="69">
        <v>0</v>
      </c>
      <c r="K19" s="89">
        <v>0</v>
      </c>
    </row>
    <row r="20" spans="1:11" s="239" customFormat="1">
      <c r="A20" s="65">
        <v>853</v>
      </c>
      <c r="B20" s="67">
        <v>42583</v>
      </c>
      <c r="C20" s="65" t="s">
        <v>473</v>
      </c>
      <c r="D20" s="68" t="s">
        <v>160</v>
      </c>
      <c r="E20" s="65" t="s">
        <v>99</v>
      </c>
      <c r="F20" s="71" t="s">
        <v>358</v>
      </c>
      <c r="G20" s="246">
        <v>-2</v>
      </c>
      <c r="H20" s="65">
        <v>-32</v>
      </c>
      <c r="I20" s="69">
        <v>0</v>
      </c>
      <c r="J20" s="69">
        <v>0</v>
      </c>
      <c r="K20" s="89">
        <v>0</v>
      </c>
    </row>
    <row r="21" spans="1:11">
      <c r="A21" s="65">
        <v>852</v>
      </c>
      <c r="B21" s="67">
        <v>42583</v>
      </c>
      <c r="C21" s="65" t="s">
        <v>473</v>
      </c>
      <c r="D21" s="68" t="s">
        <v>153</v>
      </c>
      <c r="E21" s="65" t="s">
        <v>85</v>
      </c>
      <c r="F21" s="71" t="s">
        <v>547</v>
      </c>
      <c r="G21" s="246">
        <v>-1</v>
      </c>
      <c r="H21" s="65">
        <v>-1</v>
      </c>
      <c r="I21" s="69">
        <v>0</v>
      </c>
      <c r="J21" s="69">
        <v>0</v>
      </c>
      <c r="K21" s="89">
        <v>0</v>
      </c>
    </row>
    <row r="22" spans="1:11">
      <c r="A22" s="65">
        <v>851</v>
      </c>
      <c r="B22" s="67">
        <v>42578</v>
      </c>
      <c r="C22" s="65" t="s">
        <v>437</v>
      </c>
      <c r="D22" s="68" t="s">
        <v>152</v>
      </c>
      <c r="E22" s="65" t="s">
        <v>90</v>
      </c>
      <c r="F22" s="71" t="s">
        <v>602</v>
      </c>
      <c r="G22" s="246">
        <v>0</v>
      </c>
      <c r="H22" s="65">
        <v>0</v>
      </c>
      <c r="I22" s="69">
        <v>1</v>
      </c>
      <c r="J22" s="69">
        <v>1</v>
      </c>
      <c r="K22" s="89">
        <v>0</v>
      </c>
    </row>
    <row r="23" spans="1:11">
      <c r="A23" s="65">
        <v>850</v>
      </c>
      <c r="B23" s="67">
        <v>42578</v>
      </c>
      <c r="C23" s="65" t="s">
        <v>437</v>
      </c>
      <c r="D23" s="68" t="s">
        <v>149</v>
      </c>
      <c r="E23" s="65" t="s">
        <v>85</v>
      </c>
      <c r="F23" s="71" t="s">
        <v>320</v>
      </c>
      <c r="G23" s="246">
        <v>0</v>
      </c>
      <c r="H23" s="65">
        <v>0</v>
      </c>
      <c r="I23" s="69">
        <v>5</v>
      </c>
      <c r="J23" s="69">
        <v>120</v>
      </c>
      <c r="K23" s="89">
        <v>0</v>
      </c>
    </row>
    <row r="24" spans="1:11">
      <c r="A24" s="65">
        <v>849</v>
      </c>
      <c r="B24" s="67">
        <v>42578</v>
      </c>
      <c r="C24" s="65" t="s">
        <v>437</v>
      </c>
      <c r="D24" s="68" t="s">
        <v>155</v>
      </c>
      <c r="E24" s="65" t="s">
        <v>97</v>
      </c>
      <c r="F24" s="71" t="s">
        <v>385</v>
      </c>
      <c r="G24" s="246">
        <v>0</v>
      </c>
      <c r="H24" s="65">
        <v>0</v>
      </c>
      <c r="I24" s="69">
        <v>1</v>
      </c>
      <c r="J24" s="69">
        <v>30</v>
      </c>
      <c r="K24" s="89">
        <v>0</v>
      </c>
    </row>
    <row r="25" spans="1:11">
      <c r="A25" s="65">
        <v>848</v>
      </c>
      <c r="B25" s="67">
        <v>42578</v>
      </c>
      <c r="C25" s="65" t="s">
        <v>437</v>
      </c>
      <c r="D25" s="68" t="s">
        <v>148</v>
      </c>
      <c r="E25" s="65" t="s">
        <v>86</v>
      </c>
      <c r="F25" s="71" t="s">
        <v>455</v>
      </c>
      <c r="G25" s="246">
        <v>0</v>
      </c>
      <c r="H25" s="65">
        <v>0</v>
      </c>
      <c r="I25" s="69">
        <v>2</v>
      </c>
      <c r="J25" s="69">
        <v>2</v>
      </c>
      <c r="K25" s="89">
        <v>0</v>
      </c>
    </row>
    <row r="26" spans="1:11">
      <c r="A26" s="65">
        <v>847</v>
      </c>
      <c r="B26" s="67">
        <v>42578</v>
      </c>
      <c r="C26" s="65" t="s">
        <v>437</v>
      </c>
      <c r="D26" s="68" t="s">
        <v>160</v>
      </c>
      <c r="E26" s="65" t="s">
        <v>87</v>
      </c>
      <c r="F26" s="71" t="s">
        <v>600</v>
      </c>
      <c r="G26" s="246">
        <v>0</v>
      </c>
      <c r="H26" s="65">
        <v>0</v>
      </c>
      <c r="I26" s="69">
        <v>5</v>
      </c>
      <c r="J26" s="69">
        <v>5</v>
      </c>
      <c r="K26" s="89">
        <v>0</v>
      </c>
    </row>
    <row r="27" spans="1:11">
      <c r="A27" s="65">
        <v>846</v>
      </c>
      <c r="B27" s="67">
        <v>42578</v>
      </c>
      <c r="C27" s="65" t="s">
        <v>437</v>
      </c>
      <c r="D27" s="68" t="s">
        <v>149</v>
      </c>
      <c r="E27" s="65" t="s">
        <v>85</v>
      </c>
      <c r="F27" s="71" t="s">
        <v>321</v>
      </c>
      <c r="G27" s="246">
        <v>0</v>
      </c>
      <c r="H27" s="65">
        <v>0</v>
      </c>
      <c r="I27" s="69">
        <v>6</v>
      </c>
      <c r="J27" s="69">
        <v>36</v>
      </c>
      <c r="K27" s="89">
        <v>0</v>
      </c>
    </row>
    <row r="28" spans="1:11" s="233" customFormat="1">
      <c r="A28" s="65">
        <v>845</v>
      </c>
      <c r="B28" s="67">
        <v>42578</v>
      </c>
      <c r="C28" s="65" t="s">
        <v>437</v>
      </c>
      <c r="D28" s="68" t="s">
        <v>154</v>
      </c>
      <c r="E28" s="65" t="s">
        <v>98</v>
      </c>
      <c r="F28" s="71" t="s">
        <v>356</v>
      </c>
      <c r="G28" s="246">
        <v>0</v>
      </c>
      <c r="H28" s="65">
        <v>0</v>
      </c>
      <c r="I28" s="69">
        <v>5</v>
      </c>
      <c r="J28" s="69">
        <v>5</v>
      </c>
      <c r="K28" s="89">
        <v>0</v>
      </c>
    </row>
    <row r="29" spans="1:11">
      <c r="A29" s="65">
        <v>844</v>
      </c>
      <c r="B29" s="67">
        <v>42578</v>
      </c>
      <c r="C29" s="65" t="s">
        <v>437</v>
      </c>
      <c r="D29" s="68" t="s">
        <v>149</v>
      </c>
      <c r="E29" s="65" t="s">
        <v>89</v>
      </c>
      <c r="F29" s="71" t="s">
        <v>343</v>
      </c>
      <c r="G29" s="246">
        <v>0</v>
      </c>
      <c r="H29" s="65">
        <v>0</v>
      </c>
      <c r="I29" s="69">
        <v>2</v>
      </c>
      <c r="J29" s="69">
        <v>20</v>
      </c>
      <c r="K29" s="89">
        <v>0</v>
      </c>
    </row>
    <row r="30" spans="1:11">
      <c r="A30" s="65">
        <v>843</v>
      </c>
      <c r="B30" s="67">
        <v>42578</v>
      </c>
      <c r="C30" s="65" t="s">
        <v>437</v>
      </c>
      <c r="D30" s="68" t="s">
        <v>149</v>
      </c>
      <c r="E30" s="65" t="s">
        <v>85</v>
      </c>
      <c r="F30" s="71" t="s">
        <v>319</v>
      </c>
      <c r="G30" s="246">
        <v>0</v>
      </c>
      <c r="H30" s="65">
        <v>0</v>
      </c>
      <c r="I30" s="69">
        <v>5</v>
      </c>
      <c r="J30" s="69">
        <v>40</v>
      </c>
      <c r="K30" s="89">
        <v>0</v>
      </c>
    </row>
    <row r="31" spans="1:11">
      <c r="A31" s="65">
        <v>842</v>
      </c>
      <c r="B31" s="67">
        <v>42578</v>
      </c>
      <c r="C31" s="65" t="s">
        <v>437</v>
      </c>
      <c r="D31" s="68" t="s">
        <v>149</v>
      </c>
      <c r="E31" s="65" t="s">
        <v>87</v>
      </c>
      <c r="F31" s="71" t="s">
        <v>378</v>
      </c>
      <c r="G31" s="246">
        <v>0</v>
      </c>
      <c r="H31" s="65">
        <v>0</v>
      </c>
      <c r="I31" s="69">
        <v>2</v>
      </c>
      <c r="J31" s="69">
        <v>60</v>
      </c>
      <c r="K31" s="89">
        <v>0</v>
      </c>
    </row>
    <row r="32" spans="1:11">
      <c r="A32" s="65">
        <v>841</v>
      </c>
      <c r="B32" s="67">
        <v>42578</v>
      </c>
      <c r="C32" s="65" t="s">
        <v>437</v>
      </c>
      <c r="D32" s="68" t="s">
        <v>157</v>
      </c>
      <c r="E32" s="65" t="s">
        <v>96</v>
      </c>
      <c r="F32" s="71" t="s">
        <v>392</v>
      </c>
      <c r="G32" s="246">
        <v>0</v>
      </c>
      <c r="H32" s="65">
        <v>0</v>
      </c>
      <c r="I32" s="69">
        <v>2</v>
      </c>
      <c r="J32" s="69">
        <v>42</v>
      </c>
      <c r="K32" s="89">
        <v>0</v>
      </c>
    </row>
    <row r="33" spans="1:11">
      <c r="A33" s="65">
        <v>840</v>
      </c>
      <c r="B33" s="67">
        <v>42578</v>
      </c>
      <c r="C33" s="65" t="s">
        <v>437</v>
      </c>
      <c r="D33" s="68" t="s">
        <v>149</v>
      </c>
      <c r="E33" s="65" t="s">
        <v>89</v>
      </c>
      <c r="F33" s="71" t="s">
        <v>343</v>
      </c>
      <c r="G33" s="246">
        <v>0</v>
      </c>
      <c r="H33" s="65">
        <v>0</v>
      </c>
      <c r="I33" s="69">
        <v>1</v>
      </c>
      <c r="J33" s="69">
        <v>10</v>
      </c>
      <c r="K33" s="89">
        <v>0</v>
      </c>
    </row>
    <row r="34" spans="1:11">
      <c r="A34" s="65">
        <v>839</v>
      </c>
      <c r="B34" s="67">
        <v>42578</v>
      </c>
      <c r="C34" s="65" t="s">
        <v>437</v>
      </c>
      <c r="D34" s="68" t="s">
        <v>160</v>
      </c>
      <c r="E34" s="65" t="s">
        <v>103</v>
      </c>
      <c r="F34" s="71" t="s">
        <v>464</v>
      </c>
      <c r="G34" s="246">
        <v>0</v>
      </c>
      <c r="H34" s="65">
        <v>0</v>
      </c>
      <c r="I34" s="69">
        <v>5</v>
      </c>
      <c r="J34" s="69">
        <v>100</v>
      </c>
      <c r="K34" s="89">
        <v>0</v>
      </c>
    </row>
    <row r="35" spans="1:11">
      <c r="A35" s="65">
        <v>838</v>
      </c>
      <c r="B35" s="67">
        <v>42578</v>
      </c>
      <c r="C35" s="65" t="s">
        <v>437</v>
      </c>
      <c r="D35" s="68" t="s">
        <v>160</v>
      </c>
      <c r="E35" s="65" t="s">
        <v>98</v>
      </c>
      <c r="F35" s="71" t="s">
        <v>461</v>
      </c>
      <c r="G35" s="246">
        <v>0</v>
      </c>
      <c r="H35" s="65">
        <v>0</v>
      </c>
      <c r="I35" s="69">
        <v>1</v>
      </c>
      <c r="J35" s="69">
        <v>28</v>
      </c>
      <c r="K35" s="89">
        <v>0</v>
      </c>
    </row>
    <row r="36" spans="1:11">
      <c r="A36" s="65">
        <v>837</v>
      </c>
      <c r="B36" s="67">
        <v>42578</v>
      </c>
      <c r="C36" s="65" t="s">
        <v>437</v>
      </c>
      <c r="D36" s="68" t="s">
        <v>156</v>
      </c>
      <c r="E36" s="65" t="s">
        <v>102</v>
      </c>
      <c r="F36" s="71" t="s">
        <v>396</v>
      </c>
      <c r="G36" s="246">
        <v>0</v>
      </c>
      <c r="H36" s="65">
        <v>0</v>
      </c>
      <c r="I36" s="69">
        <v>1</v>
      </c>
      <c r="J36" s="69">
        <v>28</v>
      </c>
      <c r="K36" s="89">
        <v>0</v>
      </c>
    </row>
    <row r="37" spans="1:11">
      <c r="A37" s="65">
        <v>836</v>
      </c>
      <c r="B37" s="67">
        <v>42578</v>
      </c>
      <c r="C37" s="65" t="s">
        <v>437</v>
      </c>
      <c r="D37" s="68" t="s">
        <v>153</v>
      </c>
      <c r="E37" s="65" t="s">
        <v>94</v>
      </c>
      <c r="F37" s="71" t="s">
        <v>460</v>
      </c>
      <c r="G37" s="246">
        <v>0</v>
      </c>
      <c r="H37" s="65">
        <v>0</v>
      </c>
      <c r="I37" s="69">
        <v>6</v>
      </c>
      <c r="J37" s="69">
        <v>120</v>
      </c>
      <c r="K37" s="89">
        <v>0</v>
      </c>
    </row>
    <row r="38" spans="1:11">
      <c r="A38" s="65">
        <v>835</v>
      </c>
      <c r="B38" s="67">
        <v>42578</v>
      </c>
      <c r="C38" s="65" t="s">
        <v>437</v>
      </c>
      <c r="D38" s="68" t="s">
        <v>150</v>
      </c>
      <c r="E38" s="65" t="s">
        <v>89</v>
      </c>
      <c r="F38" s="71" t="s">
        <v>342</v>
      </c>
      <c r="G38" s="246">
        <v>0</v>
      </c>
      <c r="H38" s="65">
        <v>0</v>
      </c>
      <c r="I38" s="69">
        <v>5</v>
      </c>
      <c r="J38" s="69">
        <v>30</v>
      </c>
      <c r="K38" s="89">
        <v>0</v>
      </c>
    </row>
    <row r="39" spans="1:11">
      <c r="A39" s="65">
        <v>834</v>
      </c>
      <c r="B39" s="67">
        <v>42578</v>
      </c>
      <c r="C39" s="65" t="s">
        <v>437</v>
      </c>
      <c r="D39" s="68" t="s">
        <v>156</v>
      </c>
      <c r="E39" s="65" t="s">
        <v>110</v>
      </c>
      <c r="F39" s="71" t="s">
        <v>458</v>
      </c>
      <c r="G39" s="246">
        <v>0</v>
      </c>
      <c r="H39" s="65">
        <v>0</v>
      </c>
      <c r="I39" s="69">
        <v>1</v>
      </c>
      <c r="J39" s="69">
        <v>30</v>
      </c>
      <c r="K39" s="89">
        <v>0</v>
      </c>
    </row>
    <row r="40" spans="1:11">
      <c r="A40" s="65">
        <v>833</v>
      </c>
      <c r="B40" s="67">
        <v>42578</v>
      </c>
      <c r="C40" s="65" t="s">
        <v>437</v>
      </c>
      <c r="D40" s="68" t="s">
        <v>160</v>
      </c>
      <c r="E40" s="65" t="s">
        <v>99</v>
      </c>
      <c r="F40" s="71" t="s">
        <v>598</v>
      </c>
      <c r="G40" s="246">
        <v>0</v>
      </c>
      <c r="H40" s="65">
        <v>0</v>
      </c>
      <c r="I40" s="69">
        <v>6</v>
      </c>
      <c r="J40" s="69">
        <v>96</v>
      </c>
      <c r="K40" s="89">
        <v>0</v>
      </c>
    </row>
    <row r="41" spans="1:11">
      <c r="A41" s="65">
        <v>832</v>
      </c>
      <c r="B41" s="67">
        <v>42578</v>
      </c>
      <c r="C41" s="65" t="s">
        <v>437</v>
      </c>
      <c r="D41" s="68" t="s">
        <v>149</v>
      </c>
      <c r="E41" s="65" t="s">
        <v>85</v>
      </c>
      <c r="F41" s="71" t="s">
        <v>323</v>
      </c>
      <c r="G41" s="246">
        <v>0</v>
      </c>
      <c r="H41" s="65">
        <v>0</v>
      </c>
      <c r="I41" s="69">
        <v>2</v>
      </c>
      <c r="J41" s="69">
        <v>2</v>
      </c>
      <c r="K41" s="89">
        <v>0</v>
      </c>
    </row>
    <row r="42" spans="1:11">
      <c r="A42" s="65">
        <v>831</v>
      </c>
      <c r="B42" s="67">
        <v>42578</v>
      </c>
      <c r="C42" s="65" t="s">
        <v>437</v>
      </c>
      <c r="D42" s="68" t="s">
        <v>149</v>
      </c>
      <c r="E42" s="65" t="s">
        <v>85</v>
      </c>
      <c r="F42" s="71" t="s">
        <v>453</v>
      </c>
      <c r="G42" s="246">
        <v>0</v>
      </c>
      <c r="H42" s="65">
        <v>0</v>
      </c>
      <c r="I42" s="69">
        <v>2</v>
      </c>
      <c r="J42" s="69">
        <v>50</v>
      </c>
      <c r="K42" s="89">
        <v>0</v>
      </c>
    </row>
    <row r="43" spans="1:11">
      <c r="A43" s="65">
        <v>830</v>
      </c>
      <c r="B43" s="67">
        <v>42578</v>
      </c>
      <c r="C43" s="65" t="s">
        <v>437</v>
      </c>
      <c r="D43" s="68" t="s">
        <v>149</v>
      </c>
      <c r="E43" s="65" t="s">
        <v>85</v>
      </c>
      <c r="F43" s="71" t="s">
        <v>272</v>
      </c>
      <c r="G43" s="246">
        <v>0</v>
      </c>
      <c r="H43" s="65">
        <v>0</v>
      </c>
      <c r="I43" s="69">
        <v>2</v>
      </c>
      <c r="J43" s="69">
        <v>2</v>
      </c>
      <c r="K43" s="89">
        <v>0</v>
      </c>
    </row>
    <row r="44" spans="1:11">
      <c r="A44" s="65">
        <v>829</v>
      </c>
      <c r="B44" s="67">
        <v>42578</v>
      </c>
      <c r="C44" s="65" t="s">
        <v>437</v>
      </c>
      <c r="D44" s="68" t="s">
        <v>149</v>
      </c>
      <c r="E44" s="65" t="s">
        <v>85</v>
      </c>
      <c r="F44" s="71" t="s">
        <v>325</v>
      </c>
      <c r="G44" s="246">
        <v>0</v>
      </c>
      <c r="H44" s="65">
        <v>0</v>
      </c>
      <c r="I44" s="69">
        <v>4</v>
      </c>
      <c r="J44" s="69">
        <v>24</v>
      </c>
      <c r="K44" s="89">
        <v>0</v>
      </c>
    </row>
    <row r="45" spans="1:11">
      <c r="A45" s="65">
        <v>828</v>
      </c>
      <c r="B45" s="67">
        <v>42576</v>
      </c>
      <c r="C45" s="65" t="s">
        <v>437</v>
      </c>
      <c r="D45" s="68" t="s">
        <v>160</v>
      </c>
      <c r="E45" s="65" t="s">
        <v>99</v>
      </c>
      <c r="F45" s="71" t="s">
        <v>358</v>
      </c>
      <c r="G45" s="246">
        <v>-1</v>
      </c>
      <c r="H45" s="65">
        <v>-16</v>
      </c>
      <c r="I45" s="69">
        <v>0</v>
      </c>
      <c r="J45" s="69">
        <v>0</v>
      </c>
      <c r="K45" s="89">
        <v>0</v>
      </c>
    </row>
    <row r="46" spans="1:11">
      <c r="A46" s="65">
        <v>827</v>
      </c>
      <c r="B46" s="67">
        <v>42576</v>
      </c>
      <c r="C46" s="65" t="s">
        <v>437</v>
      </c>
      <c r="D46" s="68" t="s">
        <v>153</v>
      </c>
      <c r="E46" s="65" t="s">
        <v>92</v>
      </c>
      <c r="F46" s="71" t="s">
        <v>381</v>
      </c>
      <c r="G46" s="246">
        <v>-0.33333333333333331</v>
      </c>
      <c r="H46" s="65">
        <v>-10</v>
      </c>
      <c r="I46" s="69">
        <v>0</v>
      </c>
      <c r="J46" s="69">
        <v>0</v>
      </c>
      <c r="K46" s="89">
        <v>0</v>
      </c>
    </row>
    <row r="47" spans="1:11">
      <c r="A47" s="65">
        <v>826</v>
      </c>
      <c r="B47" s="67">
        <v>42569</v>
      </c>
      <c r="C47" s="65" t="s">
        <v>437</v>
      </c>
      <c r="D47" s="68" t="s">
        <v>152</v>
      </c>
      <c r="E47" s="65" t="s">
        <v>86</v>
      </c>
      <c r="F47" s="71" t="s">
        <v>327</v>
      </c>
      <c r="G47" s="246">
        <v>-0.1</v>
      </c>
      <c r="H47" s="65">
        <v>-5</v>
      </c>
      <c r="I47" s="69">
        <v>0</v>
      </c>
      <c r="J47" s="69">
        <v>0</v>
      </c>
      <c r="K47" s="89">
        <v>0</v>
      </c>
    </row>
    <row r="48" spans="1:11">
      <c r="A48" s="65">
        <v>825</v>
      </c>
      <c r="B48" s="67">
        <v>42569</v>
      </c>
      <c r="C48" s="65" t="s">
        <v>437</v>
      </c>
      <c r="D48" s="68" t="s">
        <v>160</v>
      </c>
      <c r="E48" s="65" t="s">
        <v>99</v>
      </c>
      <c r="F48" s="71" t="s">
        <v>358</v>
      </c>
      <c r="G48" s="246">
        <v>-1</v>
      </c>
      <c r="H48" s="65">
        <v>-16</v>
      </c>
      <c r="I48" s="69">
        <v>0</v>
      </c>
      <c r="J48" s="69">
        <v>0</v>
      </c>
      <c r="K48" s="89">
        <v>0</v>
      </c>
    </row>
    <row r="49" spans="1:11">
      <c r="A49" s="65">
        <v>824</v>
      </c>
      <c r="B49" s="67">
        <v>42569</v>
      </c>
      <c r="C49" s="65" t="s">
        <v>437</v>
      </c>
      <c r="D49" s="68" t="s">
        <v>158</v>
      </c>
      <c r="E49" s="65" t="s">
        <v>95</v>
      </c>
      <c r="F49" s="71" t="s">
        <v>351</v>
      </c>
      <c r="G49" s="246">
        <v>-1</v>
      </c>
      <c r="H49" s="65">
        <v>-15</v>
      </c>
      <c r="I49" s="69">
        <v>0</v>
      </c>
      <c r="J49" s="69">
        <v>0</v>
      </c>
      <c r="K49" s="89">
        <v>0</v>
      </c>
    </row>
    <row r="50" spans="1:11">
      <c r="A50" s="65">
        <v>823</v>
      </c>
      <c r="B50" s="67">
        <v>42569</v>
      </c>
      <c r="C50" s="65" t="s">
        <v>437</v>
      </c>
      <c r="D50" s="68" t="s">
        <v>152</v>
      </c>
      <c r="E50" s="65" t="s">
        <v>86</v>
      </c>
      <c r="F50" s="71" t="s">
        <v>327</v>
      </c>
      <c r="G50" s="246">
        <v>-0.02</v>
      </c>
      <c r="H50" s="65">
        <v>-1</v>
      </c>
      <c r="I50" s="69">
        <v>0</v>
      </c>
      <c r="J50" s="69">
        <v>0</v>
      </c>
      <c r="K50" s="89">
        <v>0</v>
      </c>
    </row>
    <row r="51" spans="1:11">
      <c r="A51" s="65">
        <v>822</v>
      </c>
      <c r="B51" s="67">
        <v>42562</v>
      </c>
      <c r="C51" s="65" t="s">
        <v>437</v>
      </c>
      <c r="D51" s="68" t="s">
        <v>591</v>
      </c>
      <c r="E51" s="65" t="s">
        <v>92</v>
      </c>
      <c r="F51" s="71" t="s">
        <v>592</v>
      </c>
      <c r="G51" s="246" t="e">
        <v>#DIV/0!</v>
      </c>
      <c r="H51" s="65">
        <v>0</v>
      </c>
      <c r="I51" s="69">
        <v>0</v>
      </c>
      <c r="J51" s="69">
        <v>0</v>
      </c>
      <c r="K51" s="89" t="e">
        <v>#DIV/0!</v>
      </c>
    </row>
    <row r="52" spans="1:11">
      <c r="A52" s="65">
        <v>821</v>
      </c>
      <c r="B52" s="67">
        <v>42562</v>
      </c>
      <c r="C52" s="65" t="s">
        <v>437</v>
      </c>
      <c r="D52" s="68" t="s">
        <v>153</v>
      </c>
      <c r="E52" s="65" t="s">
        <v>92</v>
      </c>
      <c r="F52" s="71" t="s">
        <v>346</v>
      </c>
      <c r="G52" s="246">
        <v>-0.46666666666666667</v>
      </c>
      <c r="H52" s="65">
        <v>-14</v>
      </c>
      <c r="I52" s="69">
        <v>0</v>
      </c>
      <c r="J52" s="69">
        <v>0</v>
      </c>
      <c r="K52" s="89">
        <v>0</v>
      </c>
    </row>
    <row r="53" spans="1:11">
      <c r="A53" s="65">
        <v>820</v>
      </c>
      <c r="B53" s="67">
        <v>42562</v>
      </c>
      <c r="C53" s="65" t="s">
        <v>437</v>
      </c>
      <c r="D53" s="68" t="s">
        <v>152</v>
      </c>
      <c r="E53" s="65" t="s">
        <v>87</v>
      </c>
      <c r="F53" s="71" t="s">
        <v>491</v>
      </c>
      <c r="G53" s="246">
        <v>-1</v>
      </c>
      <c r="H53" s="65">
        <v>-1</v>
      </c>
      <c r="I53" s="69">
        <v>0</v>
      </c>
      <c r="J53" s="69">
        <v>0</v>
      </c>
      <c r="K53" s="89">
        <v>0</v>
      </c>
    </row>
    <row r="54" spans="1:11">
      <c r="A54" s="65">
        <v>819</v>
      </c>
      <c r="B54" s="67">
        <v>42555</v>
      </c>
      <c r="C54" s="65" t="s">
        <v>437</v>
      </c>
      <c r="D54" s="68" t="s">
        <v>160</v>
      </c>
      <c r="E54" s="65" t="s">
        <v>99</v>
      </c>
      <c r="F54" s="71" t="s">
        <v>358</v>
      </c>
      <c r="G54" s="246">
        <v>-2</v>
      </c>
      <c r="H54" s="65">
        <v>-32</v>
      </c>
      <c r="I54" s="69">
        <v>0</v>
      </c>
      <c r="J54" s="69">
        <v>0</v>
      </c>
      <c r="K54" s="89">
        <v>0</v>
      </c>
    </row>
    <row r="55" spans="1:11">
      <c r="A55" s="65">
        <v>818</v>
      </c>
      <c r="B55" s="67">
        <v>42555</v>
      </c>
      <c r="C55" s="65" t="s">
        <v>437</v>
      </c>
      <c r="D55" s="68" t="s">
        <v>159</v>
      </c>
      <c r="E55" s="65" t="s">
        <v>102</v>
      </c>
      <c r="F55" s="71" t="s">
        <v>435</v>
      </c>
      <c r="G55" s="246">
        <v>-2</v>
      </c>
      <c r="H55" s="65">
        <v>-60</v>
      </c>
      <c r="I55" s="69">
        <v>0</v>
      </c>
      <c r="J55" s="69">
        <v>0</v>
      </c>
      <c r="K55" s="89">
        <v>0</v>
      </c>
    </row>
    <row r="56" spans="1:11">
      <c r="A56" s="65">
        <v>817</v>
      </c>
      <c r="B56" s="67">
        <v>42555</v>
      </c>
      <c r="C56" s="65" t="s">
        <v>437</v>
      </c>
      <c r="D56" s="68" t="s">
        <v>152</v>
      </c>
      <c r="E56" s="65" t="s">
        <v>86</v>
      </c>
      <c r="F56" s="71" t="s">
        <v>327</v>
      </c>
      <c r="G56" s="246">
        <v>-0.1</v>
      </c>
      <c r="H56" s="65">
        <v>-5</v>
      </c>
      <c r="I56" s="69">
        <v>0</v>
      </c>
      <c r="J56" s="69">
        <v>0</v>
      </c>
      <c r="K56" s="89">
        <v>0</v>
      </c>
    </row>
    <row r="57" spans="1:11">
      <c r="A57" s="65">
        <v>816</v>
      </c>
      <c r="B57" s="67">
        <v>42555</v>
      </c>
      <c r="C57" s="65" t="s">
        <v>437</v>
      </c>
      <c r="D57" s="68" t="s">
        <v>150</v>
      </c>
      <c r="E57" s="65" t="s">
        <v>102</v>
      </c>
      <c r="F57" s="71" t="s">
        <v>367</v>
      </c>
      <c r="G57" s="246">
        <v>-1</v>
      </c>
      <c r="H57" s="65">
        <v>-4</v>
      </c>
      <c r="I57" s="69">
        <v>0</v>
      </c>
      <c r="J57" s="69">
        <v>0</v>
      </c>
      <c r="K57" s="89">
        <v>0</v>
      </c>
    </row>
    <row r="58" spans="1:11">
      <c r="A58" s="65">
        <v>815</v>
      </c>
      <c r="B58" s="67">
        <v>42555</v>
      </c>
      <c r="C58" s="65" t="s">
        <v>437</v>
      </c>
      <c r="D58" s="68" t="s">
        <v>160</v>
      </c>
      <c r="E58" s="65" t="s">
        <v>87</v>
      </c>
      <c r="F58" s="71" t="s">
        <v>589</v>
      </c>
      <c r="G58" s="246">
        <v>-4</v>
      </c>
      <c r="H58" s="65">
        <v>-48</v>
      </c>
      <c r="I58" s="69">
        <v>0</v>
      </c>
      <c r="J58" s="69">
        <v>0</v>
      </c>
      <c r="K58" s="89">
        <v>0</v>
      </c>
    </row>
    <row r="59" spans="1:11">
      <c r="A59" s="65">
        <v>814</v>
      </c>
      <c r="B59" s="67">
        <v>42548</v>
      </c>
      <c r="C59" s="65" t="s">
        <v>316</v>
      </c>
      <c r="D59" s="68" t="s">
        <v>158</v>
      </c>
      <c r="E59" s="65" t="s">
        <v>103</v>
      </c>
      <c r="F59" s="71" t="s">
        <v>372</v>
      </c>
      <c r="G59" s="246">
        <v>-1</v>
      </c>
      <c r="H59" s="65">
        <v>-1</v>
      </c>
      <c r="I59" s="69">
        <v>0</v>
      </c>
      <c r="J59" s="69">
        <v>0</v>
      </c>
      <c r="K59" s="89">
        <v>0</v>
      </c>
    </row>
    <row r="60" spans="1:11">
      <c r="A60" s="65">
        <v>813</v>
      </c>
      <c r="B60" s="67">
        <v>42548</v>
      </c>
      <c r="C60" s="65" t="s">
        <v>316</v>
      </c>
      <c r="D60" s="68" t="s">
        <v>151</v>
      </c>
      <c r="E60" s="65" t="s">
        <v>102</v>
      </c>
      <c r="F60" s="71" t="s">
        <v>561</v>
      </c>
      <c r="G60" s="246">
        <v>-0.33333333333333331</v>
      </c>
      <c r="H60" s="65">
        <v>-10</v>
      </c>
      <c r="I60" s="69">
        <v>0</v>
      </c>
      <c r="J60" s="69">
        <v>0</v>
      </c>
      <c r="K60" s="89">
        <v>0</v>
      </c>
    </row>
    <row r="61" spans="1:11">
      <c r="A61" s="65">
        <v>812</v>
      </c>
      <c r="B61" s="67">
        <v>42548</v>
      </c>
      <c r="C61" s="65" t="s">
        <v>316</v>
      </c>
      <c r="D61" s="68" t="s">
        <v>158</v>
      </c>
      <c r="E61" s="65" t="s">
        <v>97</v>
      </c>
      <c r="F61" s="71" t="s">
        <v>355</v>
      </c>
      <c r="G61" s="246">
        <v>-1</v>
      </c>
      <c r="H61" s="65">
        <v>-1</v>
      </c>
      <c r="I61" s="69">
        <v>0</v>
      </c>
      <c r="J61" s="69">
        <v>0</v>
      </c>
      <c r="K61" s="89">
        <v>0</v>
      </c>
    </row>
    <row r="62" spans="1:11">
      <c r="A62" s="65">
        <v>811</v>
      </c>
      <c r="B62" s="67">
        <v>42548</v>
      </c>
      <c r="C62" s="65" t="s">
        <v>316</v>
      </c>
      <c r="D62" s="68" t="s">
        <v>158</v>
      </c>
      <c r="E62" s="65" t="s">
        <v>110</v>
      </c>
      <c r="F62" s="71" t="s">
        <v>333</v>
      </c>
      <c r="G62" s="246">
        <v>-1</v>
      </c>
      <c r="H62" s="65">
        <v>-1</v>
      </c>
      <c r="I62" s="69">
        <v>0</v>
      </c>
      <c r="J62" s="69">
        <v>0</v>
      </c>
      <c r="K62" s="89">
        <v>0</v>
      </c>
    </row>
    <row r="63" spans="1:11">
      <c r="A63" s="65">
        <v>810</v>
      </c>
      <c r="B63" s="67">
        <v>42548</v>
      </c>
      <c r="C63" s="65" t="s">
        <v>316</v>
      </c>
      <c r="D63" s="68" t="s">
        <v>158</v>
      </c>
      <c r="E63" s="65" t="s">
        <v>110</v>
      </c>
      <c r="F63" s="71" t="s">
        <v>333</v>
      </c>
      <c r="G63" s="246">
        <v>-1</v>
      </c>
      <c r="H63" s="65">
        <v>-1</v>
      </c>
      <c r="I63" s="69">
        <v>0</v>
      </c>
      <c r="J63" s="69">
        <v>0</v>
      </c>
      <c r="K63" s="89">
        <v>0</v>
      </c>
    </row>
    <row r="64" spans="1:11">
      <c r="A64" s="65">
        <v>809</v>
      </c>
      <c r="B64" s="67">
        <v>42548</v>
      </c>
      <c r="C64" s="65" t="s">
        <v>316</v>
      </c>
      <c r="D64" s="68" t="s">
        <v>157</v>
      </c>
      <c r="E64" s="65" t="s">
        <v>96</v>
      </c>
      <c r="F64" s="71" t="s">
        <v>392</v>
      </c>
      <c r="G64" s="246">
        <v>-1</v>
      </c>
      <c r="H64" s="65">
        <v>-21</v>
      </c>
      <c r="I64" s="69">
        <v>0</v>
      </c>
      <c r="J64" s="69">
        <v>0</v>
      </c>
      <c r="K64" s="89">
        <v>0</v>
      </c>
    </row>
    <row r="65" spans="1:11">
      <c r="A65" s="65">
        <v>808</v>
      </c>
      <c r="B65" s="67">
        <v>42548</v>
      </c>
      <c r="C65" s="65" t="s">
        <v>316</v>
      </c>
      <c r="D65" s="68" t="s">
        <v>150</v>
      </c>
      <c r="E65" s="65" t="s">
        <v>102</v>
      </c>
      <c r="F65" s="71" t="s">
        <v>365</v>
      </c>
      <c r="G65" s="246">
        <v>-1</v>
      </c>
      <c r="H65" s="65">
        <v>-1</v>
      </c>
      <c r="I65" s="69">
        <v>0</v>
      </c>
      <c r="J65" s="69">
        <v>0</v>
      </c>
      <c r="K65" s="89">
        <v>0</v>
      </c>
    </row>
    <row r="66" spans="1:11">
      <c r="A66" s="65">
        <v>807</v>
      </c>
      <c r="B66" s="67">
        <v>42548</v>
      </c>
      <c r="C66" s="65" t="s">
        <v>316</v>
      </c>
      <c r="D66" s="68" t="s">
        <v>150</v>
      </c>
      <c r="E66" s="65" t="s">
        <v>102</v>
      </c>
      <c r="F66" s="71" t="s">
        <v>365</v>
      </c>
      <c r="G66" s="246">
        <v>-1</v>
      </c>
      <c r="H66" s="65">
        <v>-1</v>
      </c>
      <c r="I66" s="69">
        <v>0</v>
      </c>
      <c r="J66" s="69">
        <v>0</v>
      </c>
      <c r="K66" s="89">
        <v>0</v>
      </c>
    </row>
    <row r="67" spans="1:11">
      <c r="A67" s="65">
        <v>806</v>
      </c>
      <c r="B67" s="67">
        <v>42496</v>
      </c>
      <c r="C67" s="65" t="s">
        <v>436</v>
      </c>
      <c r="D67" s="68" t="s">
        <v>160</v>
      </c>
      <c r="E67" s="65" t="s">
        <v>109</v>
      </c>
      <c r="F67" s="71" t="s">
        <v>466</v>
      </c>
      <c r="G67" s="246">
        <v>-7.1428571428571425E-2</v>
      </c>
      <c r="H67" s="65">
        <v>-1</v>
      </c>
      <c r="I67" s="69">
        <v>0</v>
      </c>
      <c r="J67" s="69">
        <v>0</v>
      </c>
      <c r="K67" s="89">
        <v>0</v>
      </c>
    </row>
    <row r="68" spans="1:11">
      <c r="A68" s="65">
        <v>805</v>
      </c>
      <c r="B68" s="67">
        <v>42520</v>
      </c>
      <c r="C68" s="65" t="s">
        <v>436</v>
      </c>
      <c r="D68" s="68" t="s">
        <v>160</v>
      </c>
      <c r="E68" s="65" t="s">
        <v>99</v>
      </c>
      <c r="F68" s="71" t="s">
        <v>357</v>
      </c>
      <c r="G68" s="246">
        <v>-1</v>
      </c>
      <c r="H68" s="65">
        <v>-8</v>
      </c>
      <c r="I68" s="69">
        <v>0</v>
      </c>
      <c r="J68" s="69">
        <v>0</v>
      </c>
      <c r="K68" s="89">
        <v>0</v>
      </c>
    </row>
    <row r="69" spans="1:11">
      <c r="A69" s="65">
        <v>804</v>
      </c>
      <c r="B69" s="67">
        <v>42534</v>
      </c>
      <c r="C69" s="65" t="s">
        <v>316</v>
      </c>
      <c r="D69" s="68" t="s">
        <v>149</v>
      </c>
      <c r="E69" s="65" t="s">
        <v>85</v>
      </c>
      <c r="F69" s="71" t="s">
        <v>323</v>
      </c>
      <c r="G69" s="246">
        <v>-1</v>
      </c>
      <c r="H69" s="65">
        <v>-1</v>
      </c>
      <c r="I69" s="69">
        <v>0</v>
      </c>
      <c r="J69" s="69">
        <v>0</v>
      </c>
      <c r="K69" s="89">
        <v>0</v>
      </c>
    </row>
    <row r="70" spans="1:11">
      <c r="A70" s="65">
        <v>803</v>
      </c>
      <c r="B70" s="67">
        <v>42534</v>
      </c>
      <c r="C70" s="65" t="s">
        <v>316</v>
      </c>
      <c r="D70" s="68" t="s">
        <v>159</v>
      </c>
      <c r="E70" s="65" t="s">
        <v>96</v>
      </c>
      <c r="F70" s="71" t="s">
        <v>353</v>
      </c>
      <c r="G70" s="246">
        <v>-0.66666666666666663</v>
      </c>
      <c r="H70" s="65">
        <v>-20</v>
      </c>
      <c r="I70" s="69">
        <v>0</v>
      </c>
      <c r="J70" s="69">
        <v>0</v>
      </c>
      <c r="K70" s="89">
        <v>0</v>
      </c>
    </row>
    <row r="71" spans="1:11">
      <c r="A71" s="65">
        <v>802</v>
      </c>
      <c r="B71" s="67">
        <v>42527</v>
      </c>
      <c r="C71" s="65" t="s">
        <v>316</v>
      </c>
      <c r="D71" s="68" t="s">
        <v>159</v>
      </c>
      <c r="E71" s="65" t="s">
        <v>96</v>
      </c>
      <c r="F71" s="71" t="s">
        <v>353</v>
      </c>
      <c r="G71" s="246">
        <v>-0.66666666666666663</v>
      </c>
      <c r="H71" s="65">
        <v>-20</v>
      </c>
      <c r="I71" s="69">
        <v>0</v>
      </c>
      <c r="J71" s="69">
        <v>0</v>
      </c>
      <c r="K71" s="89">
        <v>0</v>
      </c>
    </row>
    <row r="72" spans="1:11">
      <c r="A72" s="65">
        <v>801</v>
      </c>
      <c r="B72" s="67">
        <v>42534</v>
      </c>
      <c r="C72" s="65" t="s">
        <v>316</v>
      </c>
      <c r="D72" s="68" t="s">
        <v>153</v>
      </c>
      <c r="E72" s="65" t="s">
        <v>97</v>
      </c>
      <c r="F72" s="71" t="s">
        <v>380</v>
      </c>
      <c r="G72" s="246">
        <v>-1</v>
      </c>
      <c r="H72" s="65">
        <v>-30</v>
      </c>
      <c r="I72" s="69">
        <v>0</v>
      </c>
      <c r="J72" s="69">
        <v>0</v>
      </c>
      <c r="K72" s="89">
        <v>0</v>
      </c>
    </row>
    <row r="73" spans="1:11">
      <c r="A73" s="65">
        <v>800</v>
      </c>
      <c r="B73" s="67">
        <v>42534</v>
      </c>
      <c r="C73" s="65" t="s">
        <v>316</v>
      </c>
      <c r="D73" s="68" t="s">
        <v>160</v>
      </c>
      <c r="E73" s="65" t="s">
        <v>102</v>
      </c>
      <c r="F73" s="71" t="s">
        <v>537</v>
      </c>
      <c r="G73" s="246">
        <v>-1</v>
      </c>
      <c r="H73" s="65">
        <v>-28</v>
      </c>
      <c r="I73" s="69">
        <v>0</v>
      </c>
      <c r="J73" s="69">
        <v>0</v>
      </c>
      <c r="K73" s="89">
        <v>0</v>
      </c>
    </row>
    <row r="74" spans="1:11">
      <c r="A74" s="65">
        <v>799</v>
      </c>
      <c r="B74" s="67">
        <v>42527</v>
      </c>
      <c r="C74" s="65" t="s">
        <v>316</v>
      </c>
      <c r="D74" s="68" t="s">
        <v>149</v>
      </c>
      <c r="E74" s="65" t="s">
        <v>99</v>
      </c>
      <c r="F74" s="71" t="s">
        <v>362</v>
      </c>
      <c r="G74" s="246">
        <v>-3</v>
      </c>
      <c r="H74" s="65">
        <v>-48</v>
      </c>
      <c r="I74" s="69">
        <v>0</v>
      </c>
      <c r="J74" s="69">
        <v>0</v>
      </c>
      <c r="K74" s="89">
        <v>0</v>
      </c>
    </row>
    <row r="75" spans="1:11">
      <c r="A75" s="65">
        <v>798</v>
      </c>
      <c r="B75" s="67">
        <v>42534</v>
      </c>
      <c r="C75" s="65" t="s">
        <v>316</v>
      </c>
      <c r="D75" s="68" t="s">
        <v>159</v>
      </c>
      <c r="E75" s="65" t="s">
        <v>110</v>
      </c>
      <c r="F75" s="71" t="s">
        <v>332</v>
      </c>
      <c r="G75" s="246">
        <v>-1</v>
      </c>
      <c r="H75" s="65">
        <v>-1</v>
      </c>
      <c r="I75" s="69">
        <v>0</v>
      </c>
      <c r="J75" s="69">
        <v>0</v>
      </c>
      <c r="K75" s="89">
        <v>0</v>
      </c>
    </row>
    <row r="76" spans="1:11">
      <c r="A76" s="65">
        <v>797</v>
      </c>
      <c r="B76" s="67">
        <v>42513</v>
      </c>
      <c r="C76" s="65" t="s">
        <v>436</v>
      </c>
      <c r="D76" s="68" t="s">
        <v>156</v>
      </c>
      <c r="E76" s="65" t="s">
        <v>101</v>
      </c>
      <c r="F76" s="71" t="s">
        <v>417</v>
      </c>
      <c r="G76" s="246">
        <v>-1</v>
      </c>
      <c r="H76" s="65">
        <v>-30</v>
      </c>
      <c r="I76" s="69">
        <v>0</v>
      </c>
      <c r="J76" s="69">
        <v>0</v>
      </c>
      <c r="K76" s="89">
        <v>0</v>
      </c>
    </row>
    <row r="77" spans="1:11">
      <c r="A77" s="65">
        <v>796</v>
      </c>
      <c r="B77" s="67">
        <v>42513</v>
      </c>
      <c r="C77" s="65" t="s">
        <v>436</v>
      </c>
      <c r="D77" s="68" t="s">
        <v>159</v>
      </c>
      <c r="E77" s="65" t="s">
        <v>95</v>
      </c>
      <c r="F77" s="71" t="s">
        <v>553</v>
      </c>
      <c r="G77" s="246">
        <v>-1</v>
      </c>
      <c r="H77" s="65">
        <v>-20</v>
      </c>
      <c r="I77" s="69">
        <v>0</v>
      </c>
      <c r="J77" s="69">
        <v>0</v>
      </c>
      <c r="K77" s="89">
        <v>0</v>
      </c>
    </row>
    <row r="78" spans="1:11">
      <c r="A78" s="69">
        <v>795</v>
      </c>
      <c r="B78" s="206">
        <v>42510</v>
      </c>
      <c r="C78" s="69" t="s">
        <v>436</v>
      </c>
      <c r="D78" s="85" t="s">
        <v>159</v>
      </c>
      <c r="E78" s="69" t="s">
        <v>102</v>
      </c>
      <c r="F78" s="144" t="s">
        <v>363</v>
      </c>
      <c r="G78" s="69">
        <v>0</v>
      </c>
      <c r="H78" s="69">
        <v>0</v>
      </c>
      <c r="I78" s="69">
        <v>2</v>
      </c>
      <c r="J78" s="69">
        <v>120</v>
      </c>
      <c r="K78" s="89">
        <v>0</v>
      </c>
    </row>
    <row r="79" spans="1:11">
      <c r="A79" s="69">
        <v>794</v>
      </c>
      <c r="B79" s="206">
        <v>42510</v>
      </c>
      <c r="C79" s="69" t="s">
        <v>436</v>
      </c>
      <c r="D79" s="85" t="s">
        <v>159</v>
      </c>
      <c r="E79" s="69" t="s">
        <v>95</v>
      </c>
      <c r="F79" s="144" t="s">
        <v>553</v>
      </c>
      <c r="G79" s="69">
        <v>0</v>
      </c>
      <c r="H79" s="69">
        <v>0</v>
      </c>
      <c r="I79" s="69">
        <v>2</v>
      </c>
      <c r="J79" s="69">
        <v>40</v>
      </c>
      <c r="K79" s="89">
        <v>0</v>
      </c>
    </row>
    <row r="80" spans="1:11">
      <c r="A80" s="69">
        <v>793</v>
      </c>
      <c r="B80" s="206">
        <v>42510</v>
      </c>
      <c r="C80" s="69" t="s">
        <v>436</v>
      </c>
      <c r="D80" s="85" t="s">
        <v>158</v>
      </c>
      <c r="E80" s="69" t="s">
        <v>97</v>
      </c>
      <c r="F80" s="144" t="s">
        <v>355</v>
      </c>
      <c r="G80" s="69">
        <v>0</v>
      </c>
      <c r="H80" s="69">
        <v>0</v>
      </c>
      <c r="I80" s="69">
        <v>4</v>
      </c>
      <c r="J80" s="69">
        <v>4</v>
      </c>
      <c r="K80" s="89">
        <v>0</v>
      </c>
    </row>
    <row r="81" spans="1:11">
      <c r="A81" s="69">
        <v>792</v>
      </c>
      <c r="B81" s="206">
        <v>42510</v>
      </c>
      <c r="C81" s="69" t="s">
        <v>436</v>
      </c>
      <c r="D81" s="85" t="s">
        <v>160</v>
      </c>
      <c r="E81" s="69" t="s">
        <v>99</v>
      </c>
      <c r="F81" s="144" t="s">
        <v>357</v>
      </c>
      <c r="G81" s="69">
        <v>0</v>
      </c>
      <c r="H81" s="69">
        <v>0</v>
      </c>
      <c r="I81" s="69">
        <v>20</v>
      </c>
      <c r="J81" s="69">
        <v>160</v>
      </c>
      <c r="K81" s="89">
        <v>0</v>
      </c>
    </row>
    <row r="82" spans="1:11">
      <c r="A82" s="69">
        <v>791</v>
      </c>
      <c r="B82" s="206">
        <v>42510</v>
      </c>
      <c r="C82" s="69" t="s">
        <v>436</v>
      </c>
      <c r="D82" s="85" t="s">
        <v>160</v>
      </c>
      <c r="E82" s="69" t="s">
        <v>87</v>
      </c>
      <c r="F82" s="144" t="s">
        <v>404</v>
      </c>
      <c r="G82" s="69">
        <v>0</v>
      </c>
      <c r="H82" s="69">
        <v>0</v>
      </c>
      <c r="I82" s="69">
        <v>2</v>
      </c>
      <c r="J82" s="69">
        <v>80</v>
      </c>
      <c r="K82" s="89">
        <v>0</v>
      </c>
    </row>
    <row r="83" spans="1:11">
      <c r="A83" s="69">
        <v>790</v>
      </c>
      <c r="B83" s="206">
        <v>42510</v>
      </c>
      <c r="C83" s="69" t="s">
        <v>436</v>
      </c>
      <c r="D83" s="85" t="s">
        <v>156</v>
      </c>
      <c r="E83" s="69" t="s">
        <v>95</v>
      </c>
      <c r="F83" s="144" t="s">
        <v>352</v>
      </c>
      <c r="G83" s="69">
        <v>0</v>
      </c>
      <c r="H83" s="69">
        <v>0</v>
      </c>
      <c r="I83" s="69">
        <v>1</v>
      </c>
      <c r="J83" s="69">
        <v>30</v>
      </c>
      <c r="K83" s="89">
        <v>0</v>
      </c>
    </row>
    <row r="84" spans="1:11">
      <c r="A84" s="69">
        <v>789</v>
      </c>
      <c r="B84" s="206">
        <v>42510</v>
      </c>
      <c r="C84" s="69" t="s">
        <v>436</v>
      </c>
      <c r="D84" s="85" t="s">
        <v>153</v>
      </c>
      <c r="E84" s="69" t="s">
        <v>97</v>
      </c>
      <c r="F84" s="144" t="s">
        <v>380</v>
      </c>
      <c r="G84" s="69">
        <v>0</v>
      </c>
      <c r="H84" s="69">
        <v>0</v>
      </c>
      <c r="I84" s="69">
        <v>1</v>
      </c>
      <c r="J84" s="69">
        <v>30</v>
      </c>
      <c r="K84" s="89">
        <v>0</v>
      </c>
    </row>
    <row r="85" spans="1:11">
      <c r="A85" s="69">
        <v>788</v>
      </c>
      <c r="B85" s="206">
        <v>42510</v>
      </c>
      <c r="C85" s="69" t="s">
        <v>436</v>
      </c>
      <c r="D85" s="85" t="s">
        <v>156</v>
      </c>
      <c r="E85" s="69" t="s">
        <v>85</v>
      </c>
      <c r="F85" s="144" t="s">
        <v>394</v>
      </c>
      <c r="G85" s="69">
        <v>0</v>
      </c>
      <c r="H85" s="69">
        <v>0</v>
      </c>
      <c r="I85" s="69">
        <v>1</v>
      </c>
      <c r="J85" s="69">
        <v>30</v>
      </c>
      <c r="K85" s="89">
        <v>0</v>
      </c>
    </row>
    <row r="86" spans="1:11">
      <c r="A86" s="69">
        <v>787</v>
      </c>
      <c r="B86" s="206">
        <v>42510</v>
      </c>
      <c r="C86" s="69" t="s">
        <v>436</v>
      </c>
      <c r="D86" s="85" t="s">
        <v>153</v>
      </c>
      <c r="E86" s="69" t="s">
        <v>87</v>
      </c>
      <c r="F86" s="144" t="s">
        <v>335</v>
      </c>
      <c r="G86" s="69">
        <v>0</v>
      </c>
      <c r="H86" s="69">
        <v>0</v>
      </c>
      <c r="I86" s="69">
        <v>2</v>
      </c>
      <c r="J86" s="69">
        <v>60</v>
      </c>
      <c r="K86" s="89">
        <v>0</v>
      </c>
    </row>
    <row r="87" spans="1:11">
      <c r="A87" s="69">
        <v>786</v>
      </c>
      <c r="B87" s="206">
        <v>42510</v>
      </c>
      <c r="C87" s="69" t="s">
        <v>436</v>
      </c>
      <c r="D87" s="85" t="s">
        <v>153</v>
      </c>
      <c r="E87" s="69" t="s">
        <v>87</v>
      </c>
      <c r="F87" s="144" t="s">
        <v>334</v>
      </c>
      <c r="G87" s="69">
        <v>0</v>
      </c>
      <c r="H87" s="69">
        <v>0</v>
      </c>
      <c r="I87" s="69">
        <v>2</v>
      </c>
      <c r="J87" s="69">
        <v>2</v>
      </c>
      <c r="K87" s="89">
        <v>0</v>
      </c>
    </row>
    <row r="88" spans="1:11">
      <c r="A88" s="69">
        <v>785</v>
      </c>
      <c r="B88" s="206">
        <v>42510</v>
      </c>
      <c r="C88" s="69" t="s">
        <v>436</v>
      </c>
      <c r="D88" s="85" t="s">
        <v>152</v>
      </c>
      <c r="E88" s="69" t="s">
        <v>103</v>
      </c>
      <c r="F88" s="144" t="s">
        <v>472</v>
      </c>
      <c r="G88" s="69">
        <v>0</v>
      </c>
      <c r="H88" s="69">
        <v>0</v>
      </c>
      <c r="I88" s="69">
        <v>1</v>
      </c>
      <c r="J88" s="69">
        <v>1</v>
      </c>
      <c r="K88" s="89">
        <v>0</v>
      </c>
    </row>
    <row r="89" spans="1:11">
      <c r="A89" s="69">
        <v>784</v>
      </c>
      <c r="B89" s="206">
        <v>42510</v>
      </c>
      <c r="C89" s="69" t="s">
        <v>436</v>
      </c>
      <c r="D89" s="85" t="s">
        <v>152</v>
      </c>
      <c r="E89" s="69" t="s">
        <v>96</v>
      </c>
      <c r="F89" s="144" t="s">
        <v>354</v>
      </c>
      <c r="G89" s="69">
        <v>0</v>
      </c>
      <c r="H89" s="69">
        <v>0</v>
      </c>
      <c r="I89" s="69">
        <v>1</v>
      </c>
      <c r="J89" s="69">
        <v>1</v>
      </c>
      <c r="K89" s="89">
        <v>0</v>
      </c>
    </row>
    <row r="90" spans="1:11">
      <c r="A90" s="69">
        <v>783</v>
      </c>
      <c r="B90" s="206">
        <v>42510</v>
      </c>
      <c r="C90" s="69" t="s">
        <v>436</v>
      </c>
      <c r="D90" s="85" t="s">
        <v>152</v>
      </c>
      <c r="E90" s="69" t="s">
        <v>86</v>
      </c>
      <c r="F90" s="144" t="s">
        <v>327</v>
      </c>
      <c r="G90" s="69">
        <v>0</v>
      </c>
      <c r="H90" s="69">
        <v>0</v>
      </c>
      <c r="I90" s="69">
        <v>2</v>
      </c>
      <c r="J90" s="69">
        <v>100</v>
      </c>
      <c r="K90" s="89">
        <v>0</v>
      </c>
    </row>
    <row r="91" spans="1:11">
      <c r="A91" s="69">
        <v>782</v>
      </c>
      <c r="B91" s="206">
        <v>42510</v>
      </c>
      <c r="C91" s="69" t="s">
        <v>436</v>
      </c>
      <c r="D91" s="85" t="s">
        <v>149</v>
      </c>
      <c r="E91" s="69" t="s">
        <v>89</v>
      </c>
      <c r="F91" s="144" t="s">
        <v>578</v>
      </c>
      <c r="G91" s="69">
        <v>0</v>
      </c>
      <c r="H91" s="69">
        <v>0</v>
      </c>
      <c r="I91" s="69">
        <v>4</v>
      </c>
      <c r="J91" s="69">
        <v>4</v>
      </c>
      <c r="K91" s="89">
        <v>0</v>
      </c>
    </row>
    <row r="92" spans="1:11">
      <c r="A92" s="69">
        <v>781</v>
      </c>
      <c r="B92" s="206">
        <v>42510</v>
      </c>
      <c r="C92" s="69" t="s">
        <v>436</v>
      </c>
      <c r="D92" s="85" t="s">
        <v>152</v>
      </c>
      <c r="E92" s="69" t="s">
        <v>88</v>
      </c>
      <c r="F92" s="144" t="s">
        <v>339</v>
      </c>
      <c r="G92" s="69">
        <v>0</v>
      </c>
      <c r="H92" s="69">
        <v>0</v>
      </c>
      <c r="I92" s="69">
        <v>1</v>
      </c>
      <c r="J92" s="69">
        <v>10</v>
      </c>
      <c r="K92" s="89">
        <v>0</v>
      </c>
    </row>
    <row r="93" spans="1:11">
      <c r="A93" s="69">
        <v>780</v>
      </c>
      <c r="B93" s="206">
        <v>42510</v>
      </c>
      <c r="C93" s="69" t="s">
        <v>436</v>
      </c>
      <c r="D93" s="85" t="s">
        <v>152</v>
      </c>
      <c r="E93" s="69" t="s">
        <v>85</v>
      </c>
      <c r="F93" s="144" t="s">
        <v>315</v>
      </c>
      <c r="G93" s="69">
        <v>0</v>
      </c>
      <c r="H93" s="69">
        <v>0</v>
      </c>
      <c r="I93" s="69">
        <v>4</v>
      </c>
      <c r="J93" s="69">
        <v>4</v>
      </c>
      <c r="K93" s="89">
        <v>0</v>
      </c>
    </row>
    <row r="94" spans="1:11">
      <c r="A94" s="69">
        <v>779</v>
      </c>
      <c r="B94" s="206">
        <v>42510</v>
      </c>
      <c r="C94" s="69" t="s">
        <v>436</v>
      </c>
      <c r="D94" s="85" t="s">
        <v>149</v>
      </c>
      <c r="E94" s="69" t="s">
        <v>85</v>
      </c>
      <c r="F94" s="144" t="s">
        <v>319</v>
      </c>
      <c r="G94" s="69">
        <v>0</v>
      </c>
      <c r="H94" s="69">
        <v>0</v>
      </c>
      <c r="I94" s="69">
        <v>5</v>
      </c>
      <c r="J94" s="69">
        <v>40</v>
      </c>
      <c r="K94" s="89">
        <v>0</v>
      </c>
    </row>
    <row r="95" spans="1:11">
      <c r="A95" s="69">
        <v>778</v>
      </c>
      <c r="B95" s="206">
        <v>42510</v>
      </c>
      <c r="C95" s="69" t="s">
        <v>436</v>
      </c>
      <c r="D95" s="85" t="s">
        <v>159</v>
      </c>
      <c r="E95" s="69" t="s">
        <v>90</v>
      </c>
      <c r="F95" s="144" t="s">
        <v>382</v>
      </c>
      <c r="G95" s="69">
        <v>0</v>
      </c>
      <c r="H95" s="69">
        <v>0</v>
      </c>
      <c r="I95" s="69">
        <v>5</v>
      </c>
      <c r="J95" s="69">
        <v>120</v>
      </c>
      <c r="K95" s="89">
        <v>0</v>
      </c>
    </row>
    <row r="96" spans="1:11">
      <c r="A96" s="65">
        <v>777</v>
      </c>
      <c r="B96" s="67">
        <v>42502</v>
      </c>
      <c r="C96" s="65" t="s">
        <v>436</v>
      </c>
      <c r="D96" s="68" t="s">
        <v>160</v>
      </c>
      <c r="E96" s="65" t="s">
        <v>103</v>
      </c>
      <c r="F96" s="71" t="s">
        <v>464</v>
      </c>
      <c r="G96" s="246">
        <v>-1</v>
      </c>
      <c r="H96" s="65">
        <v>-20</v>
      </c>
      <c r="I96" s="69">
        <v>0</v>
      </c>
      <c r="J96" s="69">
        <v>0</v>
      </c>
      <c r="K96" s="89">
        <v>0</v>
      </c>
    </row>
    <row r="97" spans="1:11">
      <c r="A97" s="65">
        <v>776</v>
      </c>
      <c r="B97" s="67">
        <v>42502</v>
      </c>
      <c r="C97" s="65" t="s">
        <v>436</v>
      </c>
      <c r="D97" s="68" t="s">
        <v>149</v>
      </c>
      <c r="E97" s="65" t="s">
        <v>102</v>
      </c>
      <c r="F97" s="71" t="s">
        <v>462</v>
      </c>
      <c r="G97" s="246">
        <v>-2</v>
      </c>
      <c r="H97" s="65">
        <v>-20</v>
      </c>
      <c r="I97" s="69">
        <v>0</v>
      </c>
      <c r="J97" s="69">
        <v>0</v>
      </c>
      <c r="K97" s="89">
        <v>0</v>
      </c>
    </row>
    <row r="98" spans="1:11">
      <c r="A98" s="65">
        <v>775</v>
      </c>
      <c r="B98" s="67">
        <v>42509</v>
      </c>
      <c r="C98" s="65" t="s">
        <v>436</v>
      </c>
      <c r="D98" s="68" t="s">
        <v>152</v>
      </c>
      <c r="E98" s="65" t="s">
        <v>103</v>
      </c>
      <c r="F98" s="71" t="s">
        <v>472</v>
      </c>
      <c r="G98" s="246">
        <v>-1</v>
      </c>
      <c r="H98" s="65">
        <v>-1</v>
      </c>
      <c r="I98" s="69">
        <v>0</v>
      </c>
      <c r="J98" s="69">
        <v>0</v>
      </c>
      <c r="K98" s="89">
        <v>0</v>
      </c>
    </row>
    <row r="99" spans="1:11">
      <c r="A99" s="65">
        <v>774</v>
      </c>
      <c r="B99" s="67">
        <v>42509</v>
      </c>
      <c r="C99" s="65" t="s">
        <v>436</v>
      </c>
      <c r="D99" s="68" t="s">
        <v>154</v>
      </c>
      <c r="E99" s="65" t="s">
        <v>86</v>
      </c>
      <c r="F99" s="71" t="s">
        <v>456</v>
      </c>
      <c r="G99" s="246">
        <v>-1</v>
      </c>
      <c r="H99" s="65">
        <v>-20</v>
      </c>
      <c r="I99" s="69">
        <v>0</v>
      </c>
      <c r="J99" s="69">
        <v>0</v>
      </c>
      <c r="K99" s="89">
        <v>0</v>
      </c>
    </row>
    <row r="100" spans="1:11">
      <c r="A100" s="65">
        <v>773</v>
      </c>
      <c r="B100" s="67">
        <v>42499</v>
      </c>
      <c r="C100" s="65" t="s">
        <v>436</v>
      </c>
      <c r="D100" s="68" t="s">
        <v>149</v>
      </c>
      <c r="E100" s="65" t="s">
        <v>102</v>
      </c>
      <c r="F100" s="71" t="s">
        <v>462</v>
      </c>
      <c r="G100" s="246">
        <v>-2</v>
      </c>
      <c r="H100" s="65">
        <v>-20</v>
      </c>
      <c r="I100" s="69">
        <v>0</v>
      </c>
      <c r="J100" s="69">
        <v>0</v>
      </c>
      <c r="K100" s="89">
        <v>0</v>
      </c>
    </row>
    <row r="101" spans="1:11">
      <c r="A101" s="65">
        <v>772</v>
      </c>
      <c r="B101" s="67">
        <v>42499</v>
      </c>
      <c r="C101" s="65" t="s">
        <v>436</v>
      </c>
      <c r="D101" s="68" t="s">
        <v>159</v>
      </c>
      <c r="E101" s="65" t="s">
        <v>95</v>
      </c>
      <c r="F101" s="71" t="s">
        <v>553</v>
      </c>
      <c r="G101" s="246">
        <v>-1</v>
      </c>
      <c r="H101" s="65">
        <v>-20</v>
      </c>
      <c r="I101" s="69">
        <v>0</v>
      </c>
      <c r="J101" s="69">
        <v>0</v>
      </c>
      <c r="K101" s="89">
        <v>0</v>
      </c>
    </row>
    <row r="102" spans="1:11">
      <c r="A102" s="65">
        <v>771</v>
      </c>
      <c r="B102" s="67">
        <v>42499</v>
      </c>
      <c r="C102" s="65" t="s">
        <v>436</v>
      </c>
      <c r="D102" s="68" t="s">
        <v>159</v>
      </c>
      <c r="E102" s="65" t="s">
        <v>90</v>
      </c>
      <c r="F102" s="71" t="s">
        <v>382</v>
      </c>
      <c r="G102" s="246">
        <v>-0.41666666666666669</v>
      </c>
      <c r="H102" s="65">
        <v>-10</v>
      </c>
      <c r="I102" s="69">
        <v>0</v>
      </c>
      <c r="J102" s="69">
        <v>0</v>
      </c>
      <c r="K102" s="89">
        <v>0</v>
      </c>
    </row>
    <row r="103" spans="1:11">
      <c r="A103" s="65">
        <v>770</v>
      </c>
      <c r="B103" s="67">
        <v>42499</v>
      </c>
      <c r="C103" s="65" t="s">
        <v>436</v>
      </c>
      <c r="D103" s="68" t="s">
        <v>159</v>
      </c>
      <c r="E103" s="65" t="s">
        <v>95</v>
      </c>
      <c r="F103" s="71" t="s">
        <v>349</v>
      </c>
      <c r="G103" s="246">
        <v>-0.5</v>
      </c>
      <c r="H103" s="65">
        <v>-14</v>
      </c>
      <c r="I103" s="69">
        <v>0</v>
      </c>
      <c r="J103" s="69">
        <v>0</v>
      </c>
      <c r="K103" s="89">
        <v>0</v>
      </c>
    </row>
    <row r="104" spans="1:11">
      <c r="A104" s="65">
        <v>769</v>
      </c>
      <c r="B104" s="67">
        <v>42499</v>
      </c>
      <c r="C104" s="65" t="s">
        <v>436</v>
      </c>
      <c r="D104" s="68" t="s">
        <v>151</v>
      </c>
      <c r="E104" s="65" t="s">
        <v>86</v>
      </c>
      <c r="F104" s="71" t="s">
        <v>577</v>
      </c>
      <c r="G104" s="246">
        <v>0</v>
      </c>
      <c r="H104" s="65">
        <v>0</v>
      </c>
      <c r="I104" s="69">
        <v>1</v>
      </c>
      <c r="J104" s="69">
        <v>100</v>
      </c>
      <c r="K104" s="89">
        <v>0</v>
      </c>
    </row>
    <row r="105" spans="1:11">
      <c r="A105" s="65">
        <v>768</v>
      </c>
      <c r="B105" s="67">
        <v>42499</v>
      </c>
      <c r="C105" s="65" t="s">
        <v>436</v>
      </c>
      <c r="D105" s="68" t="s">
        <v>151</v>
      </c>
      <c r="E105" s="65" t="s">
        <v>105</v>
      </c>
      <c r="F105" s="71" t="s">
        <v>574</v>
      </c>
      <c r="G105" s="246">
        <v>0</v>
      </c>
      <c r="H105" s="65">
        <v>0</v>
      </c>
      <c r="I105" s="69">
        <v>2</v>
      </c>
      <c r="J105" s="69">
        <v>40</v>
      </c>
      <c r="K105" s="89">
        <v>0</v>
      </c>
    </row>
    <row r="106" spans="1:11">
      <c r="A106" s="65">
        <v>767</v>
      </c>
      <c r="B106" s="67">
        <v>42499</v>
      </c>
      <c r="C106" s="65" t="s">
        <v>436</v>
      </c>
      <c r="D106" s="68" t="s">
        <v>151</v>
      </c>
      <c r="E106" s="65" t="s">
        <v>110</v>
      </c>
      <c r="F106" s="71" t="s">
        <v>572</v>
      </c>
      <c r="G106" s="246">
        <v>0</v>
      </c>
      <c r="H106" s="65">
        <v>0</v>
      </c>
      <c r="I106" s="69">
        <v>1</v>
      </c>
      <c r="J106" s="69">
        <v>12</v>
      </c>
      <c r="K106" s="89">
        <v>0</v>
      </c>
    </row>
    <row r="107" spans="1:11">
      <c r="A107" s="65">
        <v>766</v>
      </c>
      <c r="B107" s="67">
        <v>42499</v>
      </c>
      <c r="C107" s="65" t="s">
        <v>436</v>
      </c>
      <c r="D107" s="68" t="s">
        <v>151</v>
      </c>
      <c r="E107" s="65" t="s">
        <v>92</v>
      </c>
      <c r="F107" s="71" t="s">
        <v>570</v>
      </c>
      <c r="G107" s="246">
        <v>0</v>
      </c>
      <c r="H107" s="65">
        <v>0</v>
      </c>
      <c r="I107" s="69">
        <v>1</v>
      </c>
      <c r="J107" s="69">
        <v>16</v>
      </c>
      <c r="K107" s="89">
        <v>0</v>
      </c>
    </row>
    <row r="108" spans="1:11">
      <c r="A108" s="65">
        <v>765</v>
      </c>
      <c r="B108" s="67">
        <v>42499</v>
      </c>
      <c r="C108" s="65" t="s">
        <v>436</v>
      </c>
      <c r="D108" s="68" t="s">
        <v>151</v>
      </c>
      <c r="E108" s="65" t="s">
        <v>92</v>
      </c>
      <c r="F108" s="71" t="s">
        <v>381</v>
      </c>
      <c r="G108" s="246">
        <v>0</v>
      </c>
      <c r="H108" s="65">
        <v>0</v>
      </c>
      <c r="I108" s="69">
        <v>1</v>
      </c>
      <c r="J108" s="69">
        <v>30</v>
      </c>
      <c r="K108" s="89">
        <v>0</v>
      </c>
    </row>
    <row r="109" spans="1:11">
      <c r="A109" s="65">
        <v>764</v>
      </c>
      <c r="B109" s="67">
        <v>42499</v>
      </c>
      <c r="C109" s="65" t="s">
        <v>436</v>
      </c>
      <c r="D109" s="68" t="s">
        <v>151</v>
      </c>
      <c r="E109" s="65" t="s">
        <v>110</v>
      </c>
      <c r="F109" s="71" t="s">
        <v>567</v>
      </c>
      <c r="G109" s="246">
        <v>0</v>
      </c>
      <c r="H109" s="65">
        <v>0</v>
      </c>
      <c r="I109" s="69">
        <v>2</v>
      </c>
      <c r="J109" s="69">
        <v>40</v>
      </c>
      <c r="K109" s="89">
        <v>0</v>
      </c>
    </row>
    <row r="110" spans="1:11">
      <c r="A110" s="65">
        <v>763</v>
      </c>
      <c r="B110" s="67">
        <v>42499</v>
      </c>
      <c r="C110" s="65" t="s">
        <v>436</v>
      </c>
      <c r="D110" s="68" t="s">
        <v>151</v>
      </c>
      <c r="E110" s="65" t="s">
        <v>95</v>
      </c>
      <c r="F110" s="71" t="s">
        <v>566</v>
      </c>
      <c r="G110" s="246">
        <v>0</v>
      </c>
      <c r="H110" s="65">
        <v>0</v>
      </c>
      <c r="I110" s="69">
        <v>1</v>
      </c>
      <c r="J110" s="69">
        <v>1</v>
      </c>
      <c r="K110" s="89">
        <v>0</v>
      </c>
    </row>
    <row r="111" spans="1:11">
      <c r="A111" s="65">
        <v>762</v>
      </c>
      <c r="B111" s="67">
        <v>42492</v>
      </c>
      <c r="C111" s="65" t="s">
        <v>436</v>
      </c>
      <c r="D111" s="68" t="s">
        <v>153</v>
      </c>
      <c r="E111" s="65" t="s">
        <v>87</v>
      </c>
      <c r="F111" s="71" t="s">
        <v>334</v>
      </c>
      <c r="G111" s="246">
        <v>-1</v>
      </c>
      <c r="H111" s="65">
        <v>-1</v>
      </c>
      <c r="I111" s="69">
        <v>0</v>
      </c>
      <c r="J111" s="69">
        <v>0</v>
      </c>
      <c r="K111" s="89">
        <v>0</v>
      </c>
    </row>
    <row r="112" spans="1:11">
      <c r="A112" s="65">
        <v>761</v>
      </c>
      <c r="B112" s="67">
        <v>42492</v>
      </c>
      <c r="C112" s="65" t="s">
        <v>436</v>
      </c>
      <c r="D112" s="68" t="s">
        <v>149</v>
      </c>
      <c r="E112" s="65" t="s">
        <v>102</v>
      </c>
      <c r="F112" s="71" t="s">
        <v>462</v>
      </c>
      <c r="G112" s="246">
        <v>-2</v>
      </c>
      <c r="H112" s="65">
        <v>-20</v>
      </c>
      <c r="I112" s="69">
        <v>0</v>
      </c>
      <c r="J112" s="69">
        <v>0</v>
      </c>
      <c r="K112" s="89">
        <v>0</v>
      </c>
    </row>
    <row r="113" spans="1:11">
      <c r="A113" s="65">
        <v>760</v>
      </c>
      <c r="B113" s="67">
        <v>42492</v>
      </c>
      <c r="C113" s="65" t="s">
        <v>436</v>
      </c>
      <c r="D113" s="68" t="s">
        <v>159</v>
      </c>
      <c r="E113" s="65" t="s">
        <v>110</v>
      </c>
      <c r="F113" s="71" t="s">
        <v>332</v>
      </c>
      <c r="G113" s="246">
        <v>-1</v>
      </c>
      <c r="H113" s="65">
        <v>-1</v>
      </c>
      <c r="I113" s="69">
        <v>0</v>
      </c>
      <c r="J113" s="69">
        <v>0</v>
      </c>
      <c r="K113" s="89">
        <v>0</v>
      </c>
    </row>
    <row r="114" spans="1:11">
      <c r="A114" s="65">
        <v>759</v>
      </c>
      <c r="B114" s="67">
        <v>42492</v>
      </c>
      <c r="C114" s="65" t="s">
        <v>436</v>
      </c>
      <c r="D114" s="68" t="s">
        <v>159</v>
      </c>
      <c r="E114" s="65" t="s">
        <v>95</v>
      </c>
      <c r="F114" s="71" t="s">
        <v>484</v>
      </c>
      <c r="G114" s="246">
        <v>-1</v>
      </c>
      <c r="H114" s="65">
        <v>-30</v>
      </c>
      <c r="I114" s="69">
        <v>0</v>
      </c>
      <c r="J114" s="69">
        <v>0</v>
      </c>
      <c r="K114" s="89">
        <v>0</v>
      </c>
    </row>
    <row r="115" spans="1:11">
      <c r="A115" s="65">
        <v>758</v>
      </c>
      <c r="B115" s="67">
        <v>42492</v>
      </c>
      <c r="C115" s="65" t="s">
        <v>436</v>
      </c>
      <c r="D115" s="68" t="s">
        <v>153</v>
      </c>
      <c r="E115" s="65" t="s">
        <v>92</v>
      </c>
      <c r="F115" s="71" t="s">
        <v>346</v>
      </c>
      <c r="G115" s="246">
        <v>-1</v>
      </c>
      <c r="H115" s="65">
        <v>-30</v>
      </c>
      <c r="I115" s="69">
        <v>0</v>
      </c>
      <c r="J115" s="69">
        <v>0</v>
      </c>
      <c r="K115" s="89">
        <v>0</v>
      </c>
    </row>
    <row r="116" spans="1:11">
      <c r="A116" s="65">
        <v>757</v>
      </c>
      <c r="B116" s="67">
        <v>42486</v>
      </c>
      <c r="C116" s="65" t="s">
        <v>418</v>
      </c>
      <c r="D116" s="68" t="s">
        <v>160</v>
      </c>
      <c r="E116" s="65" t="s">
        <v>99</v>
      </c>
      <c r="F116" s="71" t="s">
        <v>358</v>
      </c>
      <c r="G116" s="246">
        <v>-1</v>
      </c>
      <c r="H116" s="65">
        <v>-16</v>
      </c>
      <c r="I116" s="69">
        <v>0</v>
      </c>
      <c r="J116" s="69">
        <v>0</v>
      </c>
      <c r="K116" s="89">
        <v>0</v>
      </c>
    </row>
    <row r="117" spans="1:11">
      <c r="A117" s="65">
        <v>756</v>
      </c>
      <c r="B117" s="67">
        <v>42478</v>
      </c>
      <c r="C117" s="65" t="s">
        <v>418</v>
      </c>
      <c r="D117" s="68" t="s">
        <v>160</v>
      </c>
      <c r="E117" s="65" t="s">
        <v>99</v>
      </c>
      <c r="F117" s="71" t="s">
        <v>358</v>
      </c>
      <c r="G117" s="246">
        <v>-1</v>
      </c>
      <c r="H117" s="65">
        <v>-16</v>
      </c>
      <c r="I117" s="69">
        <v>0</v>
      </c>
      <c r="J117" s="69">
        <v>0</v>
      </c>
      <c r="K117" s="89">
        <v>0</v>
      </c>
    </row>
    <row r="118" spans="1:11">
      <c r="A118" s="65">
        <v>755</v>
      </c>
      <c r="B118" s="67">
        <v>42478</v>
      </c>
      <c r="C118" s="65" t="s">
        <v>418</v>
      </c>
      <c r="D118" s="68" t="s">
        <v>149</v>
      </c>
      <c r="E118" s="65" t="s">
        <v>102</v>
      </c>
      <c r="F118" s="71" t="s">
        <v>462</v>
      </c>
      <c r="G118" s="246">
        <v>-1</v>
      </c>
      <c r="H118" s="65">
        <v>-10</v>
      </c>
      <c r="I118" s="69">
        <v>0</v>
      </c>
      <c r="J118" s="69">
        <v>0</v>
      </c>
      <c r="K118" s="89">
        <v>0</v>
      </c>
    </row>
    <row r="119" spans="1:11">
      <c r="A119" s="65">
        <v>754</v>
      </c>
      <c r="B119" s="67">
        <v>42485</v>
      </c>
      <c r="C119" s="65" t="s">
        <v>418</v>
      </c>
      <c r="D119" s="68" t="s">
        <v>159</v>
      </c>
      <c r="E119" s="65" t="s">
        <v>103</v>
      </c>
      <c r="F119" s="71" t="s">
        <v>465</v>
      </c>
      <c r="G119" s="246">
        <v>-1</v>
      </c>
      <c r="H119" s="65">
        <v>-30</v>
      </c>
      <c r="I119" s="69">
        <v>0</v>
      </c>
      <c r="J119" s="69">
        <v>0</v>
      </c>
      <c r="K119" s="89">
        <v>0</v>
      </c>
    </row>
    <row r="120" spans="1:11">
      <c r="A120" s="65">
        <v>753</v>
      </c>
      <c r="B120" s="67">
        <v>42485</v>
      </c>
      <c r="C120" s="65" t="s">
        <v>418</v>
      </c>
      <c r="D120" s="68" t="s">
        <v>152</v>
      </c>
      <c r="E120" s="65" t="s">
        <v>86</v>
      </c>
      <c r="F120" s="71" t="s">
        <v>327</v>
      </c>
      <c r="G120" s="246">
        <v>-0.02</v>
      </c>
      <c r="H120" s="65">
        <v>-1</v>
      </c>
      <c r="I120" s="69">
        <v>0</v>
      </c>
      <c r="J120" s="69">
        <v>0</v>
      </c>
      <c r="K120" s="89">
        <v>0</v>
      </c>
    </row>
    <row r="121" spans="1:11">
      <c r="A121" s="65">
        <v>752</v>
      </c>
      <c r="B121" s="67">
        <v>42485</v>
      </c>
      <c r="C121" s="65" t="s">
        <v>418</v>
      </c>
      <c r="D121" s="68" t="s">
        <v>160</v>
      </c>
      <c r="E121" s="65" t="s">
        <v>99</v>
      </c>
      <c r="F121" s="71" t="s">
        <v>358</v>
      </c>
      <c r="G121" s="246">
        <v>-2</v>
      </c>
      <c r="H121" s="65">
        <v>-32</v>
      </c>
      <c r="I121" s="69">
        <v>0</v>
      </c>
      <c r="J121" s="69">
        <v>0</v>
      </c>
      <c r="K121" s="89">
        <v>0</v>
      </c>
    </row>
    <row r="122" spans="1:11">
      <c r="A122" s="65">
        <v>751</v>
      </c>
      <c r="B122" s="67">
        <v>42485</v>
      </c>
      <c r="C122" s="65" t="s">
        <v>418</v>
      </c>
      <c r="D122" s="68" t="s">
        <v>153</v>
      </c>
      <c r="E122" s="65" t="s">
        <v>94</v>
      </c>
      <c r="F122" s="71" t="s">
        <v>460</v>
      </c>
      <c r="G122" s="246">
        <v>-0.5</v>
      </c>
      <c r="H122" s="65">
        <v>-10</v>
      </c>
      <c r="I122" s="69">
        <v>0</v>
      </c>
      <c r="J122" s="69">
        <v>0</v>
      </c>
      <c r="K122" s="89">
        <v>0</v>
      </c>
    </row>
    <row r="123" spans="1:11">
      <c r="A123" s="65">
        <v>750</v>
      </c>
      <c r="B123" s="67">
        <v>42485</v>
      </c>
      <c r="C123" s="65" t="s">
        <v>418</v>
      </c>
      <c r="D123" s="68" t="s">
        <v>159</v>
      </c>
      <c r="E123" s="65" t="s">
        <v>95</v>
      </c>
      <c r="F123" s="71" t="s">
        <v>484</v>
      </c>
      <c r="G123" s="246">
        <v>-0.5</v>
      </c>
      <c r="H123" s="65">
        <v>-15</v>
      </c>
      <c r="I123" s="69">
        <v>0</v>
      </c>
      <c r="J123" s="69">
        <v>0</v>
      </c>
      <c r="K123" s="89">
        <v>0</v>
      </c>
    </row>
    <row r="124" spans="1:11">
      <c r="A124" s="65">
        <v>749</v>
      </c>
      <c r="B124" s="67">
        <v>42485</v>
      </c>
      <c r="C124" s="65" t="s">
        <v>418</v>
      </c>
      <c r="D124" s="68" t="s">
        <v>160</v>
      </c>
      <c r="E124" s="65" t="s">
        <v>87</v>
      </c>
      <c r="F124" s="71" t="s">
        <v>404</v>
      </c>
      <c r="G124" s="246">
        <v>-1</v>
      </c>
      <c r="H124" s="65">
        <v>-40</v>
      </c>
      <c r="I124" s="69">
        <v>0</v>
      </c>
      <c r="J124" s="69">
        <v>0</v>
      </c>
      <c r="K124" s="89">
        <v>0</v>
      </c>
    </row>
    <row r="125" spans="1:11">
      <c r="A125" s="65">
        <v>748</v>
      </c>
      <c r="B125" s="67">
        <v>42478</v>
      </c>
      <c r="C125" s="65" t="s">
        <v>418</v>
      </c>
      <c r="D125" s="68" t="s">
        <v>160</v>
      </c>
      <c r="E125" s="65" t="s">
        <v>102</v>
      </c>
      <c r="F125" s="71" t="s">
        <v>537</v>
      </c>
      <c r="G125" s="246">
        <v>0</v>
      </c>
      <c r="H125" s="65">
        <v>0</v>
      </c>
      <c r="I125" s="69">
        <v>3.5714285714285712E-2</v>
      </c>
      <c r="J125" s="69">
        <v>1</v>
      </c>
      <c r="K125" s="89">
        <v>0</v>
      </c>
    </row>
    <row r="126" spans="1:11">
      <c r="A126" s="69">
        <v>747</v>
      </c>
      <c r="B126" s="206">
        <v>42464</v>
      </c>
      <c r="C126" s="69" t="s">
        <v>418</v>
      </c>
      <c r="D126" s="85" t="s">
        <v>151</v>
      </c>
      <c r="E126" s="69" t="s">
        <v>102</v>
      </c>
      <c r="F126" s="144" t="s">
        <v>561</v>
      </c>
      <c r="G126" s="69">
        <v>0</v>
      </c>
      <c r="H126" s="69">
        <v>0</v>
      </c>
      <c r="I126" s="69">
        <v>2</v>
      </c>
      <c r="J126" s="69">
        <v>60</v>
      </c>
      <c r="K126" s="89">
        <v>0</v>
      </c>
    </row>
    <row r="127" spans="1:11">
      <c r="A127" s="69">
        <v>746</v>
      </c>
      <c r="B127" s="206">
        <v>42464</v>
      </c>
      <c r="C127" s="69" t="s">
        <v>418</v>
      </c>
      <c r="D127" s="85" t="s">
        <v>159</v>
      </c>
      <c r="E127" s="69" t="s">
        <v>95</v>
      </c>
      <c r="F127" s="144" t="s">
        <v>349</v>
      </c>
      <c r="G127" s="69">
        <v>0</v>
      </c>
      <c r="H127" s="69">
        <v>0</v>
      </c>
      <c r="I127" s="69">
        <v>2</v>
      </c>
      <c r="J127" s="69">
        <v>56</v>
      </c>
      <c r="K127" s="89">
        <v>0</v>
      </c>
    </row>
    <row r="128" spans="1:11">
      <c r="A128" s="69">
        <v>745</v>
      </c>
      <c r="B128" s="206">
        <v>42464</v>
      </c>
      <c r="C128" s="69" t="s">
        <v>418</v>
      </c>
      <c r="D128" s="85" t="s">
        <v>160</v>
      </c>
      <c r="E128" s="69" t="s">
        <v>103</v>
      </c>
      <c r="F128" s="144" t="s">
        <v>464</v>
      </c>
      <c r="G128" s="69">
        <v>0</v>
      </c>
      <c r="H128" s="69">
        <v>0</v>
      </c>
      <c r="I128" s="69">
        <v>6</v>
      </c>
      <c r="J128" s="69">
        <v>120</v>
      </c>
      <c r="K128" s="89">
        <v>0</v>
      </c>
    </row>
    <row r="129" spans="1:11">
      <c r="A129" s="69">
        <v>744</v>
      </c>
      <c r="B129" s="206">
        <v>42464</v>
      </c>
      <c r="C129" s="69" t="s">
        <v>418</v>
      </c>
      <c r="D129" s="85" t="s">
        <v>160</v>
      </c>
      <c r="E129" s="69" t="s">
        <v>102</v>
      </c>
      <c r="F129" s="144" t="s">
        <v>537</v>
      </c>
      <c r="G129" s="69">
        <v>0</v>
      </c>
      <c r="H129" s="69">
        <v>0</v>
      </c>
      <c r="I129" s="69">
        <v>2</v>
      </c>
      <c r="J129" s="69">
        <v>56</v>
      </c>
      <c r="K129" s="89">
        <v>0</v>
      </c>
    </row>
    <row r="130" spans="1:11">
      <c r="A130" s="69">
        <v>743</v>
      </c>
      <c r="B130" s="206">
        <v>42464</v>
      </c>
      <c r="C130" s="69" t="s">
        <v>418</v>
      </c>
      <c r="D130" s="85" t="s">
        <v>160</v>
      </c>
      <c r="E130" s="69" t="s">
        <v>85</v>
      </c>
      <c r="F130" s="144" t="s">
        <v>454</v>
      </c>
      <c r="G130" s="69">
        <v>0</v>
      </c>
      <c r="H130" s="69">
        <v>0</v>
      </c>
      <c r="I130" s="69">
        <v>4</v>
      </c>
      <c r="J130" s="69">
        <v>120</v>
      </c>
      <c r="K130" s="89">
        <v>0</v>
      </c>
    </row>
    <row r="131" spans="1:11">
      <c r="A131" s="69">
        <v>742</v>
      </c>
      <c r="B131" s="206">
        <v>42464</v>
      </c>
      <c r="C131" s="69" t="s">
        <v>418</v>
      </c>
      <c r="D131" s="85" t="s">
        <v>156</v>
      </c>
      <c r="E131" s="69" t="s">
        <v>94</v>
      </c>
      <c r="F131" s="144" t="s">
        <v>410</v>
      </c>
      <c r="G131" s="69">
        <v>0</v>
      </c>
      <c r="H131" s="69">
        <v>0</v>
      </c>
      <c r="I131" s="69">
        <v>3</v>
      </c>
      <c r="J131" s="69">
        <v>90</v>
      </c>
      <c r="K131" s="89">
        <v>0</v>
      </c>
    </row>
    <row r="132" spans="1:11">
      <c r="A132" s="69">
        <v>741</v>
      </c>
      <c r="B132" s="206">
        <v>42464</v>
      </c>
      <c r="C132" s="69" t="s">
        <v>418</v>
      </c>
      <c r="D132" s="85" t="s">
        <v>156</v>
      </c>
      <c r="E132" s="69" t="s">
        <v>102</v>
      </c>
      <c r="F132" s="144" t="s">
        <v>364</v>
      </c>
      <c r="G132" s="69">
        <v>0</v>
      </c>
      <c r="H132" s="69">
        <v>0</v>
      </c>
      <c r="I132" s="69">
        <v>3</v>
      </c>
      <c r="J132" s="69">
        <v>90</v>
      </c>
      <c r="K132" s="89">
        <v>0</v>
      </c>
    </row>
    <row r="133" spans="1:11">
      <c r="A133" s="69">
        <v>740</v>
      </c>
      <c r="B133" s="206">
        <v>42464</v>
      </c>
      <c r="C133" s="69" t="s">
        <v>418</v>
      </c>
      <c r="D133" s="85" t="s">
        <v>154</v>
      </c>
      <c r="E133" s="69" t="s">
        <v>89</v>
      </c>
      <c r="F133" s="144" t="s">
        <v>554</v>
      </c>
      <c r="G133" s="69">
        <v>0</v>
      </c>
      <c r="H133" s="69">
        <v>0</v>
      </c>
      <c r="I133" s="69">
        <v>2</v>
      </c>
      <c r="J133" s="69">
        <v>2</v>
      </c>
      <c r="K133" s="89">
        <v>0</v>
      </c>
    </row>
    <row r="134" spans="1:11">
      <c r="A134" s="69">
        <v>739</v>
      </c>
      <c r="B134" s="206">
        <v>42464</v>
      </c>
      <c r="C134" s="69" t="s">
        <v>418</v>
      </c>
      <c r="D134" s="85" t="s">
        <v>152</v>
      </c>
      <c r="E134" s="69" t="s">
        <v>88</v>
      </c>
      <c r="F134" s="144" t="s">
        <v>339</v>
      </c>
      <c r="G134" s="69">
        <v>0</v>
      </c>
      <c r="H134" s="69">
        <v>0</v>
      </c>
      <c r="I134" s="69">
        <v>2</v>
      </c>
      <c r="J134" s="69">
        <v>20</v>
      </c>
      <c r="K134" s="89">
        <v>0</v>
      </c>
    </row>
    <row r="135" spans="1:11">
      <c r="A135" s="69">
        <v>738</v>
      </c>
      <c r="B135" s="206">
        <v>42464</v>
      </c>
      <c r="C135" s="69" t="s">
        <v>418</v>
      </c>
      <c r="D135" s="85" t="s">
        <v>149</v>
      </c>
      <c r="E135" s="69" t="s">
        <v>85</v>
      </c>
      <c r="F135" s="144" t="s">
        <v>320</v>
      </c>
      <c r="G135" s="69">
        <v>0</v>
      </c>
      <c r="H135" s="69">
        <v>0</v>
      </c>
      <c r="I135" s="69">
        <v>5</v>
      </c>
      <c r="J135" s="69">
        <v>120</v>
      </c>
      <c r="K135" s="89">
        <v>0</v>
      </c>
    </row>
    <row r="136" spans="1:11">
      <c r="A136" s="65">
        <v>737</v>
      </c>
      <c r="B136" s="67">
        <v>42478</v>
      </c>
      <c r="C136" s="65" t="s">
        <v>418</v>
      </c>
      <c r="D136" s="68" t="s">
        <v>160</v>
      </c>
      <c r="E136" s="65" t="s">
        <v>102</v>
      </c>
      <c r="F136" s="71" t="s">
        <v>537</v>
      </c>
      <c r="G136" s="246">
        <v>-3.5714285714285712E-2</v>
      </c>
      <c r="H136" s="65">
        <v>-1</v>
      </c>
      <c r="I136" s="69">
        <v>0</v>
      </c>
      <c r="J136" s="69">
        <v>0</v>
      </c>
      <c r="K136" s="89">
        <v>0</v>
      </c>
    </row>
    <row r="137" spans="1:11">
      <c r="A137" s="65">
        <v>736</v>
      </c>
      <c r="B137" s="67">
        <v>42485</v>
      </c>
      <c r="C137" s="65" t="s">
        <v>418</v>
      </c>
      <c r="D137" s="68" t="s">
        <v>160</v>
      </c>
      <c r="E137" s="65" t="s">
        <v>87</v>
      </c>
      <c r="F137" s="71" t="s">
        <v>485</v>
      </c>
      <c r="G137" s="246">
        <v>-0.16666666666666666</v>
      </c>
      <c r="H137" s="65">
        <v>-2</v>
      </c>
      <c r="I137" s="69">
        <v>0</v>
      </c>
      <c r="J137" s="69">
        <v>0</v>
      </c>
      <c r="K137" s="89">
        <v>0</v>
      </c>
    </row>
    <row r="138" spans="1:11">
      <c r="A138" s="65">
        <v>735</v>
      </c>
      <c r="B138" s="67">
        <v>42464</v>
      </c>
      <c r="C138" s="65" t="s">
        <v>418</v>
      </c>
      <c r="D138" s="68" t="s">
        <v>149</v>
      </c>
      <c r="E138" s="65" t="s">
        <v>97</v>
      </c>
      <c r="F138" s="71" t="s">
        <v>562</v>
      </c>
      <c r="G138" s="246">
        <v>-1</v>
      </c>
      <c r="H138" s="65">
        <v>-10</v>
      </c>
      <c r="I138" s="69">
        <v>0</v>
      </c>
      <c r="J138" s="69">
        <v>0</v>
      </c>
      <c r="K138" s="89">
        <v>0</v>
      </c>
    </row>
    <row r="139" spans="1:11">
      <c r="A139" s="65">
        <v>734</v>
      </c>
      <c r="B139" s="67">
        <v>42471</v>
      </c>
      <c r="C139" s="65" t="s">
        <v>418</v>
      </c>
      <c r="D139" s="68" t="s">
        <v>160</v>
      </c>
      <c r="E139" s="65" t="s">
        <v>99</v>
      </c>
      <c r="F139" s="71" t="s">
        <v>357</v>
      </c>
      <c r="G139" s="246">
        <v>-1</v>
      </c>
      <c r="H139" s="65">
        <v>-8</v>
      </c>
      <c r="I139" s="69">
        <v>0</v>
      </c>
      <c r="J139" s="69">
        <v>0</v>
      </c>
      <c r="K139" s="89">
        <v>0</v>
      </c>
    </row>
    <row r="140" spans="1:11">
      <c r="A140" s="65">
        <v>733</v>
      </c>
      <c r="B140" s="67">
        <v>42459</v>
      </c>
      <c r="C140" s="65" t="s">
        <v>414</v>
      </c>
      <c r="D140" s="68" t="s">
        <v>159</v>
      </c>
      <c r="E140" s="65" t="s">
        <v>107</v>
      </c>
      <c r="F140" s="71" t="s">
        <v>376</v>
      </c>
      <c r="G140" s="246">
        <v>-1</v>
      </c>
      <c r="H140" s="65">
        <v>-40</v>
      </c>
      <c r="I140" s="69">
        <v>0</v>
      </c>
      <c r="J140" s="69">
        <v>0</v>
      </c>
      <c r="K140" s="89">
        <v>0</v>
      </c>
    </row>
    <row r="141" spans="1:11">
      <c r="A141" s="65">
        <v>732</v>
      </c>
      <c r="B141" s="67">
        <v>42459</v>
      </c>
      <c r="C141" s="65" t="s">
        <v>414</v>
      </c>
      <c r="D141" s="68" t="s">
        <v>159</v>
      </c>
      <c r="E141" s="65" t="s">
        <v>102</v>
      </c>
      <c r="F141" s="71" t="s">
        <v>363</v>
      </c>
      <c r="G141" s="246">
        <v>-2</v>
      </c>
      <c r="H141" s="65">
        <v>-120</v>
      </c>
      <c r="I141" s="69">
        <v>0</v>
      </c>
      <c r="J141" s="69">
        <v>0</v>
      </c>
      <c r="K141" s="89">
        <v>0</v>
      </c>
    </row>
    <row r="142" spans="1:11">
      <c r="A142" s="65">
        <v>731</v>
      </c>
      <c r="B142" s="67">
        <v>42459</v>
      </c>
      <c r="C142" s="65" t="s">
        <v>414</v>
      </c>
      <c r="D142" s="68" t="s">
        <v>159</v>
      </c>
      <c r="E142" s="65" t="s">
        <v>90</v>
      </c>
      <c r="F142" s="71" t="s">
        <v>382</v>
      </c>
      <c r="G142" s="246">
        <v>-5</v>
      </c>
      <c r="H142" s="65">
        <v>-120</v>
      </c>
      <c r="I142" s="69">
        <v>0</v>
      </c>
      <c r="J142" s="69">
        <v>0</v>
      </c>
      <c r="K142" s="89">
        <v>0</v>
      </c>
    </row>
    <row r="143" spans="1:11">
      <c r="A143" s="65">
        <v>730</v>
      </c>
      <c r="B143" s="67">
        <v>42459</v>
      </c>
      <c r="C143" s="65" t="s">
        <v>414</v>
      </c>
      <c r="D143" s="68" t="s">
        <v>160</v>
      </c>
      <c r="E143" s="65" t="s">
        <v>103</v>
      </c>
      <c r="F143" s="71" t="s">
        <v>464</v>
      </c>
      <c r="G143" s="246">
        <v>-15</v>
      </c>
      <c r="H143" s="65">
        <v>-300</v>
      </c>
      <c r="I143" s="69">
        <v>0</v>
      </c>
      <c r="J143" s="69">
        <v>0</v>
      </c>
      <c r="K143" s="89">
        <v>0</v>
      </c>
    </row>
    <row r="144" spans="1:11">
      <c r="A144" s="65">
        <v>729</v>
      </c>
      <c r="B144" s="67">
        <v>42459</v>
      </c>
      <c r="C144" s="65" t="s">
        <v>414</v>
      </c>
      <c r="D144" s="68" t="s">
        <v>160</v>
      </c>
      <c r="E144" s="65" t="s">
        <v>102</v>
      </c>
      <c r="F144" s="71" t="s">
        <v>537</v>
      </c>
      <c r="G144" s="246">
        <v>-2</v>
      </c>
      <c r="H144" s="65">
        <v>-56</v>
      </c>
      <c r="I144" s="69">
        <v>0</v>
      </c>
      <c r="J144" s="69">
        <v>0</v>
      </c>
      <c r="K144" s="89">
        <v>0</v>
      </c>
    </row>
    <row r="145" spans="1:11">
      <c r="A145" s="65">
        <v>728</v>
      </c>
      <c r="B145" s="67">
        <v>42459</v>
      </c>
      <c r="C145" s="65" t="s">
        <v>414</v>
      </c>
      <c r="D145" s="68" t="s">
        <v>160</v>
      </c>
      <c r="E145" s="65" t="s">
        <v>91</v>
      </c>
      <c r="F145" s="71" t="s">
        <v>517</v>
      </c>
      <c r="G145" s="246">
        <v>-1</v>
      </c>
      <c r="H145" s="65">
        <v>-1</v>
      </c>
      <c r="I145" s="69">
        <v>0</v>
      </c>
      <c r="J145" s="69">
        <v>0</v>
      </c>
      <c r="K145" s="89">
        <v>0</v>
      </c>
    </row>
    <row r="146" spans="1:11">
      <c r="A146" s="65">
        <v>727</v>
      </c>
      <c r="B146" s="67">
        <v>42459</v>
      </c>
      <c r="C146" s="65" t="s">
        <v>414</v>
      </c>
      <c r="D146" s="68" t="s">
        <v>160</v>
      </c>
      <c r="E146" s="65" t="s">
        <v>85</v>
      </c>
      <c r="F146" s="71" t="s">
        <v>516</v>
      </c>
      <c r="G146" s="246">
        <v>-1</v>
      </c>
      <c r="H146" s="65">
        <v>-60</v>
      </c>
      <c r="I146" s="69">
        <v>0</v>
      </c>
      <c r="J146" s="69">
        <v>0</v>
      </c>
      <c r="K146" s="89">
        <v>0</v>
      </c>
    </row>
    <row r="147" spans="1:11">
      <c r="A147" s="65">
        <v>726</v>
      </c>
      <c r="B147" s="67">
        <v>42459</v>
      </c>
      <c r="C147" s="65" t="s">
        <v>414</v>
      </c>
      <c r="D147" s="68" t="s">
        <v>160</v>
      </c>
      <c r="E147" s="65" t="s">
        <v>85</v>
      </c>
      <c r="F147" s="71" t="s">
        <v>454</v>
      </c>
      <c r="G147" s="246">
        <v>-4</v>
      </c>
      <c r="H147" s="65">
        <v>-120</v>
      </c>
      <c r="I147" s="69">
        <v>0</v>
      </c>
      <c r="J147" s="69">
        <v>0</v>
      </c>
      <c r="K147" s="89">
        <v>0</v>
      </c>
    </row>
    <row r="148" spans="1:11">
      <c r="A148" s="65">
        <v>725</v>
      </c>
      <c r="B148" s="67">
        <v>42459</v>
      </c>
      <c r="C148" s="65" t="s">
        <v>414</v>
      </c>
      <c r="D148" s="68" t="s">
        <v>156</v>
      </c>
      <c r="E148" s="65" t="s">
        <v>102</v>
      </c>
      <c r="F148" s="71" t="s">
        <v>364</v>
      </c>
      <c r="G148" s="246">
        <v>-5</v>
      </c>
      <c r="H148" s="65">
        <v>-150</v>
      </c>
      <c r="I148" s="69">
        <v>0</v>
      </c>
      <c r="J148" s="69">
        <v>0</v>
      </c>
      <c r="K148" s="89">
        <v>0</v>
      </c>
    </row>
    <row r="149" spans="1:11">
      <c r="A149" s="65">
        <v>724</v>
      </c>
      <c r="B149" s="67">
        <v>42459</v>
      </c>
      <c r="C149" s="65" t="s">
        <v>414</v>
      </c>
      <c r="D149" s="68" t="s">
        <v>156</v>
      </c>
      <c r="E149" s="65" t="s">
        <v>94</v>
      </c>
      <c r="F149" s="71" t="s">
        <v>410</v>
      </c>
      <c r="G149" s="246">
        <v>-5</v>
      </c>
      <c r="H149" s="65">
        <v>-150</v>
      </c>
      <c r="I149" s="69">
        <v>0</v>
      </c>
      <c r="J149" s="69">
        <v>0</v>
      </c>
      <c r="K149" s="89">
        <v>0</v>
      </c>
    </row>
    <row r="150" spans="1:11">
      <c r="A150" s="65">
        <v>723</v>
      </c>
      <c r="B150" s="67">
        <v>42459</v>
      </c>
      <c r="C150" s="65" t="s">
        <v>414</v>
      </c>
      <c r="D150" s="68" t="s">
        <v>154</v>
      </c>
      <c r="E150" s="65" t="s">
        <v>103</v>
      </c>
      <c r="F150" s="71" t="s">
        <v>389</v>
      </c>
      <c r="G150" s="246">
        <v>-2</v>
      </c>
      <c r="H150" s="65">
        <v>-2</v>
      </c>
      <c r="I150" s="69">
        <v>0</v>
      </c>
      <c r="J150" s="69">
        <v>0</v>
      </c>
      <c r="K150" s="89">
        <v>0</v>
      </c>
    </row>
    <row r="151" spans="1:11">
      <c r="A151" s="65">
        <v>722</v>
      </c>
      <c r="B151" s="67">
        <v>42459</v>
      </c>
      <c r="C151" s="65" t="s">
        <v>414</v>
      </c>
      <c r="D151" s="68" t="s">
        <v>154</v>
      </c>
      <c r="E151" s="65" t="s">
        <v>89</v>
      </c>
      <c r="F151" s="71" t="s">
        <v>554</v>
      </c>
      <c r="G151" s="246">
        <v>-3</v>
      </c>
      <c r="H151" s="65">
        <v>-3</v>
      </c>
      <c r="I151" s="69">
        <v>0</v>
      </c>
      <c r="J151" s="69">
        <v>0</v>
      </c>
      <c r="K151" s="89">
        <v>0</v>
      </c>
    </row>
    <row r="152" spans="1:11">
      <c r="A152" s="65">
        <v>721</v>
      </c>
      <c r="B152" s="67">
        <v>42459</v>
      </c>
      <c r="C152" s="65" t="s">
        <v>414</v>
      </c>
      <c r="D152" s="68" t="s">
        <v>154</v>
      </c>
      <c r="E152" s="65" t="s">
        <v>86</v>
      </c>
      <c r="F152" s="71" t="s">
        <v>456</v>
      </c>
      <c r="G152" s="246">
        <v>-1</v>
      </c>
      <c r="H152" s="65">
        <v>-20</v>
      </c>
      <c r="I152" s="69">
        <v>0</v>
      </c>
      <c r="J152" s="69">
        <v>0</v>
      </c>
      <c r="K152" s="89">
        <v>0</v>
      </c>
    </row>
    <row r="153" spans="1:11">
      <c r="A153" s="65">
        <v>720</v>
      </c>
      <c r="B153" s="67">
        <v>42459</v>
      </c>
      <c r="C153" s="65" t="s">
        <v>414</v>
      </c>
      <c r="D153" s="68" t="s">
        <v>153</v>
      </c>
      <c r="E153" s="65" t="s">
        <v>97</v>
      </c>
      <c r="F153" s="71" t="s">
        <v>380</v>
      </c>
      <c r="G153" s="246">
        <v>-1</v>
      </c>
      <c r="H153" s="65">
        <v>-30</v>
      </c>
      <c r="I153" s="69">
        <v>0</v>
      </c>
      <c r="J153" s="69">
        <v>0</v>
      </c>
      <c r="K153" s="89">
        <v>0</v>
      </c>
    </row>
    <row r="154" spans="1:11">
      <c r="A154" s="65">
        <v>719</v>
      </c>
      <c r="B154" s="67">
        <v>42459</v>
      </c>
      <c r="C154" s="65" t="s">
        <v>414</v>
      </c>
      <c r="D154" s="68" t="s">
        <v>152</v>
      </c>
      <c r="E154" s="65" t="s">
        <v>103</v>
      </c>
      <c r="F154" s="71" t="s">
        <v>472</v>
      </c>
      <c r="G154" s="246">
        <v>-1</v>
      </c>
      <c r="H154" s="65">
        <v>-1</v>
      </c>
      <c r="I154" s="69">
        <v>0</v>
      </c>
      <c r="J154" s="69">
        <v>0</v>
      </c>
      <c r="K154" s="89">
        <v>0</v>
      </c>
    </row>
    <row r="155" spans="1:11">
      <c r="A155" s="65">
        <v>718</v>
      </c>
      <c r="B155" s="67">
        <v>42459</v>
      </c>
      <c r="C155" s="65" t="s">
        <v>414</v>
      </c>
      <c r="D155" s="68" t="s">
        <v>152</v>
      </c>
      <c r="E155" s="65" t="s">
        <v>96</v>
      </c>
      <c r="F155" s="71" t="s">
        <v>354</v>
      </c>
      <c r="G155" s="246">
        <v>-1</v>
      </c>
      <c r="H155" s="65">
        <v>-1</v>
      </c>
      <c r="I155" s="69">
        <v>0</v>
      </c>
      <c r="J155" s="69">
        <v>0</v>
      </c>
      <c r="K155" s="89">
        <v>0</v>
      </c>
    </row>
    <row r="156" spans="1:11">
      <c r="A156" s="65">
        <v>717</v>
      </c>
      <c r="B156" s="67">
        <v>42459</v>
      </c>
      <c r="C156" s="65" t="s">
        <v>414</v>
      </c>
      <c r="D156" s="68" t="s">
        <v>151</v>
      </c>
      <c r="E156" s="65" t="s">
        <v>89</v>
      </c>
      <c r="F156" s="71" t="s">
        <v>486</v>
      </c>
      <c r="G156" s="246">
        <v>-3</v>
      </c>
      <c r="H156" s="65">
        <v>-12</v>
      </c>
      <c r="I156" s="69">
        <v>0</v>
      </c>
      <c r="J156" s="69">
        <v>0</v>
      </c>
      <c r="K156" s="89">
        <v>0</v>
      </c>
    </row>
    <row r="157" spans="1:11">
      <c r="A157" s="65">
        <v>716</v>
      </c>
      <c r="B157" s="67">
        <v>42459</v>
      </c>
      <c r="C157" s="65" t="s">
        <v>414</v>
      </c>
      <c r="D157" s="68" t="s">
        <v>149</v>
      </c>
      <c r="E157" s="65" t="s">
        <v>87</v>
      </c>
      <c r="F157" s="71" t="s">
        <v>549</v>
      </c>
      <c r="G157" s="246">
        <v>-8</v>
      </c>
      <c r="H157" s="65">
        <v>-224</v>
      </c>
      <c r="I157" s="69">
        <v>0</v>
      </c>
      <c r="J157" s="69">
        <v>0</v>
      </c>
      <c r="K157" s="89">
        <v>0</v>
      </c>
    </row>
    <row r="158" spans="1:11">
      <c r="A158" s="65">
        <v>715</v>
      </c>
      <c r="B158" s="67">
        <v>42450</v>
      </c>
      <c r="C158" s="65" t="s">
        <v>414</v>
      </c>
      <c r="D158" s="68" t="s">
        <v>159</v>
      </c>
      <c r="E158" s="65" t="s">
        <v>102</v>
      </c>
      <c r="F158" s="71" t="s">
        <v>435</v>
      </c>
      <c r="G158" s="246">
        <v>-0.33333333333333331</v>
      </c>
      <c r="H158" s="65">
        <v>-10</v>
      </c>
      <c r="I158" s="69">
        <v>0</v>
      </c>
      <c r="J158" s="69">
        <v>0</v>
      </c>
      <c r="K158" s="89">
        <v>0</v>
      </c>
    </row>
    <row r="159" spans="1:11">
      <c r="A159" s="65">
        <v>714</v>
      </c>
      <c r="B159" s="67">
        <v>42450</v>
      </c>
      <c r="C159" s="65" t="s">
        <v>414</v>
      </c>
      <c r="D159" s="68" t="s">
        <v>156</v>
      </c>
      <c r="E159" s="65" t="s">
        <v>103</v>
      </c>
      <c r="F159" s="71" t="s">
        <v>369</v>
      </c>
      <c r="G159" s="246">
        <v>-1</v>
      </c>
      <c r="H159" s="65">
        <v>-1</v>
      </c>
      <c r="I159" s="69">
        <v>0</v>
      </c>
      <c r="J159" s="69">
        <v>0</v>
      </c>
      <c r="K159" s="89">
        <v>0</v>
      </c>
    </row>
    <row r="160" spans="1:11">
      <c r="A160" s="65">
        <v>713</v>
      </c>
      <c r="B160" s="67">
        <v>42450</v>
      </c>
      <c r="C160" s="65" t="s">
        <v>414</v>
      </c>
      <c r="D160" s="68" t="s">
        <v>158</v>
      </c>
      <c r="E160" s="65" t="s">
        <v>103</v>
      </c>
      <c r="F160" s="71" t="s">
        <v>372</v>
      </c>
      <c r="G160" s="246">
        <v>-1</v>
      </c>
      <c r="H160" s="65">
        <v>-1</v>
      </c>
      <c r="I160" s="69">
        <v>0</v>
      </c>
      <c r="J160" s="69">
        <v>0</v>
      </c>
      <c r="K160" s="89">
        <v>0</v>
      </c>
    </row>
    <row r="161" spans="1:11">
      <c r="A161" s="65">
        <v>712</v>
      </c>
      <c r="B161" s="67">
        <v>42450</v>
      </c>
      <c r="C161" s="65" t="s">
        <v>414</v>
      </c>
      <c r="D161" s="68" t="s">
        <v>160</v>
      </c>
      <c r="E161" s="65" t="s">
        <v>87</v>
      </c>
      <c r="F161" s="71" t="s">
        <v>404</v>
      </c>
      <c r="G161" s="246">
        <v>-0.25</v>
      </c>
      <c r="H161" s="65">
        <v>-10</v>
      </c>
      <c r="I161" s="69">
        <v>0</v>
      </c>
      <c r="J161" s="69">
        <v>0</v>
      </c>
      <c r="K161" s="89">
        <v>0</v>
      </c>
    </row>
    <row r="162" spans="1:11">
      <c r="A162" s="65">
        <v>711</v>
      </c>
      <c r="B162" s="67">
        <v>42450</v>
      </c>
      <c r="C162" s="65" t="s">
        <v>414</v>
      </c>
      <c r="D162" s="68" t="s">
        <v>160</v>
      </c>
      <c r="E162" s="65" t="s">
        <v>99</v>
      </c>
      <c r="F162" s="71" t="s">
        <v>358</v>
      </c>
      <c r="G162" s="246">
        <v>-0.25</v>
      </c>
      <c r="H162" s="65">
        <v>-4</v>
      </c>
      <c r="I162" s="69">
        <v>0</v>
      </c>
      <c r="J162" s="69">
        <v>0</v>
      </c>
      <c r="K162" s="89">
        <v>0</v>
      </c>
    </row>
    <row r="163" spans="1:11">
      <c r="A163" s="65">
        <v>710</v>
      </c>
      <c r="B163" s="67">
        <v>42450</v>
      </c>
      <c r="C163" s="65" t="s">
        <v>414</v>
      </c>
      <c r="D163" s="68" t="s">
        <v>149</v>
      </c>
      <c r="E163" s="65" t="s">
        <v>85</v>
      </c>
      <c r="F163" s="71" t="s">
        <v>322</v>
      </c>
      <c r="G163" s="246">
        <v>-0.33333333333333331</v>
      </c>
      <c r="H163" s="65">
        <v>-4</v>
      </c>
      <c r="I163" s="69">
        <v>0</v>
      </c>
      <c r="J163" s="69">
        <v>0</v>
      </c>
      <c r="K163" s="89">
        <v>0</v>
      </c>
    </row>
    <row r="164" spans="1:11">
      <c r="A164" s="65">
        <v>709</v>
      </c>
      <c r="B164" s="67">
        <v>42450</v>
      </c>
      <c r="C164" s="65" t="s">
        <v>414</v>
      </c>
      <c r="D164" s="68" t="s">
        <v>149</v>
      </c>
      <c r="E164" s="65" t="s">
        <v>85</v>
      </c>
      <c r="F164" s="71" t="s">
        <v>325</v>
      </c>
      <c r="G164" s="246">
        <v>-1</v>
      </c>
      <c r="H164" s="65">
        <v>-6</v>
      </c>
      <c r="I164" s="69">
        <v>0</v>
      </c>
      <c r="J164" s="69">
        <v>0</v>
      </c>
      <c r="K164" s="89">
        <v>0</v>
      </c>
    </row>
    <row r="165" spans="1:11">
      <c r="A165" s="65">
        <v>708</v>
      </c>
      <c r="B165" s="67">
        <v>42450</v>
      </c>
      <c r="C165" s="65" t="s">
        <v>414</v>
      </c>
      <c r="D165" s="68" t="s">
        <v>160</v>
      </c>
      <c r="E165" s="65" t="s">
        <v>99</v>
      </c>
      <c r="F165" s="71" t="s">
        <v>358</v>
      </c>
      <c r="G165" s="246">
        <v>-1</v>
      </c>
      <c r="H165" s="65">
        <v>-16</v>
      </c>
      <c r="I165" s="69">
        <v>0</v>
      </c>
      <c r="J165" s="69">
        <v>0</v>
      </c>
      <c r="K165" s="89">
        <v>0</v>
      </c>
    </row>
    <row r="166" spans="1:11">
      <c r="A166" s="65">
        <v>707</v>
      </c>
      <c r="B166" s="67">
        <v>42450</v>
      </c>
      <c r="C166" s="65" t="s">
        <v>414</v>
      </c>
      <c r="D166" s="68" t="s">
        <v>158</v>
      </c>
      <c r="E166" s="65" t="s">
        <v>110</v>
      </c>
      <c r="F166" s="71" t="s">
        <v>329</v>
      </c>
      <c r="G166" s="246">
        <v>-1</v>
      </c>
      <c r="H166" s="65">
        <v>-1</v>
      </c>
      <c r="I166" s="69">
        <v>0</v>
      </c>
      <c r="J166" s="69">
        <v>0</v>
      </c>
      <c r="K166" s="89">
        <v>0</v>
      </c>
    </row>
    <row r="167" spans="1:11">
      <c r="A167" s="65">
        <v>706</v>
      </c>
      <c r="B167" s="67">
        <v>42443</v>
      </c>
      <c r="C167" s="65" t="s">
        <v>414</v>
      </c>
      <c r="D167" s="68" t="s">
        <v>160</v>
      </c>
      <c r="E167" s="65" t="s">
        <v>99</v>
      </c>
      <c r="F167" s="71" t="s">
        <v>357</v>
      </c>
      <c r="G167" s="246">
        <v>-1</v>
      </c>
      <c r="H167" s="65">
        <v>-8</v>
      </c>
      <c r="I167" s="69">
        <v>0</v>
      </c>
      <c r="J167" s="69">
        <v>0</v>
      </c>
      <c r="K167" s="89">
        <v>0</v>
      </c>
    </row>
    <row r="168" spans="1:11">
      <c r="A168" s="65">
        <v>705</v>
      </c>
      <c r="B168" s="67">
        <v>42443</v>
      </c>
      <c r="C168" s="65" t="s">
        <v>414</v>
      </c>
      <c r="D168" s="68" t="s">
        <v>159</v>
      </c>
      <c r="E168" s="65" t="s">
        <v>95</v>
      </c>
      <c r="F168" s="71" t="s">
        <v>553</v>
      </c>
      <c r="G168" s="246">
        <v>-1</v>
      </c>
      <c r="H168" s="65">
        <v>-20</v>
      </c>
      <c r="I168" s="69">
        <v>0</v>
      </c>
      <c r="J168" s="69">
        <v>0</v>
      </c>
      <c r="K168" s="89">
        <v>0</v>
      </c>
    </row>
    <row r="169" spans="1:11">
      <c r="A169" s="65">
        <v>704</v>
      </c>
      <c r="B169" s="67">
        <v>42443</v>
      </c>
      <c r="C169" s="65" t="s">
        <v>414</v>
      </c>
      <c r="D169" s="68" t="s">
        <v>153</v>
      </c>
      <c r="E169" s="65" t="s">
        <v>92</v>
      </c>
      <c r="F169" s="71" t="s">
        <v>381</v>
      </c>
      <c r="G169" s="246">
        <v>-1</v>
      </c>
      <c r="H169" s="65">
        <v>-30</v>
      </c>
      <c r="I169" s="69">
        <v>0</v>
      </c>
      <c r="J169" s="69">
        <v>0</v>
      </c>
      <c r="K169" s="89">
        <v>0</v>
      </c>
    </row>
    <row r="170" spans="1:11">
      <c r="A170" s="65">
        <v>703</v>
      </c>
      <c r="B170" s="67">
        <v>42437</v>
      </c>
      <c r="C170" s="65" t="s">
        <v>414</v>
      </c>
      <c r="D170" s="68" t="s">
        <v>159</v>
      </c>
      <c r="E170" s="65" t="s">
        <v>87</v>
      </c>
      <c r="F170" s="71" t="s">
        <v>525</v>
      </c>
      <c r="G170" s="246">
        <v>-1</v>
      </c>
      <c r="H170" s="65">
        <v>-40</v>
      </c>
      <c r="I170" s="69">
        <v>0</v>
      </c>
      <c r="J170" s="69">
        <v>0</v>
      </c>
      <c r="K170" s="89">
        <v>0</v>
      </c>
    </row>
    <row r="171" spans="1:11">
      <c r="A171" s="65">
        <v>702</v>
      </c>
      <c r="B171" s="67">
        <v>42436</v>
      </c>
      <c r="C171" s="65" t="s">
        <v>414</v>
      </c>
      <c r="D171" s="68" t="s">
        <v>153</v>
      </c>
      <c r="E171" s="65" t="s">
        <v>87</v>
      </c>
      <c r="F171" s="71" t="s">
        <v>335</v>
      </c>
      <c r="G171" s="246">
        <v>-1</v>
      </c>
      <c r="H171" s="65">
        <v>-30</v>
      </c>
      <c r="I171" s="69">
        <v>0</v>
      </c>
      <c r="J171" s="69">
        <v>0</v>
      </c>
      <c r="K171" s="89">
        <v>0</v>
      </c>
    </row>
    <row r="172" spans="1:11">
      <c r="A172" s="65">
        <v>701</v>
      </c>
      <c r="B172" s="67">
        <v>42436</v>
      </c>
      <c r="C172" s="65" t="s">
        <v>414</v>
      </c>
      <c r="D172" s="68" t="s">
        <v>160</v>
      </c>
      <c r="E172" s="65" t="s">
        <v>99</v>
      </c>
      <c r="F172" s="71" t="s">
        <v>357</v>
      </c>
      <c r="G172" s="246">
        <v>-1</v>
      </c>
      <c r="H172" s="65">
        <v>-8</v>
      </c>
      <c r="I172" s="69">
        <v>0</v>
      </c>
      <c r="J172" s="69">
        <v>0</v>
      </c>
      <c r="K172" s="89">
        <v>0</v>
      </c>
    </row>
    <row r="173" spans="1:11">
      <c r="A173" s="65">
        <v>700</v>
      </c>
      <c r="B173" s="67">
        <v>42436</v>
      </c>
      <c r="C173" s="65" t="s">
        <v>414</v>
      </c>
      <c r="D173" s="68" t="s">
        <v>152</v>
      </c>
      <c r="E173" s="65" t="s">
        <v>87</v>
      </c>
      <c r="F173" s="71" t="s">
        <v>491</v>
      </c>
      <c r="G173" s="246">
        <v>-1</v>
      </c>
      <c r="H173" s="65">
        <v>-1</v>
      </c>
      <c r="I173" s="69">
        <v>0</v>
      </c>
      <c r="J173" s="69">
        <v>0</v>
      </c>
      <c r="K173" s="89">
        <v>0</v>
      </c>
    </row>
    <row r="174" spans="1:11">
      <c r="A174" s="65">
        <v>699</v>
      </c>
      <c r="B174" s="67">
        <v>42436</v>
      </c>
      <c r="C174" s="65" t="s">
        <v>414</v>
      </c>
      <c r="D174" s="68" t="s">
        <v>156</v>
      </c>
      <c r="E174" s="65" t="s">
        <v>103</v>
      </c>
      <c r="F174" s="71" t="s">
        <v>369</v>
      </c>
      <c r="G174" s="246">
        <v>-1</v>
      </c>
      <c r="H174" s="65">
        <v>-1</v>
      </c>
      <c r="I174" s="69">
        <v>0</v>
      </c>
      <c r="J174" s="69">
        <v>0</v>
      </c>
      <c r="K174" s="89">
        <v>0</v>
      </c>
    </row>
    <row r="175" spans="1:11">
      <c r="A175" s="65">
        <v>698</v>
      </c>
      <c r="B175" s="67">
        <v>42436</v>
      </c>
      <c r="C175" s="65" t="s">
        <v>414</v>
      </c>
      <c r="D175" s="68" t="s">
        <v>152</v>
      </c>
      <c r="E175" s="65" t="s">
        <v>87</v>
      </c>
      <c r="F175" s="71" t="s">
        <v>505</v>
      </c>
      <c r="G175" s="246">
        <v>-1</v>
      </c>
      <c r="H175" s="65">
        <v>-1</v>
      </c>
      <c r="I175" s="69">
        <v>0</v>
      </c>
      <c r="J175" s="69">
        <v>0</v>
      </c>
      <c r="K175" s="89">
        <v>0</v>
      </c>
    </row>
    <row r="176" spans="1:11">
      <c r="A176" s="65">
        <v>697</v>
      </c>
      <c r="B176" s="67">
        <v>42436</v>
      </c>
      <c r="C176" s="65" t="s">
        <v>414</v>
      </c>
      <c r="D176" s="68" t="s">
        <v>158</v>
      </c>
      <c r="E176" s="65" t="s">
        <v>103</v>
      </c>
      <c r="F176" s="71" t="s">
        <v>372</v>
      </c>
      <c r="G176" s="246">
        <v>-1</v>
      </c>
      <c r="H176" s="65">
        <v>-1</v>
      </c>
      <c r="I176" s="69">
        <v>0</v>
      </c>
      <c r="J176" s="69">
        <v>0</v>
      </c>
      <c r="K176" s="89">
        <v>0</v>
      </c>
    </row>
    <row r="177" spans="1:11">
      <c r="A177" s="65">
        <v>696</v>
      </c>
      <c r="B177" s="67">
        <v>42429</v>
      </c>
      <c r="C177" s="65" t="s">
        <v>409</v>
      </c>
      <c r="D177" s="68" t="s">
        <v>160</v>
      </c>
      <c r="E177" s="65" t="s">
        <v>105</v>
      </c>
      <c r="F177" s="71" t="s">
        <v>373</v>
      </c>
      <c r="G177" s="246">
        <v>-1</v>
      </c>
      <c r="H177" s="65">
        <v>-6</v>
      </c>
      <c r="I177" s="69">
        <v>0</v>
      </c>
      <c r="J177" s="69">
        <v>0</v>
      </c>
      <c r="K177" s="89">
        <v>0</v>
      </c>
    </row>
    <row r="178" spans="1:11">
      <c r="A178" s="65">
        <v>695</v>
      </c>
      <c r="B178" s="67">
        <v>42429</v>
      </c>
      <c r="C178" s="65" t="s">
        <v>409</v>
      </c>
      <c r="D178" s="68" t="s">
        <v>149</v>
      </c>
      <c r="E178" s="65" t="s">
        <v>85</v>
      </c>
      <c r="F178" s="71" t="s">
        <v>321</v>
      </c>
      <c r="G178" s="246">
        <v>-1</v>
      </c>
      <c r="H178" s="65">
        <v>-6</v>
      </c>
      <c r="I178" s="69">
        <v>0</v>
      </c>
      <c r="J178" s="69">
        <v>0</v>
      </c>
      <c r="K178" s="89">
        <v>0</v>
      </c>
    </row>
    <row r="179" spans="1:11">
      <c r="A179" s="65">
        <v>694</v>
      </c>
      <c r="B179" s="67">
        <v>42429</v>
      </c>
      <c r="C179" s="65" t="s">
        <v>409</v>
      </c>
      <c r="D179" s="68" t="s">
        <v>160</v>
      </c>
      <c r="E179" s="65" t="s">
        <v>99</v>
      </c>
      <c r="F179" s="71" t="s">
        <v>358</v>
      </c>
      <c r="G179" s="246">
        <v>-1</v>
      </c>
      <c r="H179" s="65">
        <v>-16</v>
      </c>
      <c r="I179" s="69">
        <v>0</v>
      </c>
      <c r="J179" s="69">
        <v>0</v>
      </c>
      <c r="K179" s="89">
        <v>0</v>
      </c>
    </row>
    <row r="180" spans="1:11">
      <c r="A180" s="65">
        <v>693</v>
      </c>
      <c r="B180" s="67">
        <v>42429</v>
      </c>
      <c r="C180" s="65" t="s">
        <v>409</v>
      </c>
      <c r="D180" s="68" t="s">
        <v>156</v>
      </c>
      <c r="E180" s="65" t="s">
        <v>99</v>
      </c>
      <c r="F180" s="71" t="s">
        <v>359</v>
      </c>
      <c r="G180" s="246">
        <v>-1</v>
      </c>
      <c r="H180" s="65">
        <v>-30</v>
      </c>
      <c r="I180" s="69">
        <v>0</v>
      </c>
      <c r="J180" s="69">
        <v>0</v>
      </c>
      <c r="K180" s="89">
        <v>0</v>
      </c>
    </row>
    <row r="181" spans="1:11">
      <c r="A181" s="65">
        <v>692</v>
      </c>
      <c r="B181" s="67">
        <v>42429</v>
      </c>
      <c r="C181" s="65" t="s">
        <v>409</v>
      </c>
      <c r="D181" s="68" t="s">
        <v>156</v>
      </c>
      <c r="E181" s="65" t="s">
        <v>85</v>
      </c>
      <c r="F181" s="71" t="s">
        <v>394</v>
      </c>
      <c r="G181" s="246">
        <v>-1</v>
      </c>
      <c r="H181" s="65">
        <v>-30</v>
      </c>
      <c r="I181" s="69">
        <v>0</v>
      </c>
      <c r="J181" s="69">
        <v>0</v>
      </c>
      <c r="K181" s="89">
        <v>0</v>
      </c>
    </row>
    <row r="182" spans="1:11">
      <c r="A182" s="65">
        <v>691</v>
      </c>
      <c r="B182" s="67">
        <v>42429</v>
      </c>
      <c r="C182" s="65" t="s">
        <v>409</v>
      </c>
      <c r="D182" s="68" t="s">
        <v>153</v>
      </c>
      <c r="E182" s="65" t="s">
        <v>92</v>
      </c>
      <c r="F182" s="71" t="s">
        <v>346</v>
      </c>
      <c r="G182" s="246">
        <v>-1</v>
      </c>
      <c r="H182" s="65">
        <v>-30</v>
      </c>
      <c r="I182" s="69">
        <v>0</v>
      </c>
      <c r="J182" s="69">
        <v>0</v>
      </c>
      <c r="K182" s="89">
        <v>0</v>
      </c>
    </row>
    <row r="183" spans="1:11">
      <c r="A183" s="65">
        <v>690</v>
      </c>
      <c r="B183" s="67">
        <v>42429</v>
      </c>
      <c r="C183" s="65" t="s">
        <v>409</v>
      </c>
      <c r="D183" s="68" t="s">
        <v>160</v>
      </c>
      <c r="E183" s="65" t="s">
        <v>99</v>
      </c>
      <c r="F183" s="71" t="s">
        <v>358</v>
      </c>
      <c r="G183" s="246">
        <v>-1</v>
      </c>
      <c r="H183" s="65">
        <v>-16</v>
      </c>
      <c r="I183" s="69">
        <v>0</v>
      </c>
      <c r="J183" s="69">
        <v>0</v>
      </c>
      <c r="K183" s="89">
        <v>0</v>
      </c>
    </row>
    <row r="184" spans="1:11">
      <c r="A184" s="65">
        <v>689</v>
      </c>
      <c r="B184" s="67">
        <v>42429</v>
      </c>
      <c r="C184" s="65" t="s">
        <v>409</v>
      </c>
      <c r="D184" s="68" t="s">
        <v>159</v>
      </c>
      <c r="E184" s="65" t="s">
        <v>102</v>
      </c>
      <c r="F184" s="71" t="s">
        <v>435</v>
      </c>
      <c r="G184" s="246">
        <v>-1</v>
      </c>
      <c r="H184" s="65">
        <v>-30</v>
      </c>
      <c r="I184" s="69">
        <v>0</v>
      </c>
      <c r="J184" s="69">
        <v>0</v>
      </c>
      <c r="K184" s="89">
        <v>0</v>
      </c>
    </row>
    <row r="185" spans="1:11">
      <c r="A185" s="69">
        <v>688</v>
      </c>
      <c r="B185" s="206">
        <v>42424</v>
      </c>
      <c r="C185" s="69" t="s">
        <v>409</v>
      </c>
      <c r="D185" s="85" t="s">
        <v>159</v>
      </c>
      <c r="E185" s="69" t="s">
        <v>87</v>
      </c>
      <c r="F185" s="144" t="s">
        <v>525</v>
      </c>
      <c r="G185" s="69">
        <v>0</v>
      </c>
      <c r="H185" s="69">
        <v>0</v>
      </c>
      <c r="I185" s="69">
        <v>1</v>
      </c>
      <c r="J185" s="69">
        <v>40</v>
      </c>
      <c r="K185" s="89">
        <v>0</v>
      </c>
    </row>
    <row r="186" spans="1:11">
      <c r="A186" s="69">
        <v>687</v>
      </c>
      <c r="B186" s="206">
        <v>42424</v>
      </c>
      <c r="C186" s="69" t="s">
        <v>409</v>
      </c>
      <c r="D186" s="85" t="s">
        <v>159</v>
      </c>
      <c r="E186" s="69" t="s">
        <v>110</v>
      </c>
      <c r="F186" s="144" t="s">
        <v>332</v>
      </c>
      <c r="G186" s="69">
        <v>0</v>
      </c>
      <c r="H186" s="69">
        <v>0</v>
      </c>
      <c r="I186" s="69">
        <v>5</v>
      </c>
      <c r="J186" s="69">
        <v>5</v>
      </c>
      <c r="K186" s="89">
        <v>0</v>
      </c>
    </row>
    <row r="187" spans="1:11">
      <c r="A187" s="69">
        <v>686</v>
      </c>
      <c r="B187" s="206">
        <v>42424</v>
      </c>
      <c r="C187" s="69" t="s">
        <v>409</v>
      </c>
      <c r="D187" s="85" t="s">
        <v>160</v>
      </c>
      <c r="E187" s="69" t="s">
        <v>95</v>
      </c>
      <c r="F187" s="144" t="s">
        <v>515</v>
      </c>
      <c r="G187" s="69">
        <v>0</v>
      </c>
      <c r="H187" s="69">
        <v>0</v>
      </c>
      <c r="I187" s="69">
        <v>1</v>
      </c>
      <c r="J187" s="69">
        <v>1</v>
      </c>
      <c r="K187" s="89">
        <v>0</v>
      </c>
    </row>
    <row r="188" spans="1:11">
      <c r="A188" s="69">
        <v>685</v>
      </c>
      <c r="B188" s="206">
        <v>42424</v>
      </c>
      <c r="C188" s="69" t="s">
        <v>409</v>
      </c>
      <c r="D188" s="85" t="s">
        <v>156</v>
      </c>
      <c r="E188" s="69" t="s">
        <v>85</v>
      </c>
      <c r="F188" s="144" t="s">
        <v>394</v>
      </c>
      <c r="G188" s="69">
        <v>0</v>
      </c>
      <c r="H188" s="69">
        <v>0</v>
      </c>
      <c r="I188" s="69">
        <v>1</v>
      </c>
      <c r="J188" s="69">
        <v>30</v>
      </c>
      <c r="K188" s="89">
        <v>0</v>
      </c>
    </row>
    <row r="189" spans="1:11">
      <c r="A189" s="69">
        <v>684</v>
      </c>
      <c r="B189" s="206">
        <v>42424</v>
      </c>
      <c r="C189" s="69" t="s">
        <v>409</v>
      </c>
      <c r="D189" s="85" t="s">
        <v>155</v>
      </c>
      <c r="E189" s="69" t="s">
        <v>110</v>
      </c>
      <c r="F189" s="144" t="s">
        <v>377</v>
      </c>
      <c r="G189" s="69">
        <v>0</v>
      </c>
      <c r="H189" s="69">
        <v>0</v>
      </c>
      <c r="I189" s="69">
        <v>1</v>
      </c>
      <c r="J189" s="69">
        <v>5</v>
      </c>
      <c r="K189" s="89">
        <v>0</v>
      </c>
    </row>
    <row r="190" spans="1:11">
      <c r="A190" s="69">
        <v>683</v>
      </c>
      <c r="B190" s="206">
        <v>42424</v>
      </c>
      <c r="C190" s="69" t="s">
        <v>409</v>
      </c>
      <c r="D190" s="85" t="s">
        <v>154</v>
      </c>
      <c r="E190" s="69" t="s">
        <v>102</v>
      </c>
      <c r="F190" s="144" t="s">
        <v>366</v>
      </c>
      <c r="G190" s="69">
        <v>0</v>
      </c>
      <c r="H190" s="69">
        <v>0</v>
      </c>
      <c r="I190" s="69">
        <v>2</v>
      </c>
      <c r="J190" s="69">
        <v>24</v>
      </c>
      <c r="K190" s="89">
        <v>0</v>
      </c>
    </row>
    <row r="191" spans="1:11">
      <c r="A191" s="69">
        <v>682</v>
      </c>
      <c r="B191" s="206">
        <v>42424</v>
      </c>
      <c r="C191" s="69" t="s">
        <v>409</v>
      </c>
      <c r="D191" s="85" t="s">
        <v>154</v>
      </c>
      <c r="E191" s="69" t="s">
        <v>96</v>
      </c>
      <c r="F191" s="144" t="s">
        <v>403</v>
      </c>
      <c r="G191" s="69">
        <v>0</v>
      </c>
      <c r="H191" s="69">
        <v>0</v>
      </c>
      <c r="I191" s="69">
        <v>3</v>
      </c>
      <c r="J191" s="69">
        <v>3</v>
      </c>
      <c r="K191" s="89">
        <v>0</v>
      </c>
    </row>
    <row r="192" spans="1:11">
      <c r="A192" s="69">
        <v>681</v>
      </c>
      <c r="B192" s="206">
        <v>42424</v>
      </c>
      <c r="C192" s="69" t="s">
        <v>409</v>
      </c>
      <c r="D192" s="85" t="s">
        <v>154</v>
      </c>
      <c r="E192" s="69" t="s">
        <v>110</v>
      </c>
      <c r="F192" s="144" t="s">
        <v>331</v>
      </c>
      <c r="G192" s="69">
        <v>0</v>
      </c>
      <c r="H192" s="69">
        <v>0</v>
      </c>
      <c r="I192" s="69">
        <v>1</v>
      </c>
      <c r="J192" s="69">
        <v>1</v>
      </c>
      <c r="K192" s="89">
        <v>0</v>
      </c>
    </row>
    <row r="193" spans="1:11">
      <c r="A193" s="69">
        <v>680</v>
      </c>
      <c r="B193" s="206">
        <v>42424</v>
      </c>
      <c r="C193" s="69" t="s">
        <v>409</v>
      </c>
      <c r="D193" s="85" t="s">
        <v>154</v>
      </c>
      <c r="E193" s="69" t="s">
        <v>86</v>
      </c>
      <c r="F193" s="144" t="s">
        <v>456</v>
      </c>
      <c r="G193" s="69">
        <v>0</v>
      </c>
      <c r="H193" s="69">
        <v>0</v>
      </c>
      <c r="I193" s="69">
        <v>2</v>
      </c>
      <c r="J193" s="69">
        <v>40</v>
      </c>
      <c r="K193" s="89">
        <v>0</v>
      </c>
    </row>
    <row r="194" spans="1:11">
      <c r="A194" s="69">
        <v>679</v>
      </c>
      <c r="B194" s="206">
        <v>42424</v>
      </c>
      <c r="C194" s="69" t="s">
        <v>409</v>
      </c>
      <c r="D194" s="85" t="s">
        <v>153</v>
      </c>
      <c r="E194" s="69" t="s">
        <v>103</v>
      </c>
      <c r="F194" s="144" t="s">
        <v>463</v>
      </c>
      <c r="G194" s="69">
        <v>0</v>
      </c>
      <c r="H194" s="69">
        <v>0</v>
      </c>
      <c r="I194" s="69">
        <v>3</v>
      </c>
      <c r="J194" s="69">
        <v>36</v>
      </c>
      <c r="K194" s="89">
        <v>0</v>
      </c>
    </row>
    <row r="195" spans="1:11">
      <c r="A195" s="69">
        <v>678</v>
      </c>
      <c r="B195" s="206">
        <v>42424</v>
      </c>
      <c r="C195" s="69" t="s">
        <v>409</v>
      </c>
      <c r="D195" s="85" t="s">
        <v>153</v>
      </c>
      <c r="E195" s="69" t="s">
        <v>94</v>
      </c>
      <c r="F195" s="144" t="s">
        <v>460</v>
      </c>
      <c r="G195" s="69">
        <v>0</v>
      </c>
      <c r="H195" s="69">
        <v>0</v>
      </c>
      <c r="I195" s="69">
        <v>5</v>
      </c>
      <c r="J195" s="69">
        <v>100</v>
      </c>
      <c r="K195" s="89">
        <v>0</v>
      </c>
    </row>
    <row r="196" spans="1:11">
      <c r="A196" s="69">
        <v>677</v>
      </c>
      <c r="B196" s="206">
        <v>42424</v>
      </c>
      <c r="C196" s="69" t="s">
        <v>409</v>
      </c>
      <c r="D196" s="85" t="s">
        <v>150</v>
      </c>
      <c r="E196" s="69" t="s">
        <v>102</v>
      </c>
      <c r="F196" s="144" t="s">
        <v>365</v>
      </c>
      <c r="G196" s="69">
        <v>0</v>
      </c>
      <c r="H196" s="69">
        <v>0</v>
      </c>
      <c r="I196" s="69">
        <v>3</v>
      </c>
      <c r="J196" s="69">
        <v>3</v>
      </c>
      <c r="K196" s="89">
        <v>0</v>
      </c>
    </row>
    <row r="197" spans="1:11">
      <c r="A197" s="69">
        <v>676</v>
      </c>
      <c r="B197" s="206">
        <v>42424</v>
      </c>
      <c r="C197" s="69" t="s">
        <v>409</v>
      </c>
      <c r="D197" s="85" t="s">
        <v>149</v>
      </c>
      <c r="E197" s="69" t="s">
        <v>87</v>
      </c>
      <c r="F197" s="144" t="s">
        <v>549</v>
      </c>
      <c r="G197" s="69">
        <v>0</v>
      </c>
      <c r="H197" s="69">
        <v>0</v>
      </c>
      <c r="I197" s="69">
        <v>2</v>
      </c>
      <c r="J197" s="69">
        <v>56</v>
      </c>
      <c r="K197" s="89">
        <v>0</v>
      </c>
    </row>
    <row r="198" spans="1:11">
      <c r="A198" s="65">
        <v>675</v>
      </c>
      <c r="B198" s="67">
        <v>42415</v>
      </c>
      <c r="C198" s="65" t="s">
        <v>409</v>
      </c>
      <c r="D198" s="68" t="s">
        <v>159</v>
      </c>
      <c r="E198" s="65" t="s">
        <v>103</v>
      </c>
      <c r="F198" s="71" t="s">
        <v>465</v>
      </c>
      <c r="G198" s="246">
        <v>-1</v>
      </c>
      <c r="H198" s="65">
        <v>-30</v>
      </c>
      <c r="I198" s="69">
        <v>0</v>
      </c>
      <c r="J198" s="69">
        <v>0</v>
      </c>
      <c r="K198" s="89">
        <v>0</v>
      </c>
    </row>
    <row r="199" spans="1:11">
      <c r="A199" s="65">
        <v>674</v>
      </c>
      <c r="B199" s="67">
        <v>42415</v>
      </c>
      <c r="C199" s="65" t="s">
        <v>409</v>
      </c>
      <c r="D199" s="68" t="s">
        <v>159</v>
      </c>
      <c r="E199" s="65" t="s">
        <v>95</v>
      </c>
      <c r="F199" s="71" t="s">
        <v>484</v>
      </c>
      <c r="G199" s="246">
        <v>-0.46666666666666667</v>
      </c>
      <c r="H199" s="65">
        <v>-14</v>
      </c>
      <c r="I199" s="69">
        <v>0</v>
      </c>
      <c r="J199" s="69">
        <v>0</v>
      </c>
      <c r="K199" s="89">
        <v>0</v>
      </c>
    </row>
    <row r="200" spans="1:11">
      <c r="A200" s="65">
        <v>673</v>
      </c>
      <c r="B200" s="67">
        <v>42408</v>
      </c>
      <c r="C200" s="65" t="s">
        <v>409</v>
      </c>
      <c r="D200" s="68" t="s">
        <v>153</v>
      </c>
      <c r="E200" s="65" t="s">
        <v>87</v>
      </c>
      <c r="F200" s="71" t="s">
        <v>334</v>
      </c>
      <c r="G200" s="246">
        <v>-1</v>
      </c>
      <c r="H200" s="65">
        <v>-1</v>
      </c>
      <c r="I200" s="69">
        <v>0</v>
      </c>
      <c r="J200" s="69">
        <v>0</v>
      </c>
      <c r="K200" s="89">
        <v>0</v>
      </c>
    </row>
    <row r="201" spans="1:11">
      <c r="A201" s="65">
        <v>672</v>
      </c>
      <c r="B201" s="67">
        <v>42408</v>
      </c>
      <c r="C201" s="65" t="s">
        <v>409</v>
      </c>
      <c r="D201" s="68" t="s">
        <v>159</v>
      </c>
      <c r="E201" s="65" t="s">
        <v>95</v>
      </c>
      <c r="F201" s="71" t="s">
        <v>484</v>
      </c>
      <c r="G201" s="246">
        <v>-0.23333333333333334</v>
      </c>
      <c r="H201" s="65">
        <v>-7</v>
      </c>
      <c r="I201" s="69">
        <v>0</v>
      </c>
      <c r="J201" s="69">
        <v>0</v>
      </c>
      <c r="K201" s="89">
        <v>0</v>
      </c>
    </row>
    <row r="202" spans="1:11">
      <c r="A202" s="65">
        <v>671</v>
      </c>
      <c r="B202" s="67">
        <v>42408</v>
      </c>
      <c r="C202" s="65" t="s">
        <v>409</v>
      </c>
      <c r="D202" s="68" t="s">
        <v>153</v>
      </c>
      <c r="E202" s="65" t="s">
        <v>94</v>
      </c>
      <c r="F202" s="71" t="s">
        <v>460</v>
      </c>
      <c r="G202" s="246">
        <v>-0.7</v>
      </c>
      <c r="H202" s="65">
        <v>-14</v>
      </c>
      <c r="I202" s="69">
        <v>0</v>
      </c>
      <c r="J202" s="69">
        <v>0</v>
      </c>
      <c r="K202" s="89">
        <v>0</v>
      </c>
    </row>
    <row r="203" spans="1:11">
      <c r="A203" s="65">
        <v>670</v>
      </c>
      <c r="B203" s="67">
        <v>42408</v>
      </c>
      <c r="C203" s="65" t="s">
        <v>409</v>
      </c>
      <c r="D203" s="68" t="s">
        <v>149</v>
      </c>
      <c r="E203" s="65" t="s">
        <v>102</v>
      </c>
      <c r="F203" s="71" t="s">
        <v>462</v>
      </c>
      <c r="G203" s="246">
        <v>-2</v>
      </c>
      <c r="H203" s="65">
        <v>-20</v>
      </c>
      <c r="I203" s="69">
        <v>0</v>
      </c>
      <c r="J203" s="69">
        <v>0</v>
      </c>
      <c r="K203" s="89">
        <v>0</v>
      </c>
    </row>
    <row r="204" spans="1:11">
      <c r="A204" s="65">
        <v>669</v>
      </c>
      <c r="B204" s="67">
        <v>42408</v>
      </c>
      <c r="C204" s="65" t="s">
        <v>409</v>
      </c>
      <c r="D204" s="68" t="s">
        <v>153</v>
      </c>
      <c r="E204" s="65" t="s">
        <v>92</v>
      </c>
      <c r="F204" s="71" t="s">
        <v>381</v>
      </c>
      <c r="G204" s="246">
        <v>-0.5</v>
      </c>
      <c r="H204" s="65">
        <v>-15</v>
      </c>
      <c r="I204" s="69">
        <v>0</v>
      </c>
      <c r="J204" s="69">
        <v>0</v>
      </c>
      <c r="K204" s="89">
        <v>0</v>
      </c>
    </row>
    <row r="205" spans="1:11">
      <c r="A205" s="65">
        <v>668</v>
      </c>
      <c r="B205" s="67">
        <v>42409</v>
      </c>
      <c r="C205" s="65" t="s">
        <v>409</v>
      </c>
      <c r="D205" s="68" t="s">
        <v>150</v>
      </c>
      <c r="E205" s="65" t="s">
        <v>102</v>
      </c>
      <c r="F205" s="71" t="s">
        <v>365</v>
      </c>
      <c r="G205" s="246">
        <v>-1</v>
      </c>
      <c r="H205" s="65">
        <v>-1</v>
      </c>
      <c r="I205" s="69">
        <v>0</v>
      </c>
      <c r="J205" s="69">
        <v>0</v>
      </c>
      <c r="K205" s="89">
        <v>0</v>
      </c>
    </row>
    <row r="206" spans="1:11">
      <c r="A206" s="65">
        <v>667</v>
      </c>
      <c r="B206" s="67">
        <v>42405</v>
      </c>
      <c r="C206" s="65" t="s">
        <v>409</v>
      </c>
      <c r="D206" s="68" t="s">
        <v>155</v>
      </c>
      <c r="E206" s="65" t="s">
        <v>110</v>
      </c>
      <c r="F206" s="71" t="s">
        <v>377</v>
      </c>
      <c r="G206" s="246">
        <v>-1</v>
      </c>
      <c r="H206" s="65">
        <v>-5</v>
      </c>
      <c r="I206" s="69">
        <v>0</v>
      </c>
      <c r="J206" s="69">
        <v>0</v>
      </c>
      <c r="K206" s="89">
        <v>0</v>
      </c>
    </row>
    <row r="207" spans="1:11">
      <c r="A207" s="65">
        <v>666</v>
      </c>
      <c r="B207" s="67">
        <v>42394</v>
      </c>
      <c r="C207" s="65" t="s">
        <v>397</v>
      </c>
      <c r="D207" s="68" t="s">
        <v>154</v>
      </c>
      <c r="E207" s="65" t="s">
        <v>102</v>
      </c>
      <c r="F207" s="71" t="s">
        <v>366</v>
      </c>
      <c r="G207" s="246">
        <v>-2</v>
      </c>
      <c r="H207" s="65">
        <v>-24</v>
      </c>
      <c r="I207" s="69">
        <v>0</v>
      </c>
      <c r="J207" s="69">
        <v>0</v>
      </c>
      <c r="K207" s="89">
        <v>0</v>
      </c>
    </row>
    <row r="208" spans="1:11">
      <c r="A208" s="65">
        <v>665</v>
      </c>
      <c r="B208" s="67">
        <v>42394</v>
      </c>
      <c r="C208" s="65" t="s">
        <v>397</v>
      </c>
      <c r="D208" s="68" t="s">
        <v>160</v>
      </c>
      <c r="E208" s="65" t="s">
        <v>99</v>
      </c>
      <c r="F208" s="71" t="s">
        <v>358</v>
      </c>
      <c r="G208" s="246">
        <v>-1</v>
      </c>
      <c r="H208" s="65">
        <v>-16</v>
      </c>
      <c r="I208" s="69">
        <v>0</v>
      </c>
      <c r="J208" s="69">
        <v>0</v>
      </c>
      <c r="K208" s="89">
        <v>0</v>
      </c>
    </row>
    <row r="209" spans="1:11">
      <c r="A209" s="65">
        <v>664</v>
      </c>
      <c r="B209" s="67">
        <v>42394</v>
      </c>
      <c r="C209" s="65" t="s">
        <v>397</v>
      </c>
      <c r="D209" s="68" t="s">
        <v>148</v>
      </c>
      <c r="E209" s="65" t="s">
        <v>99</v>
      </c>
      <c r="F209" s="71" t="s">
        <v>361</v>
      </c>
      <c r="G209" s="246">
        <v>-0.6</v>
      </c>
      <c r="H209" s="65">
        <v>-12</v>
      </c>
      <c r="I209" s="69">
        <v>0</v>
      </c>
      <c r="J209" s="69">
        <v>0</v>
      </c>
      <c r="K209" s="89">
        <v>0</v>
      </c>
    </row>
    <row r="210" spans="1:11">
      <c r="A210" s="65">
        <v>663</v>
      </c>
      <c r="B210" s="67">
        <v>42394</v>
      </c>
      <c r="C210" s="65" t="s">
        <v>397</v>
      </c>
      <c r="D210" s="68" t="s">
        <v>149</v>
      </c>
      <c r="E210" s="65" t="s">
        <v>85</v>
      </c>
      <c r="F210" s="71" t="s">
        <v>322</v>
      </c>
      <c r="G210" s="246">
        <v>-2</v>
      </c>
      <c r="H210" s="65">
        <v>-24</v>
      </c>
      <c r="I210" s="69">
        <v>0</v>
      </c>
      <c r="J210" s="69">
        <v>0</v>
      </c>
      <c r="K210" s="89">
        <v>0</v>
      </c>
    </row>
    <row r="211" spans="1:11">
      <c r="A211" s="65">
        <v>662</v>
      </c>
      <c r="B211" s="67">
        <v>42394</v>
      </c>
      <c r="C211" s="65" t="s">
        <v>397</v>
      </c>
      <c r="D211" s="68" t="s">
        <v>150</v>
      </c>
      <c r="E211" s="65" t="s">
        <v>102</v>
      </c>
      <c r="F211" s="71" t="s">
        <v>365</v>
      </c>
      <c r="G211" s="246">
        <v>-1</v>
      </c>
      <c r="H211" s="65">
        <v>-1</v>
      </c>
      <c r="I211" s="69">
        <v>0</v>
      </c>
      <c r="J211" s="69">
        <v>0</v>
      </c>
      <c r="K211" s="89">
        <v>0</v>
      </c>
    </row>
    <row r="212" spans="1:11">
      <c r="A212" s="65">
        <v>661</v>
      </c>
      <c r="B212" s="67">
        <v>42394</v>
      </c>
      <c r="C212" s="65" t="s">
        <v>397</v>
      </c>
      <c r="D212" s="68" t="s">
        <v>158</v>
      </c>
      <c r="E212" s="65" t="s">
        <v>95</v>
      </c>
      <c r="F212" s="71" t="s">
        <v>510</v>
      </c>
      <c r="G212" s="246">
        <v>-0.2857142857142857</v>
      </c>
      <c r="H212" s="65">
        <v>-8</v>
      </c>
      <c r="I212" s="69">
        <v>0</v>
      </c>
      <c r="J212" s="69">
        <v>0</v>
      </c>
      <c r="K212" s="89">
        <v>0</v>
      </c>
    </row>
    <row r="213" spans="1:11">
      <c r="A213" s="65">
        <v>660</v>
      </c>
      <c r="B213" s="67">
        <v>42394</v>
      </c>
      <c r="C213" s="65" t="s">
        <v>397</v>
      </c>
      <c r="D213" s="68" t="s">
        <v>149</v>
      </c>
      <c r="E213" s="65" t="s">
        <v>85</v>
      </c>
      <c r="F213" s="71" t="s">
        <v>319</v>
      </c>
      <c r="G213" s="246">
        <v>-0.75</v>
      </c>
      <c r="H213" s="65">
        <v>-6</v>
      </c>
      <c r="I213" s="69">
        <v>0</v>
      </c>
      <c r="J213" s="69">
        <v>0</v>
      </c>
      <c r="K213" s="89">
        <v>0</v>
      </c>
    </row>
    <row r="214" spans="1:11">
      <c r="A214" s="65">
        <v>659</v>
      </c>
      <c r="B214" s="67">
        <v>42394</v>
      </c>
      <c r="C214" s="65" t="s">
        <v>397</v>
      </c>
      <c r="D214" s="68" t="s">
        <v>154</v>
      </c>
      <c r="E214" s="65" t="s">
        <v>98</v>
      </c>
      <c r="F214" s="71" t="s">
        <v>492</v>
      </c>
      <c r="G214" s="246">
        <v>-1</v>
      </c>
      <c r="H214" s="65">
        <v>-20</v>
      </c>
      <c r="I214" s="69">
        <v>0</v>
      </c>
      <c r="J214" s="69">
        <v>0</v>
      </c>
      <c r="K214" s="89">
        <v>0</v>
      </c>
    </row>
    <row r="215" spans="1:11">
      <c r="A215" s="65">
        <v>658</v>
      </c>
      <c r="B215" s="67">
        <v>42387</v>
      </c>
      <c r="C215" s="65" t="s">
        <v>397</v>
      </c>
      <c r="D215" s="68" t="s">
        <v>160</v>
      </c>
      <c r="E215" s="65" t="s">
        <v>95</v>
      </c>
      <c r="F215" s="71" t="s">
        <v>515</v>
      </c>
      <c r="G215" s="246">
        <v>-2</v>
      </c>
      <c r="H215" s="65">
        <v>-2</v>
      </c>
      <c r="I215" s="69">
        <v>0</v>
      </c>
      <c r="J215" s="69">
        <v>0</v>
      </c>
      <c r="K215" s="89">
        <v>0</v>
      </c>
    </row>
    <row r="216" spans="1:11">
      <c r="A216" s="65">
        <v>657</v>
      </c>
      <c r="B216" s="67">
        <v>42387</v>
      </c>
      <c r="C216" s="65" t="s">
        <v>397</v>
      </c>
      <c r="D216" s="68" t="s">
        <v>160</v>
      </c>
      <c r="E216" s="65" t="s">
        <v>99</v>
      </c>
      <c r="F216" s="71" t="s">
        <v>358</v>
      </c>
      <c r="G216" s="246">
        <v>-0.5</v>
      </c>
      <c r="H216" s="65">
        <v>-8</v>
      </c>
      <c r="I216" s="69">
        <v>0</v>
      </c>
      <c r="J216" s="69">
        <v>0</v>
      </c>
      <c r="K216" s="89">
        <v>0</v>
      </c>
    </row>
    <row r="217" spans="1:11">
      <c r="A217" s="69">
        <v>656</v>
      </c>
      <c r="B217" s="206">
        <v>42384</v>
      </c>
      <c r="C217" s="69" t="s">
        <v>397</v>
      </c>
      <c r="D217" s="85" t="s">
        <v>159</v>
      </c>
      <c r="E217" s="69" t="s">
        <v>95</v>
      </c>
      <c r="F217" s="144" t="s">
        <v>349</v>
      </c>
      <c r="G217" s="69">
        <v>0</v>
      </c>
      <c r="H217" s="69">
        <v>0</v>
      </c>
      <c r="I217" s="69">
        <v>1</v>
      </c>
      <c r="J217" s="69">
        <v>28</v>
      </c>
      <c r="K217" s="89">
        <v>0</v>
      </c>
    </row>
    <row r="218" spans="1:11">
      <c r="A218" s="69">
        <v>655</v>
      </c>
      <c r="B218" s="206">
        <v>42384</v>
      </c>
      <c r="C218" s="69" t="s">
        <v>397</v>
      </c>
      <c r="D218" s="85" t="s">
        <v>152</v>
      </c>
      <c r="E218" s="69" t="s">
        <v>89</v>
      </c>
      <c r="F218" s="144" t="s">
        <v>341</v>
      </c>
      <c r="G218" s="69">
        <v>0</v>
      </c>
      <c r="H218" s="69">
        <v>0</v>
      </c>
      <c r="I218" s="69">
        <v>1</v>
      </c>
      <c r="J218" s="69">
        <v>1</v>
      </c>
      <c r="K218" s="89">
        <v>0</v>
      </c>
    </row>
    <row r="219" spans="1:11">
      <c r="A219" s="69">
        <v>654</v>
      </c>
      <c r="B219" s="206">
        <v>42384</v>
      </c>
      <c r="C219" s="69" t="s">
        <v>397</v>
      </c>
      <c r="D219" s="85" t="s">
        <v>153</v>
      </c>
      <c r="E219" s="69" t="s">
        <v>87</v>
      </c>
      <c r="F219" s="144" t="s">
        <v>335</v>
      </c>
      <c r="G219" s="69">
        <v>0</v>
      </c>
      <c r="H219" s="69">
        <v>0</v>
      </c>
      <c r="I219" s="69">
        <v>3</v>
      </c>
      <c r="J219" s="69">
        <v>90</v>
      </c>
      <c r="K219" s="89">
        <v>0</v>
      </c>
    </row>
    <row r="220" spans="1:11">
      <c r="A220" s="69">
        <v>653</v>
      </c>
      <c r="B220" s="206">
        <v>42384</v>
      </c>
      <c r="C220" s="69" t="s">
        <v>397</v>
      </c>
      <c r="D220" s="85" t="s">
        <v>149</v>
      </c>
      <c r="E220" s="69" t="s">
        <v>85</v>
      </c>
      <c r="F220" s="144" t="s">
        <v>272</v>
      </c>
      <c r="G220" s="69">
        <v>0</v>
      </c>
      <c r="H220" s="69">
        <v>0</v>
      </c>
      <c r="I220" s="69">
        <v>2</v>
      </c>
      <c r="J220" s="69">
        <v>2</v>
      </c>
      <c r="K220" s="89">
        <v>0</v>
      </c>
    </row>
    <row r="221" spans="1:11">
      <c r="A221" s="69">
        <v>652</v>
      </c>
      <c r="B221" s="206">
        <v>42384</v>
      </c>
      <c r="C221" s="69" t="s">
        <v>397</v>
      </c>
      <c r="D221" s="85" t="s">
        <v>158</v>
      </c>
      <c r="E221" s="69" t="s">
        <v>110</v>
      </c>
      <c r="F221" s="144" t="s">
        <v>329</v>
      </c>
      <c r="G221" s="69">
        <v>0</v>
      </c>
      <c r="H221" s="69">
        <v>0</v>
      </c>
      <c r="I221" s="69">
        <v>4</v>
      </c>
      <c r="J221" s="69">
        <v>4</v>
      </c>
      <c r="K221" s="89">
        <v>0</v>
      </c>
    </row>
    <row r="222" spans="1:11">
      <c r="A222" s="69">
        <v>651</v>
      </c>
      <c r="B222" s="206">
        <v>42384</v>
      </c>
      <c r="C222" s="69" t="s">
        <v>397</v>
      </c>
      <c r="D222" s="85" t="s">
        <v>153</v>
      </c>
      <c r="E222" s="69" t="s">
        <v>94</v>
      </c>
      <c r="F222" s="144" t="s">
        <v>460</v>
      </c>
      <c r="G222" s="69">
        <v>0</v>
      </c>
      <c r="H222" s="69">
        <v>0</v>
      </c>
      <c r="I222" s="69">
        <v>2</v>
      </c>
      <c r="J222" s="69">
        <v>40</v>
      </c>
      <c r="K222" s="89">
        <v>0</v>
      </c>
    </row>
    <row r="223" spans="1:11">
      <c r="A223" s="69">
        <v>650</v>
      </c>
      <c r="B223" s="206">
        <v>42384</v>
      </c>
      <c r="C223" s="69" t="s">
        <v>397</v>
      </c>
      <c r="D223" s="85" t="s">
        <v>160</v>
      </c>
      <c r="E223" s="69" t="s">
        <v>105</v>
      </c>
      <c r="F223" s="144" t="s">
        <v>373</v>
      </c>
      <c r="G223" s="69">
        <v>0</v>
      </c>
      <c r="H223" s="69">
        <v>0</v>
      </c>
      <c r="I223" s="69">
        <v>1</v>
      </c>
      <c r="J223" s="69">
        <v>6</v>
      </c>
      <c r="K223" s="89">
        <v>0</v>
      </c>
    </row>
    <row r="224" spans="1:11">
      <c r="A224" s="69">
        <v>649</v>
      </c>
      <c r="B224" s="206">
        <v>42384</v>
      </c>
      <c r="C224" s="69" t="s">
        <v>397</v>
      </c>
      <c r="D224" s="85" t="s">
        <v>159</v>
      </c>
      <c r="E224" s="69" t="s">
        <v>96</v>
      </c>
      <c r="F224" s="144" t="s">
        <v>353</v>
      </c>
      <c r="G224" s="69">
        <v>0</v>
      </c>
      <c r="H224" s="69">
        <v>0</v>
      </c>
      <c r="I224" s="69">
        <v>1</v>
      </c>
      <c r="J224" s="69">
        <v>30</v>
      </c>
      <c r="K224" s="89">
        <v>0</v>
      </c>
    </row>
    <row r="225" spans="1:11">
      <c r="A225" s="69">
        <v>648</v>
      </c>
      <c r="B225" s="206">
        <v>42384</v>
      </c>
      <c r="C225" s="69" t="s">
        <v>397</v>
      </c>
      <c r="D225" s="85" t="s">
        <v>159</v>
      </c>
      <c r="E225" s="69" t="s">
        <v>95</v>
      </c>
      <c r="F225" s="144" t="s">
        <v>350</v>
      </c>
      <c r="G225" s="69">
        <v>0</v>
      </c>
      <c r="H225" s="69">
        <v>0</v>
      </c>
      <c r="I225" s="69">
        <v>1</v>
      </c>
      <c r="J225" s="69">
        <v>20</v>
      </c>
      <c r="K225" s="89">
        <v>0</v>
      </c>
    </row>
    <row r="226" spans="1:11">
      <c r="A226" s="69">
        <v>647</v>
      </c>
      <c r="B226" s="206">
        <v>42384</v>
      </c>
      <c r="C226" s="69" t="s">
        <v>397</v>
      </c>
      <c r="D226" s="85" t="s">
        <v>156</v>
      </c>
      <c r="E226" s="69" t="s">
        <v>95</v>
      </c>
      <c r="F226" s="144" t="s">
        <v>352</v>
      </c>
      <c r="G226" s="69">
        <v>0</v>
      </c>
      <c r="H226" s="69">
        <v>0</v>
      </c>
      <c r="I226" s="69">
        <v>1</v>
      </c>
      <c r="J226" s="69">
        <v>30</v>
      </c>
      <c r="K226" s="89">
        <v>0</v>
      </c>
    </row>
    <row r="227" spans="1:11">
      <c r="A227" s="69">
        <v>646</v>
      </c>
      <c r="B227" s="206">
        <v>42384</v>
      </c>
      <c r="C227" s="69" t="s">
        <v>397</v>
      </c>
      <c r="D227" s="85" t="s">
        <v>156</v>
      </c>
      <c r="E227" s="69" t="s">
        <v>89</v>
      </c>
      <c r="F227" s="144" t="s">
        <v>459</v>
      </c>
      <c r="G227" s="69">
        <v>0</v>
      </c>
      <c r="H227" s="69">
        <v>0</v>
      </c>
      <c r="I227" s="69">
        <v>2</v>
      </c>
      <c r="J227" s="69">
        <v>60</v>
      </c>
      <c r="K227" s="89">
        <v>0</v>
      </c>
    </row>
    <row r="228" spans="1:11">
      <c r="A228" s="69">
        <v>645</v>
      </c>
      <c r="B228" s="206">
        <v>42384</v>
      </c>
      <c r="C228" s="69" t="s">
        <v>397</v>
      </c>
      <c r="D228" s="85" t="s">
        <v>153</v>
      </c>
      <c r="E228" s="69" t="s">
        <v>97</v>
      </c>
      <c r="F228" s="144" t="s">
        <v>380</v>
      </c>
      <c r="G228" s="69">
        <v>0</v>
      </c>
      <c r="H228" s="69">
        <v>0</v>
      </c>
      <c r="I228" s="69">
        <v>1</v>
      </c>
      <c r="J228" s="69">
        <v>30</v>
      </c>
      <c r="K228" s="89">
        <v>0</v>
      </c>
    </row>
    <row r="229" spans="1:11">
      <c r="A229" s="69">
        <v>644</v>
      </c>
      <c r="B229" s="206">
        <v>42384</v>
      </c>
      <c r="C229" s="69" t="s">
        <v>397</v>
      </c>
      <c r="D229" s="85" t="s">
        <v>160</v>
      </c>
      <c r="E229" s="69" t="s">
        <v>95</v>
      </c>
      <c r="F229" s="144" t="s">
        <v>515</v>
      </c>
      <c r="G229" s="69">
        <v>0</v>
      </c>
      <c r="H229" s="69">
        <v>0</v>
      </c>
      <c r="I229" s="69">
        <v>2</v>
      </c>
      <c r="J229" s="69">
        <v>2</v>
      </c>
      <c r="K229" s="89">
        <v>0</v>
      </c>
    </row>
    <row r="230" spans="1:11">
      <c r="A230" s="69">
        <v>643</v>
      </c>
      <c r="B230" s="206">
        <v>42384</v>
      </c>
      <c r="C230" s="69" t="s">
        <v>397</v>
      </c>
      <c r="D230" s="85" t="s">
        <v>160</v>
      </c>
      <c r="E230" s="69" t="s">
        <v>96</v>
      </c>
      <c r="F230" s="144" t="s">
        <v>541</v>
      </c>
      <c r="G230" s="69">
        <v>0</v>
      </c>
      <c r="H230" s="69">
        <v>0</v>
      </c>
      <c r="I230" s="69">
        <v>2</v>
      </c>
      <c r="J230" s="69">
        <v>60</v>
      </c>
      <c r="K230" s="89">
        <v>0</v>
      </c>
    </row>
    <row r="231" spans="1:11">
      <c r="A231" s="69">
        <v>642</v>
      </c>
      <c r="B231" s="206">
        <v>42384</v>
      </c>
      <c r="C231" s="69" t="s">
        <v>397</v>
      </c>
      <c r="D231" s="85" t="s">
        <v>160</v>
      </c>
      <c r="E231" s="69" t="s">
        <v>96</v>
      </c>
      <c r="F231" s="144" t="s">
        <v>524</v>
      </c>
      <c r="G231" s="69">
        <v>0</v>
      </c>
      <c r="H231" s="69">
        <v>0</v>
      </c>
      <c r="I231" s="69">
        <v>1</v>
      </c>
      <c r="J231" s="69">
        <v>30</v>
      </c>
      <c r="K231" s="89">
        <v>0</v>
      </c>
    </row>
    <row r="232" spans="1:11">
      <c r="A232" s="69">
        <v>641</v>
      </c>
      <c r="B232" s="206">
        <v>42384</v>
      </c>
      <c r="C232" s="69" t="s">
        <v>397</v>
      </c>
      <c r="D232" s="85" t="s">
        <v>160</v>
      </c>
      <c r="E232" s="69" t="s">
        <v>85</v>
      </c>
      <c r="F232" s="144" t="s">
        <v>516</v>
      </c>
      <c r="G232" s="69">
        <v>0</v>
      </c>
      <c r="H232" s="69">
        <v>0</v>
      </c>
      <c r="I232" s="69">
        <v>1</v>
      </c>
      <c r="J232" s="69">
        <v>60</v>
      </c>
      <c r="K232" s="89">
        <v>0</v>
      </c>
    </row>
    <row r="233" spans="1:11">
      <c r="A233" s="69">
        <v>640</v>
      </c>
      <c r="B233" s="206">
        <v>42384</v>
      </c>
      <c r="C233" s="69" t="s">
        <v>397</v>
      </c>
      <c r="D233" s="85" t="s">
        <v>158</v>
      </c>
      <c r="E233" s="69" t="s">
        <v>103</v>
      </c>
      <c r="F233" s="144" t="s">
        <v>372</v>
      </c>
      <c r="G233" s="69">
        <v>0</v>
      </c>
      <c r="H233" s="69">
        <v>0</v>
      </c>
      <c r="I233" s="69">
        <v>3</v>
      </c>
      <c r="J233" s="69">
        <v>3</v>
      </c>
      <c r="K233" s="89">
        <v>0</v>
      </c>
    </row>
    <row r="234" spans="1:11">
      <c r="A234" s="69">
        <v>639</v>
      </c>
      <c r="B234" s="206">
        <v>42384</v>
      </c>
      <c r="C234" s="69" t="s">
        <v>397</v>
      </c>
      <c r="D234" s="85" t="s">
        <v>154</v>
      </c>
      <c r="E234" s="69" t="s">
        <v>105</v>
      </c>
      <c r="F234" s="144" t="s">
        <v>402</v>
      </c>
      <c r="G234" s="69">
        <v>0</v>
      </c>
      <c r="H234" s="69">
        <v>0</v>
      </c>
      <c r="I234" s="69">
        <v>1</v>
      </c>
      <c r="J234" s="69">
        <v>1</v>
      </c>
      <c r="K234" s="89">
        <v>0</v>
      </c>
    </row>
    <row r="235" spans="1:11">
      <c r="A235" s="69">
        <v>638</v>
      </c>
      <c r="B235" s="206">
        <v>42384</v>
      </c>
      <c r="C235" s="69" t="s">
        <v>397</v>
      </c>
      <c r="D235" s="85" t="s">
        <v>158</v>
      </c>
      <c r="E235" s="69" t="s">
        <v>102</v>
      </c>
      <c r="F235" s="144" t="s">
        <v>507</v>
      </c>
      <c r="G235" s="69">
        <v>0</v>
      </c>
      <c r="H235" s="69">
        <v>0</v>
      </c>
      <c r="I235" s="69">
        <v>2</v>
      </c>
      <c r="J235" s="69">
        <v>2</v>
      </c>
      <c r="K235" s="89">
        <v>0</v>
      </c>
    </row>
    <row r="236" spans="1:11">
      <c r="A236" s="69">
        <v>637</v>
      </c>
      <c r="B236" s="206">
        <v>42384</v>
      </c>
      <c r="C236" s="69" t="s">
        <v>397</v>
      </c>
      <c r="D236" s="85" t="s">
        <v>158</v>
      </c>
      <c r="E236" s="69" t="s">
        <v>89</v>
      </c>
      <c r="F236" s="144" t="s">
        <v>544</v>
      </c>
      <c r="G236" s="69">
        <v>0</v>
      </c>
      <c r="H236" s="69">
        <v>0</v>
      </c>
      <c r="I236" s="69">
        <v>2</v>
      </c>
      <c r="J236" s="69">
        <v>2</v>
      </c>
      <c r="K236" s="89">
        <v>0</v>
      </c>
    </row>
    <row r="237" spans="1:11">
      <c r="A237" s="65">
        <v>636</v>
      </c>
      <c r="B237" s="67">
        <v>42373</v>
      </c>
      <c r="C237" s="65" t="s">
        <v>397</v>
      </c>
      <c r="D237" s="68" t="s">
        <v>158</v>
      </c>
      <c r="E237" s="65" t="s">
        <v>103</v>
      </c>
      <c r="F237" s="71" t="s">
        <v>372</v>
      </c>
      <c r="G237" s="246">
        <v>-1</v>
      </c>
      <c r="H237" s="65">
        <v>-1</v>
      </c>
      <c r="I237" s="69">
        <v>0</v>
      </c>
      <c r="J237" s="69">
        <v>0</v>
      </c>
      <c r="K237" s="89">
        <v>0</v>
      </c>
    </row>
    <row r="238" spans="1:11">
      <c r="A238" s="65">
        <v>635</v>
      </c>
      <c r="B238" s="67">
        <v>42373</v>
      </c>
      <c r="C238" s="65" t="s">
        <v>397</v>
      </c>
      <c r="D238" s="68" t="s">
        <v>153</v>
      </c>
      <c r="E238" s="65" t="s">
        <v>85</v>
      </c>
      <c r="F238" s="71" t="s">
        <v>547</v>
      </c>
      <c r="G238" s="246">
        <v>-1</v>
      </c>
      <c r="H238" s="65">
        <v>-1</v>
      </c>
      <c r="I238" s="69">
        <v>0</v>
      </c>
      <c r="J238" s="69">
        <v>0</v>
      </c>
      <c r="K238" s="89">
        <v>0</v>
      </c>
    </row>
    <row r="239" spans="1:11">
      <c r="A239" s="65">
        <v>634</v>
      </c>
      <c r="B239" s="67">
        <v>42373</v>
      </c>
      <c r="C239" s="65" t="s">
        <v>397</v>
      </c>
      <c r="D239" s="68" t="s">
        <v>154</v>
      </c>
      <c r="E239" s="65" t="s">
        <v>86</v>
      </c>
      <c r="F239" s="71" t="s">
        <v>456</v>
      </c>
      <c r="G239" s="246">
        <v>-1</v>
      </c>
      <c r="H239" s="65">
        <v>-20</v>
      </c>
      <c r="I239" s="69">
        <v>0</v>
      </c>
      <c r="J239" s="69">
        <v>0</v>
      </c>
      <c r="K239" s="89">
        <v>0</v>
      </c>
    </row>
    <row r="240" spans="1:11">
      <c r="A240" s="65">
        <v>633</v>
      </c>
      <c r="B240" s="67">
        <v>42373</v>
      </c>
      <c r="C240" s="65" t="s">
        <v>397</v>
      </c>
      <c r="D240" s="68" t="s">
        <v>154</v>
      </c>
      <c r="E240" s="65" t="s">
        <v>96</v>
      </c>
      <c r="F240" s="71" t="s">
        <v>403</v>
      </c>
      <c r="G240" s="246">
        <v>-1</v>
      </c>
      <c r="H240" s="65">
        <v>-1</v>
      </c>
      <c r="I240" s="69">
        <v>0</v>
      </c>
      <c r="J240" s="69">
        <v>0</v>
      </c>
      <c r="K240" s="89">
        <v>0</v>
      </c>
    </row>
    <row r="241" spans="1:11">
      <c r="A241" s="65">
        <v>632</v>
      </c>
      <c r="B241" s="67">
        <v>42373</v>
      </c>
      <c r="C241" s="65" t="s">
        <v>397</v>
      </c>
      <c r="D241" s="68" t="s">
        <v>158</v>
      </c>
      <c r="E241" s="65" t="s">
        <v>98</v>
      </c>
      <c r="F241" s="71" t="s">
        <v>405</v>
      </c>
      <c r="G241" s="246">
        <v>-1</v>
      </c>
      <c r="H241" s="65">
        <v>-1</v>
      </c>
      <c r="I241" s="69">
        <v>0</v>
      </c>
      <c r="J241" s="69">
        <v>0</v>
      </c>
      <c r="K241" s="89">
        <v>0</v>
      </c>
    </row>
    <row r="242" spans="1:11">
      <c r="A242" s="65">
        <v>631</v>
      </c>
      <c r="B242" s="67">
        <v>42373</v>
      </c>
      <c r="C242" s="65" t="s">
        <v>397</v>
      </c>
      <c r="D242" s="68" t="s">
        <v>153</v>
      </c>
      <c r="E242" s="65" t="s">
        <v>92</v>
      </c>
      <c r="F242" s="71" t="s">
        <v>346</v>
      </c>
      <c r="G242" s="246">
        <v>-1</v>
      </c>
      <c r="H242" s="65">
        <v>-30</v>
      </c>
      <c r="I242" s="69">
        <v>0</v>
      </c>
      <c r="J242" s="69">
        <v>0</v>
      </c>
      <c r="K242" s="89">
        <v>0</v>
      </c>
    </row>
    <row r="243" spans="1:11">
      <c r="A243" s="65">
        <v>630</v>
      </c>
      <c r="B243" s="67">
        <v>42373</v>
      </c>
      <c r="C243" s="65" t="s">
        <v>397</v>
      </c>
      <c r="D243" s="68" t="s">
        <v>149</v>
      </c>
      <c r="E243" s="65" t="s">
        <v>85</v>
      </c>
      <c r="F243" s="71" t="s">
        <v>321</v>
      </c>
      <c r="G243" s="246">
        <v>-2</v>
      </c>
      <c r="H243" s="65">
        <v>-12</v>
      </c>
      <c r="I243" s="69">
        <v>0</v>
      </c>
      <c r="J243" s="69">
        <v>0</v>
      </c>
      <c r="K243" s="89">
        <v>0</v>
      </c>
    </row>
    <row r="244" spans="1:11">
      <c r="A244" s="65">
        <v>629</v>
      </c>
      <c r="B244" s="67">
        <v>42373</v>
      </c>
      <c r="C244" s="65" t="s">
        <v>397</v>
      </c>
      <c r="D244" s="68" t="s">
        <v>156</v>
      </c>
      <c r="E244" s="65" t="s">
        <v>85</v>
      </c>
      <c r="F244" s="71" t="s">
        <v>394</v>
      </c>
      <c r="G244" s="246">
        <v>-2</v>
      </c>
      <c r="H244" s="65">
        <v>-60</v>
      </c>
      <c r="I244" s="69">
        <v>0</v>
      </c>
      <c r="J244" s="69">
        <v>0</v>
      </c>
      <c r="K244" s="89">
        <v>0</v>
      </c>
    </row>
    <row r="245" spans="1:11">
      <c r="A245" s="65">
        <v>628</v>
      </c>
      <c r="B245" s="67">
        <v>42375</v>
      </c>
      <c r="C245" s="65" t="s">
        <v>397</v>
      </c>
      <c r="D245" s="68" t="s">
        <v>158</v>
      </c>
      <c r="E245" s="65" t="s">
        <v>110</v>
      </c>
      <c r="F245" s="71" t="s">
        <v>329</v>
      </c>
      <c r="G245" s="246">
        <v>-6</v>
      </c>
      <c r="H245" s="65">
        <v>-6</v>
      </c>
      <c r="I245" s="69">
        <v>0</v>
      </c>
      <c r="J245" s="69">
        <v>0</v>
      </c>
      <c r="K245" s="89">
        <v>0</v>
      </c>
    </row>
    <row r="246" spans="1:11">
      <c r="A246" s="65">
        <v>627</v>
      </c>
      <c r="B246" s="67">
        <v>42375</v>
      </c>
      <c r="C246" s="65" t="s">
        <v>397</v>
      </c>
      <c r="D246" s="68" t="s">
        <v>159</v>
      </c>
      <c r="E246" s="65" t="s">
        <v>110</v>
      </c>
      <c r="F246" s="71" t="s">
        <v>332</v>
      </c>
      <c r="G246" s="246">
        <v>-6</v>
      </c>
      <c r="H246" s="65">
        <v>-6</v>
      </c>
      <c r="I246" s="69">
        <v>0</v>
      </c>
      <c r="J246" s="69">
        <v>0</v>
      </c>
      <c r="K246" s="89">
        <v>0</v>
      </c>
    </row>
    <row r="247" spans="1:11">
      <c r="A247" s="65">
        <v>626</v>
      </c>
      <c r="B247" s="67">
        <v>42375</v>
      </c>
      <c r="C247" s="65" t="s">
        <v>397</v>
      </c>
      <c r="D247" s="68" t="s">
        <v>153</v>
      </c>
      <c r="E247" s="65" t="s">
        <v>94</v>
      </c>
      <c r="F247" s="71" t="s">
        <v>460</v>
      </c>
      <c r="G247" s="246">
        <v>-15</v>
      </c>
      <c r="H247" s="65">
        <v>-300</v>
      </c>
      <c r="I247" s="69">
        <v>0</v>
      </c>
      <c r="J247" s="69">
        <v>0</v>
      </c>
      <c r="K247" s="89">
        <v>0</v>
      </c>
    </row>
    <row r="248" spans="1:11">
      <c r="A248" s="65">
        <v>625</v>
      </c>
      <c r="B248" s="67">
        <v>42375</v>
      </c>
      <c r="C248" s="65" t="s">
        <v>397</v>
      </c>
      <c r="D248" s="68" t="s">
        <v>154</v>
      </c>
      <c r="E248" s="65" t="s">
        <v>110</v>
      </c>
      <c r="F248" s="71" t="s">
        <v>331</v>
      </c>
      <c r="G248" s="246">
        <v>-7</v>
      </c>
      <c r="H248" s="65">
        <v>-7</v>
      </c>
      <c r="I248" s="69">
        <v>0</v>
      </c>
      <c r="J248" s="69">
        <v>0</v>
      </c>
      <c r="K248" s="89">
        <v>0</v>
      </c>
    </row>
    <row r="249" spans="1:11">
      <c r="A249" s="65">
        <v>624</v>
      </c>
      <c r="B249" s="67">
        <v>42375</v>
      </c>
      <c r="C249" s="65" t="s">
        <v>397</v>
      </c>
      <c r="D249" s="68" t="s">
        <v>148</v>
      </c>
      <c r="E249" s="65" t="s">
        <v>86</v>
      </c>
      <c r="F249" s="71" t="s">
        <v>455</v>
      </c>
      <c r="G249" s="246">
        <v>-1</v>
      </c>
      <c r="H249" s="65">
        <v>-1</v>
      </c>
      <c r="I249" s="69">
        <v>0</v>
      </c>
      <c r="J249" s="69">
        <v>0</v>
      </c>
      <c r="K249" s="89">
        <v>0</v>
      </c>
    </row>
    <row r="250" spans="1:11">
      <c r="A250" s="65">
        <v>623</v>
      </c>
      <c r="B250" s="67">
        <v>42375</v>
      </c>
      <c r="C250" s="65" t="s">
        <v>397</v>
      </c>
      <c r="D250" s="68" t="s">
        <v>160</v>
      </c>
      <c r="E250" s="65" t="s">
        <v>105</v>
      </c>
      <c r="F250" s="71" t="s">
        <v>373</v>
      </c>
      <c r="G250" s="246">
        <v>-3</v>
      </c>
      <c r="H250" s="65">
        <v>-18</v>
      </c>
      <c r="I250" s="69">
        <v>0</v>
      </c>
      <c r="J250" s="69">
        <v>0</v>
      </c>
      <c r="K250" s="89">
        <v>0</v>
      </c>
    </row>
    <row r="251" spans="1:11">
      <c r="A251" s="65">
        <v>622</v>
      </c>
      <c r="B251" s="67">
        <v>42375</v>
      </c>
      <c r="C251" s="65" t="s">
        <v>397</v>
      </c>
      <c r="D251" s="68" t="s">
        <v>159</v>
      </c>
      <c r="E251" s="65" t="s">
        <v>96</v>
      </c>
      <c r="F251" s="71" t="s">
        <v>353</v>
      </c>
      <c r="G251" s="246">
        <v>-1</v>
      </c>
      <c r="H251" s="65">
        <v>-30</v>
      </c>
      <c r="I251" s="69">
        <v>0</v>
      </c>
      <c r="J251" s="69">
        <v>0</v>
      </c>
      <c r="K251" s="89">
        <v>0</v>
      </c>
    </row>
    <row r="252" spans="1:11">
      <c r="A252" s="65">
        <v>621</v>
      </c>
      <c r="B252" s="67">
        <v>42375</v>
      </c>
      <c r="C252" s="65" t="s">
        <v>397</v>
      </c>
      <c r="D252" s="68" t="s">
        <v>156</v>
      </c>
      <c r="E252" s="65" t="s">
        <v>103</v>
      </c>
      <c r="F252" s="71" t="s">
        <v>538</v>
      </c>
      <c r="G252" s="246">
        <v>-1</v>
      </c>
      <c r="H252" s="65">
        <v>-12</v>
      </c>
      <c r="I252" s="69">
        <v>0</v>
      </c>
      <c r="J252" s="69">
        <v>0</v>
      </c>
      <c r="K252" s="89">
        <v>0</v>
      </c>
    </row>
    <row r="253" spans="1:11">
      <c r="A253" s="65">
        <v>620</v>
      </c>
      <c r="B253" s="67">
        <v>42375</v>
      </c>
      <c r="C253" s="65" t="s">
        <v>397</v>
      </c>
      <c r="D253" s="68" t="s">
        <v>150</v>
      </c>
      <c r="E253" s="65" t="s">
        <v>89</v>
      </c>
      <c r="F253" s="71" t="s">
        <v>342</v>
      </c>
      <c r="G253" s="246">
        <v>-2</v>
      </c>
      <c r="H253" s="65">
        <v>-12</v>
      </c>
      <c r="I253" s="69">
        <v>0</v>
      </c>
      <c r="J253" s="69">
        <v>0</v>
      </c>
      <c r="K253" s="89">
        <v>0</v>
      </c>
    </row>
    <row r="254" spans="1:11">
      <c r="A254" s="65">
        <v>619</v>
      </c>
      <c r="B254" s="67">
        <v>42375</v>
      </c>
      <c r="C254" s="65" t="s">
        <v>397</v>
      </c>
      <c r="D254" s="68" t="s">
        <v>159</v>
      </c>
      <c r="E254" s="65" t="s">
        <v>95</v>
      </c>
      <c r="F254" s="71" t="s">
        <v>350</v>
      </c>
      <c r="G254" s="246">
        <v>-1</v>
      </c>
      <c r="H254" s="65">
        <v>-20</v>
      </c>
      <c r="I254" s="69">
        <v>0</v>
      </c>
      <c r="J254" s="69">
        <v>0</v>
      </c>
      <c r="K254" s="89">
        <v>0</v>
      </c>
    </row>
    <row r="255" spans="1:11">
      <c r="A255" s="65">
        <v>618</v>
      </c>
      <c r="B255" s="67">
        <v>42375</v>
      </c>
      <c r="C255" s="65" t="s">
        <v>397</v>
      </c>
      <c r="D255" s="68" t="s">
        <v>156</v>
      </c>
      <c r="E255" s="65" t="s">
        <v>95</v>
      </c>
      <c r="F255" s="71" t="s">
        <v>352</v>
      </c>
      <c r="G255" s="246">
        <v>-3</v>
      </c>
      <c r="H255" s="65">
        <v>-90</v>
      </c>
      <c r="I255" s="69">
        <v>0</v>
      </c>
      <c r="J255" s="69">
        <v>0</v>
      </c>
      <c r="K255" s="89">
        <v>0</v>
      </c>
    </row>
    <row r="256" spans="1:11">
      <c r="A256" s="65">
        <v>617</v>
      </c>
      <c r="B256" s="67">
        <v>42375</v>
      </c>
      <c r="C256" s="65" t="s">
        <v>397</v>
      </c>
      <c r="D256" s="68" t="s">
        <v>160</v>
      </c>
      <c r="E256" s="65" t="s">
        <v>102</v>
      </c>
      <c r="F256" s="71" t="s">
        <v>537</v>
      </c>
      <c r="G256" s="246">
        <v>-2</v>
      </c>
      <c r="H256" s="65">
        <v>-56</v>
      </c>
      <c r="I256" s="69">
        <v>0</v>
      </c>
      <c r="J256" s="69">
        <v>0</v>
      </c>
      <c r="K256" s="89">
        <v>0</v>
      </c>
    </row>
    <row r="257" spans="1:11">
      <c r="A257" s="65">
        <v>616</v>
      </c>
      <c r="B257" s="67">
        <v>42375</v>
      </c>
      <c r="C257" s="65" t="s">
        <v>397</v>
      </c>
      <c r="D257" s="68" t="s">
        <v>156</v>
      </c>
      <c r="E257" s="65" t="s">
        <v>89</v>
      </c>
      <c r="F257" s="71" t="s">
        <v>459</v>
      </c>
      <c r="G257" s="246">
        <v>-1</v>
      </c>
      <c r="H257" s="65">
        <v>-30</v>
      </c>
      <c r="I257" s="69">
        <v>0</v>
      </c>
      <c r="J257" s="69">
        <v>0</v>
      </c>
      <c r="K257" s="89">
        <v>0</v>
      </c>
    </row>
    <row r="258" spans="1:11">
      <c r="A258" s="65">
        <v>615</v>
      </c>
      <c r="B258" s="67">
        <v>42375</v>
      </c>
      <c r="C258" s="65" t="s">
        <v>397</v>
      </c>
      <c r="D258" s="68" t="s">
        <v>160</v>
      </c>
      <c r="E258" s="65" t="s">
        <v>86</v>
      </c>
      <c r="F258" s="71" t="s">
        <v>457</v>
      </c>
      <c r="G258" s="246">
        <v>-1</v>
      </c>
      <c r="H258" s="65">
        <v>-30</v>
      </c>
      <c r="I258" s="69">
        <v>0</v>
      </c>
      <c r="J258" s="69">
        <v>0</v>
      </c>
      <c r="K258" s="89">
        <v>0</v>
      </c>
    </row>
    <row r="259" spans="1:11">
      <c r="A259" s="65">
        <v>614</v>
      </c>
      <c r="B259" s="67">
        <v>42375</v>
      </c>
      <c r="C259" s="65" t="s">
        <v>397</v>
      </c>
      <c r="D259" s="68" t="s">
        <v>156</v>
      </c>
      <c r="E259" s="65" t="s">
        <v>89</v>
      </c>
      <c r="F259" s="71" t="s">
        <v>459</v>
      </c>
      <c r="G259" s="246">
        <v>-1</v>
      </c>
      <c r="H259" s="65">
        <v>-30</v>
      </c>
      <c r="I259" s="69">
        <v>0</v>
      </c>
      <c r="J259" s="69">
        <v>0</v>
      </c>
      <c r="K259" s="89">
        <v>0</v>
      </c>
    </row>
    <row r="260" spans="1:11">
      <c r="A260" s="65">
        <v>613</v>
      </c>
      <c r="B260" s="67">
        <v>42375</v>
      </c>
      <c r="C260" s="65" t="s">
        <v>397</v>
      </c>
      <c r="D260" s="68" t="s">
        <v>156</v>
      </c>
      <c r="E260" s="65" t="s">
        <v>89</v>
      </c>
      <c r="F260" s="71" t="s">
        <v>459</v>
      </c>
      <c r="G260" s="246">
        <v>-2</v>
      </c>
      <c r="H260" s="65">
        <v>-60</v>
      </c>
      <c r="I260" s="69">
        <v>0</v>
      </c>
      <c r="J260" s="69">
        <v>0</v>
      </c>
      <c r="K260" s="89">
        <v>0</v>
      </c>
    </row>
    <row r="261" spans="1:11">
      <c r="A261" s="65">
        <v>612</v>
      </c>
      <c r="B261" s="67">
        <v>42375</v>
      </c>
      <c r="C261" s="65" t="s">
        <v>397</v>
      </c>
      <c r="D261" s="68" t="s">
        <v>153</v>
      </c>
      <c r="E261" s="65" t="s">
        <v>97</v>
      </c>
      <c r="F261" s="71" t="s">
        <v>380</v>
      </c>
      <c r="G261" s="246">
        <v>-2</v>
      </c>
      <c r="H261" s="65">
        <v>-60</v>
      </c>
      <c r="I261" s="69">
        <v>0</v>
      </c>
      <c r="J261" s="69">
        <v>0</v>
      </c>
      <c r="K261" s="89">
        <v>0</v>
      </c>
    </row>
    <row r="262" spans="1:11">
      <c r="A262" s="65">
        <v>611</v>
      </c>
      <c r="B262" s="67">
        <v>42375</v>
      </c>
      <c r="C262" s="65" t="s">
        <v>397</v>
      </c>
      <c r="D262" s="68" t="s">
        <v>160</v>
      </c>
      <c r="E262" s="65" t="s">
        <v>95</v>
      </c>
      <c r="F262" s="71" t="s">
        <v>515</v>
      </c>
      <c r="G262" s="246">
        <v>-2</v>
      </c>
      <c r="H262" s="65">
        <v>-2</v>
      </c>
      <c r="I262" s="69">
        <v>0</v>
      </c>
      <c r="J262" s="69">
        <v>0</v>
      </c>
      <c r="K262" s="89">
        <v>0</v>
      </c>
    </row>
    <row r="263" spans="1:11">
      <c r="A263" s="65">
        <v>610</v>
      </c>
      <c r="B263" s="67">
        <v>42375</v>
      </c>
      <c r="C263" s="65" t="s">
        <v>397</v>
      </c>
      <c r="D263" s="68" t="s">
        <v>154</v>
      </c>
      <c r="E263" s="65" t="s">
        <v>86</v>
      </c>
      <c r="F263" s="71" t="s">
        <v>456</v>
      </c>
      <c r="G263" s="246">
        <v>-3</v>
      </c>
      <c r="H263" s="65">
        <v>-60</v>
      </c>
      <c r="I263" s="69">
        <v>0</v>
      </c>
      <c r="J263" s="69">
        <v>0</v>
      </c>
      <c r="K263" s="89">
        <v>0</v>
      </c>
    </row>
    <row r="264" spans="1:11">
      <c r="A264" s="69">
        <v>609</v>
      </c>
      <c r="B264" s="206">
        <v>42353</v>
      </c>
      <c r="C264" s="69" t="s">
        <v>490</v>
      </c>
      <c r="D264" s="85" t="s">
        <v>149</v>
      </c>
      <c r="E264" s="69" t="s">
        <v>85</v>
      </c>
      <c r="F264" s="144" t="s">
        <v>322</v>
      </c>
      <c r="G264" s="69">
        <v>0</v>
      </c>
      <c r="H264" s="69">
        <v>0</v>
      </c>
      <c r="I264" s="69">
        <v>20</v>
      </c>
      <c r="J264" s="69">
        <v>240</v>
      </c>
      <c r="K264" s="89">
        <v>0</v>
      </c>
    </row>
    <row r="265" spans="1:11">
      <c r="A265" s="65">
        <v>608</v>
      </c>
      <c r="B265" s="67">
        <v>42352</v>
      </c>
      <c r="C265" s="65" t="s">
        <v>490</v>
      </c>
      <c r="D265" s="68" t="s">
        <v>149</v>
      </c>
      <c r="E265" s="65" t="s">
        <v>102</v>
      </c>
      <c r="F265" s="71" t="s">
        <v>462</v>
      </c>
      <c r="G265" s="246">
        <v>-2</v>
      </c>
      <c r="H265" s="65">
        <v>-20</v>
      </c>
      <c r="I265" s="69">
        <v>0</v>
      </c>
      <c r="J265" s="69">
        <v>0</v>
      </c>
      <c r="K265" s="89">
        <v>0</v>
      </c>
    </row>
    <row r="266" spans="1:11">
      <c r="A266" s="65">
        <v>607</v>
      </c>
      <c r="B266" s="67">
        <v>42352</v>
      </c>
      <c r="C266" s="65" t="s">
        <v>490</v>
      </c>
      <c r="D266" s="68" t="s">
        <v>160</v>
      </c>
      <c r="E266" s="65" t="s">
        <v>99</v>
      </c>
      <c r="F266" s="71" t="s">
        <v>357</v>
      </c>
      <c r="G266" s="246">
        <v>-1</v>
      </c>
      <c r="H266" s="65">
        <v>-8</v>
      </c>
      <c r="I266" s="69">
        <v>0</v>
      </c>
      <c r="J266" s="69">
        <v>0</v>
      </c>
      <c r="K266" s="89">
        <v>0</v>
      </c>
    </row>
    <row r="267" spans="1:11">
      <c r="A267" s="65">
        <v>606</v>
      </c>
      <c r="B267" s="67">
        <v>42352</v>
      </c>
      <c r="C267" s="65" t="s">
        <v>490</v>
      </c>
      <c r="D267" s="68" t="s">
        <v>153</v>
      </c>
      <c r="E267" s="65" t="s">
        <v>97</v>
      </c>
      <c r="F267" s="71" t="s">
        <v>380</v>
      </c>
      <c r="G267" s="246">
        <v>-1</v>
      </c>
      <c r="H267" s="65">
        <v>-30</v>
      </c>
      <c r="I267" s="69">
        <v>0</v>
      </c>
      <c r="J267" s="69">
        <v>0</v>
      </c>
      <c r="K267" s="89">
        <v>0</v>
      </c>
    </row>
    <row r="268" spans="1:11">
      <c r="A268" s="65">
        <v>605</v>
      </c>
      <c r="B268" s="67">
        <v>42345</v>
      </c>
      <c r="C268" s="65" t="s">
        <v>490</v>
      </c>
      <c r="D268" s="68" t="s">
        <v>158</v>
      </c>
      <c r="E268" s="65" t="s">
        <v>95</v>
      </c>
      <c r="F268" s="71" t="s">
        <v>510</v>
      </c>
      <c r="G268" s="246">
        <v>-0.7142857142857143</v>
      </c>
      <c r="H268" s="65">
        <v>-20</v>
      </c>
      <c r="I268" s="69">
        <v>0</v>
      </c>
      <c r="J268" s="69">
        <v>0</v>
      </c>
      <c r="K268" s="89">
        <v>0</v>
      </c>
    </row>
    <row r="269" spans="1:11">
      <c r="A269" s="65">
        <v>604</v>
      </c>
      <c r="B269" s="67">
        <v>42338</v>
      </c>
      <c r="C269" s="65" t="s">
        <v>383</v>
      </c>
      <c r="D269" s="68" t="s">
        <v>160</v>
      </c>
      <c r="E269" s="65" t="s">
        <v>99</v>
      </c>
      <c r="F269" s="71" t="s">
        <v>357</v>
      </c>
      <c r="G269" s="246">
        <v>-1</v>
      </c>
      <c r="H269" s="65">
        <v>-8</v>
      </c>
      <c r="I269" s="69">
        <v>0</v>
      </c>
      <c r="J269" s="69">
        <v>0</v>
      </c>
      <c r="K269" s="89">
        <v>0</v>
      </c>
    </row>
    <row r="270" spans="1:11">
      <c r="A270" s="65">
        <v>603</v>
      </c>
      <c r="B270" s="67">
        <v>42338</v>
      </c>
      <c r="C270" s="65" t="s">
        <v>383</v>
      </c>
      <c r="D270" s="68" t="s">
        <v>153</v>
      </c>
      <c r="E270" s="65" t="s">
        <v>94</v>
      </c>
      <c r="F270" s="71" t="s">
        <v>460</v>
      </c>
      <c r="G270" s="246">
        <v>-1</v>
      </c>
      <c r="H270" s="65">
        <v>-20</v>
      </c>
      <c r="I270" s="69">
        <v>0</v>
      </c>
      <c r="J270" s="69">
        <v>0</v>
      </c>
      <c r="K270" s="89">
        <v>0</v>
      </c>
    </row>
    <row r="271" spans="1:11">
      <c r="A271" s="65">
        <v>602</v>
      </c>
      <c r="B271" s="67">
        <v>42338</v>
      </c>
      <c r="C271" s="65" t="s">
        <v>383</v>
      </c>
      <c r="D271" s="68" t="s">
        <v>149</v>
      </c>
      <c r="E271" s="65" t="s">
        <v>85</v>
      </c>
      <c r="F271" s="71" t="s">
        <v>323</v>
      </c>
      <c r="G271" s="246">
        <v>-1</v>
      </c>
      <c r="H271" s="65">
        <v>-1</v>
      </c>
      <c r="I271" s="69">
        <v>0</v>
      </c>
      <c r="J271" s="69">
        <v>0</v>
      </c>
      <c r="K271" s="89">
        <v>0</v>
      </c>
    </row>
    <row r="272" spans="1:11">
      <c r="A272" s="65">
        <v>601</v>
      </c>
      <c r="B272" s="67">
        <v>42338</v>
      </c>
      <c r="C272" s="65" t="s">
        <v>383</v>
      </c>
      <c r="D272" s="68" t="s">
        <v>160</v>
      </c>
      <c r="E272" s="65" t="s">
        <v>87</v>
      </c>
      <c r="F272" s="71" t="s">
        <v>485</v>
      </c>
      <c r="G272" s="246">
        <v>-1</v>
      </c>
      <c r="H272" s="65">
        <v>-12</v>
      </c>
      <c r="I272" s="69">
        <v>0</v>
      </c>
      <c r="J272" s="69">
        <v>0</v>
      </c>
      <c r="K272" s="89">
        <v>0</v>
      </c>
    </row>
    <row r="273" spans="1:11">
      <c r="A273" s="65">
        <v>600</v>
      </c>
      <c r="B273" s="67">
        <v>42338</v>
      </c>
      <c r="C273" s="65" t="s">
        <v>383</v>
      </c>
      <c r="D273" s="68" t="s">
        <v>153</v>
      </c>
      <c r="E273" s="65" t="s">
        <v>97</v>
      </c>
      <c r="F273" s="71" t="s">
        <v>380</v>
      </c>
      <c r="G273" s="246">
        <v>-1</v>
      </c>
      <c r="H273" s="65">
        <v>-30</v>
      </c>
      <c r="I273" s="69">
        <v>0</v>
      </c>
      <c r="J273" s="69">
        <v>0</v>
      </c>
      <c r="K273" s="89">
        <v>0</v>
      </c>
    </row>
    <row r="274" spans="1:11">
      <c r="A274" s="65">
        <v>599</v>
      </c>
      <c r="B274" s="67">
        <v>42338</v>
      </c>
      <c r="C274" s="65" t="s">
        <v>383</v>
      </c>
      <c r="D274" s="68" t="s">
        <v>160</v>
      </c>
      <c r="E274" s="65" t="s">
        <v>99</v>
      </c>
      <c r="F274" s="71" t="s">
        <v>357</v>
      </c>
      <c r="G274" s="246">
        <v>-1</v>
      </c>
      <c r="H274" s="65">
        <v>-8</v>
      </c>
      <c r="I274" s="69">
        <v>0</v>
      </c>
      <c r="J274" s="69">
        <v>0</v>
      </c>
      <c r="K274" s="89">
        <v>0</v>
      </c>
    </row>
    <row r="275" spans="1:11">
      <c r="A275" s="65">
        <v>598</v>
      </c>
      <c r="B275" s="67">
        <v>42338</v>
      </c>
      <c r="C275" s="65" t="s">
        <v>383</v>
      </c>
      <c r="D275" s="68" t="s">
        <v>153</v>
      </c>
      <c r="E275" s="65" t="s">
        <v>94</v>
      </c>
      <c r="F275" s="71" t="s">
        <v>460</v>
      </c>
      <c r="G275" s="246">
        <v>-1</v>
      </c>
      <c r="H275" s="65">
        <v>-20</v>
      </c>
      <c r="I275" s="69">
        <v>0</v>
      </c>
      <c r="J275" s="69">
        <v>0</v>
      </c>
      <c r="K275" s="89">
        <v>0</v>
      </c>
    </row>
    <row r="276" spans="1:11">
      <c r="A276" s="65">
        <v>597</v>
      </c>
      <c r="B276" s="67">
        <v>42338</v>
      </c>
      <c r="C276" s="65" t="s">
        <v>383</v>
      </c>
      <c r="D276" s="68" t="s">
        <v>150</v>
      </c>
      <c r="E276" s="65" t="s">
        <v>102</v>
      </c>
      <c r="F276" s="71" t="s">
        <v>367</v>
      </c>
      <c r="G276" s="246">
        <v>-1</v>
      </c>
      <c r="H276" s="65">
        <v>-4</v>
      </c>
      <c r="I276" s="69">
        <v>0</v>
      </c>
      <c r="J276" s="69">
        <v>0</v>
      </c>
      <c r="K276" s="89">
        <v>0</v>
      </c>
    </row>
    <row r="277" spans="1:11">
      <c r="A277" s="65">
        <v>596</v>
      </c>
      <c r="B277" s="67">
        <v>42338</v>
      </c>
      <c r="C277" s="65" t="s">
        <v>383</v>
      </c>
      <c r="D277" s="68" t="s">
        <v>150</v>
      </c>
      <c r="E277" s="65" t="s">
        <v>102</v>
      </c>
      <c r="F277" s="71" t="s">
        <v>367</v>
      </c>
      <c r="G277" s="246">
        <v>-1</v>
      </c>
      <c r="H277" s="65">
        <v>-4</v>
      </c>
      <c r="I277" s="69">
        <v>0</v>
      </c>
      <c r="J277" s="69">
        <v>0</v>
      </c>
      <c r="K277" s="89">
        <v>0</v>
      </c>
    </row>
    <row r="278" spans="1:11">
      <c r="A278" s="65">
        <v>595</v>
      </c>
      <c r="B278" s="67">
        <v>42331</v>
      </c>
      <c r="C278" s="65" t="s">
        <v>383</v>
      </c>
      <c r="D278" s="68" t="s">
        <v>160</v>
      </c>
      <c r="E278" s="65" t="s">
        <v>86</v>
      </c>
      <c r="F278" s="71" t="s">
        <v>457</v>
      </c>
      <c r="G278" s="246">
        <v>-0.2</v>
      </c>
      <c r="H278" s="65">
        <v>-6</v>
      </c>
      <c r="I278" s="69">
        <v>0</v>
      </c>
      <c r="J278" s="69">
        <v>0</v>
      </c>
      <c r="K278" s="89">
        <v>0</v>
      </c>
    </row>
    <row r="279" spans="1:11">
      <c r="A279" s="65">
        <v>594</v>
      </c>
      <c r="B279" s="67">
        <v>42331</v>
      </c>
      <c r="C279" s="65" t="s">
        <v>383</v>
      </c>
      <c r="D279" s="68" t="s">
        <v>160</v>
      </c>
      <c r="E279" s="65" t="s">
        <v>109</v>
      </c>
      <c r="F279" s="71" t="s">
        <v>466</v>
      </c>
      <c r="G279" s="246">
        <v>-0.5</v>
      </c>
      <c r="H279" s="65">
        <v>-7</v>
      </c>
      <c r="I279" s="69">
        <v>0</v>
      </c>
      <c r="J279" s="69">
        <v>0</v>
      </c>
      <c r="K279" s="89">
        <v>0</v>
      </c>
    </row>
    <row r="280" spans="1:11">
      <c r="A280" s="65">
        <v>593</v>
      </c>
      <c r="B280" s="67">
        <v>42331</v>
      </c>
      <c r="C280" s="65" t="s">
        <v>383</v>
      </c>
      <c r="D280" s="68" t="s">
        <v>159</v>
      </c>
      <c r="E280" s="65" t="s">
        <v>102</v>
      </c>
      <c r="F280" s="71" t="s">
        <v>435</v>
      </c>
      <c r="G280" s="246">
        <v>-1</v>
      </c>
      <c r="H280" s="65">
        <v>-30</v>
      </c>
      <c r="I280" s="69">
        <v>0</v>
      </c>
      <c r="J280" s="69">
        <v>0</v>
      </c>
      <c r="K280" s="89">
        <v>0</v>
      </c>
    </row>
    <row r="281" spans="1:11">
      <c r="A281" s="65">
        <v>592</v>
      </c>
      <c r="B281" s="67">
        <v>42331</v>
      </c>
      <c r="C281" s="65" t="s">
        <v>383</v>
      </c>
      <c r="D281" s="68" t="s">
        <v>159</v>
      </c>
      <c r="E281" s="65" t="s">
        <v>103</v>
      </c>
      <c r="F281" s="71" t="s">
        <v>465</v>
      </c>
      <c r="G281" s="246">
        <v>-1</v>
      </c>
      <c r="H281" s="65">
        <v>-30</v>
      </c>
      <c r="I281" s="69">
        <v>0</v>
      </c>
      <c r="J281" s="69">
        <v>0</v>
      </c>
      <c r="K281" s="89">
        <v>0</v>
      </c>
    </row>
    <row r="282" spans="1:11">
      <c r="A282" s="65">
        <v>591</v>
      </c>
      <c r="B282" s="67">
        <v>42324</v>
      </c>
      <c r="C282" s="65" t="s">
        <v>383</v>
      </c>
      <c r="D282" s="68" t="s">
        <v>160</v>
      </c>
      <c r="E282" s="65" t="s">
        <v>87</v>
      </c>
      <c r="F282" s="71" t="s">
        <v>485</v>
      </c>
      <c r="G282" s="246">
        <v>-1</v>
      </c>
      <c r="H282" s="65">
        <v>-12</v>
      </c>
      <c r="I282" s="69">
        <v>0</v>
      </c>
      <c r="J282" s="69">
        <v>0</v>
      </c>
      <c r="K282" s="89">
        <v>0</v>
      </c>
    </row>
    <row r="283" spans="1:11">
      <c r="A283" s="65">
        <v>590</v>
      </c>
      <c r="B283" s="67">
        <v>42324</v>
      </c>
      <c r="C283" s="65" t="s">
        <v>383</v>
      </c>
      <c r="D283" s="68" t="s">
        <v>149</v>
      </c>
      <c r="E283" s="65" t="s">
        <v>85</v>
      </c>
      <c r="F283" s="71" t="s">
        <v>319</v>
      </c>
      <c r="G283" s="246">
        <v>-1</v>
      </c>
      <c r="H283" s="65">
        <v>-8</v>
      </c>
      <c r="I283" s="69">
        <v>0</v>
      </c>
      <c r="J283" s="69">
        <v>0</v>
      </c>
      <c r="K283" s="89">
        <v>0</v>
      </c>
    </row>
    <row r="284" spans="1:11">
      <c r="A284" s="65">
        <v>589</v>
      </c>
      <c r="B284" s="67">
        <v>42324</v>
      </c>
      <c r="C284" s="65" t="s">
        <v>383</v>
      </c>
      <c r="D284" s="68" t="s">
        <v>158</v>
      </c>
      <c r="E284" s="65" t="s">
        <v>103</v>
      </c>
      <c r="F284" s="71" t="s">
        <v>372</v>
      </c>
      <c r="G284" s="246">
        <v>-1</v>
      </c>
      <c r="H284" s="65">
        <v>-1</v>
      </c>
      <c r="I284" s="69">
        <v>0</v>
      </c>
      <c r="J284" s="69">
        <v>0</v>
      </c>
      <c r="K284" s="89">
        <v>0</v>
      </c>
    </row>
    <row r="285" spans="1:11">
      <c r="A285" s="65">
        <v>588</v>
      </c>
      <c r="B285" s="67">
        <v>42324</v>
      </c>
      <c r="C285" s="65" t="s">
        <v>383</v>
      </c>
      <c r="D285" s="68" t="s">
        <v>150</v>
      </c>
      <c r="E285" s="65" t="s">
        <v>102</v>
      </c>
      <c r="F285" s="71" t="s">
        <v>367</v>
      </c>
      <c r="G285" s="246">
        <v>-1</v>
      </c>
      <c r="H285" s="65">
        <v>-4</v>
      </c>
      <c r="I285" s="69">
        <v>0</v>
      </c>
      <c r="J285" s="69">
        <v>0</v>
      </c>
      <c r="K285" s="89">
        <v>0</v>
      </c>
    </row>
    <row r="286" spans="1:11">
      <c r="A286" s="65">
        <v>587</v>
      </c>
      <c r="B286" s="67">
        <v>42324</v>
      </c>
      <c r="C286" s="65" t="s">
        <v>383</v>
      </c>
      <c r="D286" s="68" t="s">
        <v>150</v>
      </c>
      <c r="E286" s="65" t="s">
        <v>102</v>
      </c>
      <c r="F286" s="71" t="s">
        <v>367</v>
      </c>
      <c r="G286" s="246">
        <v>-1</v>
      </c>
      <c r="H286" s="65">
        <v>-4</v>
      </c>
      <c r="I286" s="69">
        <v>0</v>
      </c>
      <c r="J286" s="69">
        <v>0</v>
      </c>
      <c r="K286" s="89">
        <v>0</v>
      </c>
    </row>
    <row r="287" spans="1:11">
      <c r="A287" s="65">
        <v>586</v>
      </c>
      <c r="B287" s="67">
        <v>42317</v>
      </c>
      <c r="C287" s="65" t="s">
        <v>383</v>
      </c>
      <c r="D287" s="68" t="s">
        <v>154</v>
      </c>
      <c r="E287" s="65" t="s">
        <v>98</v>
      </c>
      <c r="F287" s="71" t="s">
        <v>356</v>
      </c>
      <c r="G287" s="246">
        <v>-1</v>
      </c>
      <c r="H287" s="65">
        <v>-1</v>
      </c>
      <c r="I287" s="69">
        <v>0</v>
      </c>
      <c r="J287" s="69">
        <v>0</v>
      </c>
      <c r="K287" s="89">
        <v>0</v>
      </c>
    </row>
    <row r="288" spans="1:11">
      <c r="A288" s="65">
        <v>585</v>
      </c>
      <c r="B288" s="67">
        <v>42317</v>
      </c>
      <c r="C288" s="65" t="s">
        <v>383</v>
      </c>
      <c r="D288" s="68" t="s">
        <v>153</v>
      </c>
      <c r="E288" s="65" t="s">
        <v>92</v>
      </c>
      <c r="F288" s="71" t="s">
        <v>381</v>
      </c>
      <c r="G288" s="246">
        <v>-0.33333333333333331</v>
      </c>
      <c r="H288" s="65">
        <v>-10</v>
      </c>
      <c r="I288" s="69">
        <v>0</v>
      </c>
      <c r="J288" s="69">
        <v>0</v>
      </c>
      <c r="K288" s="89">
        <v>0</v>
      </c>
    </row>
    <row r="289" spans="1:11">
      <c r="A289" s="65">
        <v>584</v>
      </c>
      <c r="B289" s="67">
        <v>42317</v>
      </c>
      <c r="C289" s="65" t="s">
        <v>383</v>
      </c>
      <c r="D289" s="68" t="s">
        <v>160</v>
      </c>
      <c r="E289" s="65" t="s">
        <v>96</v>
      </c>
      <c r="F289" s="71" t="s">
        <v>524</v>
      </c>
      <c r="G289" s="246">
        <v>-1</v>
      </c>
      <c r="H289" s="65">
        <v>-30</v>
      </c>
      <c r="I289" s="69">
        <v>0</v>
      </c>
      <c r="J289" s="69">
        <v>0</v>
      </c>
      <c r="K289" s="89">
        <v>0</v>
      </c>
    </row>
    <row r="290" spans="1:11">
      <c r="A290" s="65">
        <v>583</v>
      </c>
      <c r="B290" s="67">
        <v>42317</v>
      </c>
      <c r="C290" s="65" t="s">
        <v>383</v>
      </c>
      <c r="D290" s="68" t="s">
        <v>160</v>
      </c>
      <c r="E290" s="65" t="s">
        <v>95</v>
      </c>
      <c r="F290" s="71" t="s">
        <v>515</v>
      </c>
      <c r="G290" s="246">
        <v>-1</v>
      </c>
      <c r="H290" s="65">
        <v>-1</v>
      </c>
      <c r="I290" s="69">
        <v>0</v>
      </c>
      <c r="J290" s="69">
        <v>0</v>
      </c>
      <c r="K290" s="89">
        <v>0</v>
      </c>
    </row>
    <row r="291" spans="1:11">
      <c r="A291" s="65">
        <v>582</v>
      </c>
      <c r="B291" s="67">
        <v>42317</v>
      </c>
      <c r="C291" s="65" t="s">
        <v>383</v>
      </c>
      <c r="D291" s="68" t="s">
        <v>160</v>
      </c>
      <c r="E291" s="65" t="s">
        <v>85</v>
      </c>
      <c r="F291" s="71" t="s">
        <v>324</v>
      </c>
      <c r="G291" s="246">
        <v>-1</v>
      </c>
      <c r="H291" s="65">
        <v>-30</v>
      </c>
      <c r="I291" s="69">
        <v>0</v>
      </c>
      <c r="J291" s="69">
        <v>0</v>
      </c>
      <c r="K291" s="89">
        <v>0</v>
      </c>
    </row>
    <row r="292" spans="1:11">
      <c r="A292" s="65">
        <v>581</v>
      </c>
      <c r="B292" s="67">
        <v>42317</v>
      </c>
      <c r="C292" s="65" t="s">
        <v>383</v>
      </c>
      <c r="D292" s="68" t="s">
        <v>149</v>
      </c>
      <c r="E292" s="65" t="s">
        <v>85</v>
      </c>
      <c r="F292" s="71" t="s">
        <v>321</v>
      </c>
      <c r="G292" s="246">
        <v>-2</v>
      </c>
      <c r="H292" s="65">
        <v>-12</v>
      </c>
      <c r="I292" s="69">
        <v>0</v>
      </c>
      <c r="J292" s="69">
        <v>0</v>
      </c>
      <c r="K292" s="89">
        <v>0</v>
      </c>
    </row>
    <row r="293" spans="1:11">
      <c r="A293" s="65">
        <v>580</v>
      </c>
      <c r="B293" s="67">
        <v>42317</v>
      </c>
      <c r="C293" s="65" t="s">
        <v>383</v>
      </c>
      <c r="D293" s="68" t="s">
        <v>153</v>
      </c>
      <c r="E293" s="65" t="s">
        <v>92</v>
      </c>
      <c r="F293" s="71" t="s">
        <v>381</v>
      </c>
      <c r="G293" s="246">
        <v>-0.66666666666666663</v>
      </c>
      <c r="H293" s="65">
        <v>-20</v>
      </c>
      <c r="I293" s="69">
        <v>0</v>
      </c>
      <c r="J293" s="69">
        <v>0</v>
      </c>
      <c r="K293" s="89">
        <v>0</v>
      </c>
    </row>
    <row r="294" spans="1:11">
      <c r="A294" s="69">
        <v>579</v>
      </c>
      <c r="B294" s="206">
        <v>42314</v>
      </c>
      <c r="C294" s="69" t="s">
        <v>383</v>
      </c>
      <c r="D294" s="85" t="s">
        <v>160</v>
      </c>
      <c r="E294" s="69" t="s">
        <v>95</v>
      </c>
      <c r="F294" s="144" t="s">
        <v>522</v>
      </c>
      <c r="G294" s="69">
        <v>0</v>
      </c>
      <c r="H294" s="69">
        <v>0</v>
      </c>
      <c r="I294" s="69">
        <v>2</v>
      </c>
      <c r="J294" s="69">
        <v>60</v>
      </c>
      <c r="K294" s="89">
        <v>0</v>
      </c>
    </row>
    <row r="295" spans="1:11">
      <c r="A295" s="69">
        <v>578</v>
      </c>
      <c r="B295" s="206">
        <v>42314</v>
      </c>
      <c r="C295" s="69" t="s">
        <v>383</v>
      </c>
      <c r="D295" s="85" t="s">
        <v>160</v>
      </c>
      <c r="E295" s="69" t="s">
        <v>91</v>
      </c>
      <c r="F295" s="144" t="s">
        <v>517</v>
      </c>
      <c r="G295" s="69">
        <v>0</v>
      </c>
      <c r="H295" s="69">
        <v>0</v>
      </c>
      <c r="I295" s="69">
        <v>1</v>
      </c>
      <c r="J295" s="69">
        <v>1</v>
      </c>
      <c r="K295" s="89">
        <v>0</v>
      </c>
    </row>
    <row r="296" spans="1:11">
      <c r="A296" s="69">
        <v>577</v>
      </c>
      <c r="B296" s="206">
        <v>42314</v>
      </c>
      <c r="C296" s="69" t="s">
        <v>383</v>
      </c>
      <c r="D296" s="85" t="s">
        <v>152</v>
      </c>
      <c r="E296" s="69" t="s">
        <v>87</v>
      </c>
      <c r="F296" s="144" t="s">
        <v>505</v>
      </c>
      <c r="G296" s="69">
        <v>0</v>
      </c>
      <c r="H296" s="69">
        <v>0</v>
      </c>
      <c r="I296" s="69">
        <v>1</v>
      </c>
      <c r="J296" s="69">
        <v>1</v>
      </c>
      <c r="K296" s="89">
        <v>0</v>
      </c>
    </row>
    <row r="297" spans="1:11">
      <c r="A297" s="69">
        <v>576</v>
      </c>
      <c r="B297" s="206">
        <v>42314</v>
      </c>
      <c r="C297" s="69" t="s">
        <v>383</v>
      </c>
      <c r="D297" s="85" t="s">
        <v>156</v>
      </c>
      <c r="E297" s="69" t="s">
        <v>99</v>
      </c>
      <c r="F297" s="144" t="s">
        <v>359</v>
      </c>
      <c r="G297" s="69">
        <v>0</v>
      </c>
      <c r="H297" s="69">
        <v>0</v>
      </c>
      <c r="I297" s="69">
        <v>1</v>
      </c>
      <c r="J297" s="69">
        <v>30</v>
      </c>
      <c r="K297" s="89">
        <v>0</v>
      </c>
    </row>
    <row r="298" spans="1:11">
      <c r="A298" s="69">
        <v>575</v>
      </c>
      <c r="B298" s="206">
        <v>42314</v>
      </c>
      <c r="C298" s="69" t="s">
        <v>383</v>
      </c>
      <c r="D298" s="85" t="s">
        <v>154</v>
      </c>
      <c r="E298" s="69" t="s">
        <v>85</v>
      </c>
      <c r="F298" s="144" t="s">
        <v>509</v>
      </c>
      <c r="G298" s="69">
        <v>0</v>
      </c>
      <c r="H298" s="69">
        <v>0</v>
      </c>
      <c r="I298" s="69">
        <v>1</v>
      </c>
      <c r="J298" s="69">
        <v>1</v>
      </c>
      <c r="K298" s="89">
        <v>0</v>
      </c>
    </row>
    <row r="299" spans="1:11">
      <c r="A299" s="69">
        <v>574</v>
      </c>
      <c r="B299" s="206">
        <v>42314</v>
      </c>
      <c r="C299" s="69" t="s">
        <v>383</v>
      </c>
      <c r="D299" s="85" t="s">
        <v>153</v>
      </c>
      <c r="E299" s="69" t="s">
        <v>85</v>
      </c>
      <c r="F299" s="144" t="s">
        <v>535</v>
      </c>
      <c r="G299" s="69">
        <v>0</v>
      </c>
      <c r="H299" s="69">
        <v>0</v>
      </c>
      <c r="I299" s="69">
        <v>2</v>
      </c>
      <c r="J299" s="69">
        <v>2</v>
      </c>
      <c r="K299" s="89">
        <v>0</v>
      </c>
    </row>
    <row r="300" spans="1:11">
      <c r="A300" s="69">
        <v>573</v>
      </c>
      <c r="B300" s="206">
        <v>42314</v>
      </c>
      <c r="C300" s="69" t="s">
        <v>383</v>
      </c>
      <c r="D300" s="85" t="s">
        <v>154</v>
      </c>
      <c r="E300" s="69" t="s">
        <v>96</v>
      </c>
      <c r="F300" s="144" t="s">
        <v>403</v>
      </c>
      <c r="G300" s="69">
        <v>0</v>
      </c>
      <c r="H300" s="69">
        <v>0</v>
      </c>
      <c r="I300" s="69">
        <v>2</v>
      </c>
      <c r="J300" s="69">
        <v>2</v>
      </c>
      <c r="K300" s="89">
        <v>0</v>
      </c>
    </row>
    <row r="301" spans="1:11">
      <c r="A301" s="69">
        <v>572</v>
      </c>
      <c r="B301" s="206">
        <v>42314</v>
      </c>
      <c r="C301" s="69" t="s">
        <v>383</v>
      </c>
      <c r="D301" s="85" t="s">
        <v>160</v>
      </c>
      <c r="E301" s="69" t="s">
        <v>99</v>
      </c>
      <c r="F301" s="144" t="s">
        <v>358</v>
      </c>
      <c r="G301" s="69">
        <v>0</v>
      </c>
      <c r="H301" s="69">
        <v>0</v>
      </c>
      <c r="I301" s="69">
        <v>10</v>
      </c>
      <c r="J301" s="69">
        <v>160</v>
      </c>
      <c r="K301" s="89">
        <v>0</v>
      </c>
    </row>
    <row r="302" spans="1:11">
      <c r="A302" s="69">
        <v>571</v>
      </c>
      <c r="B302" s="206">
        <v>42314</v>
      </c>
      <c r="C302" s="69" t="s">
        <v>383</v>
      </c>
      <c r="D302" s="85" t="s">
        <v>158</v>
      </c>
      <c r="E302" s="69" t="s">
        <v>103</v>
      </c>
      <c r="F302" s="144" t="s">
        <v>372</v>
      </c>
      <c r="G302" s="69">
        <v>0</v>
      </c>
      <c r="H302" s="69">
        <v>0</v>
      </c>
      <c r="I302" s="69">
        <v>2</v>
      </c>
      <c r="J302" s="69">
        <v>2</v>
      </c>
      <c r="K302" s="89">
        <v>0</v>
      </c>
    </row>
    <row r="303" spans="1:11">
      <c r="A303" s="69">
        <v>570</v>
      </c>
      <c r="B303" s="206">
        <v>42314</v>
      </c>
      <c r="C303" s="69" t="s">
        <v>383</v>
      </c>
      <c r="D303" s="85" t="s">
        <v>160</v>
      </c>
      <c r="E303" s="69" t="s">
        <v>85</v>
      </c>
      <c r="F303" s="144" t="s">
        <v>324</v>
      </c>
      <c r="G303" s="69">
        <v>0</v>
      </c>
      <c r="H303" s="69">
        <v>0</v>
      </c>
      <c r="I303" s="69">
        <v>3</v>
      </c>
      <c r="J303" s="69">
        <v>90</v>
      </c>
      <c r="K303" s="89">
        <v>0</v>
      </c>
    </row>
    <row r="304" spans="1:11">
      <c r="A304" s="69">
        <v>569</v>
      </c>
      <c r="B304" s="206">
        <v>42314</v>
      </c>
      <c r="C304" s="69" t="s">
        <v>383</v>
      </c>
      <c r="D304" s="85" t="s">
        <v>160</v>
      </c>
      <c r="E304" s="69" t="s">
        <v>87</v>
      </c>
      <c r="F304" s="144" t="s">
        <v>404</v>
      </c>
      <c r="G304" s="69">
        <v>0</v>
      </c>
      <c r="H304" s="69">
        <v>0</v>
      </c>
      <c r="I304" s="69">
        <v>2</v>
      </c>
      <c r="J304" s="69">
        <v>80</v>
      </c>
      <c r="K304" s="89">
        <v>0</v>
      </c>
    </row>
    <row r="305" spans="1:11">
      <c r="A305" s="69">
        <v>568</v>
      </c>
      <c r="B305" s="206">
        <v>42314</v>
      </c>
      <c r="C305" s="69" t="s">
        <v>383</v>
      </c>
      <c r="D305" s="85" t="s">
        <v>158</v>
      </c>
      <c r="E305" s="69" t="s">
        <v>95</v>
      </c>
      <c r="F305" s="144" t="s">
        <v>510</v>
      </c>
      <c r="G305" s="69">
        <v>0</v>
      </c>
      <c r="H305" s="69">
        <v>0</v>
      </c>
      <c r="I305" s="69">
        <v>5</v>
      </c>
      <c r="J305" s="69">
        <v>140</v>
      </c>
      <c r="K305" s="89">
        <v>0</v>
      </c>
    </row>
    <row r="306" spans="1:11">
      <c r="A306" s="69">
        <v>567</v>
      </c>
      <c r="B306" s="206">
        <v>42314</v>
      </c>
      <c r="C306" s="69" t="s">
        <v>383</v>
      </c>
      <c r="D306" s="85" t="s">
        <v>149</v>
      </c>
      <c r="E306" s="69" t="s">
        <v>89</v>
      </c>
      <c r="F306" s="144" t="s">
        <v>343</v>
      </c>
      <c r="G306" s="69">
        <v>0</v>
      </c>
      <c r="H306" s="69">
        <v>0</v>
      </c>
      <c r="I306" s="69">
        <v>2</v>
      </c>
      <c r="J306" s="69">
        <v>20</v>
      </c>
      <c r="K306" s="89">
        <v>0</v>
      </c>
    </row>
    <row r="307" spans="1:11">
      <c r="A307" s="69">
        <v>566</v>
      </c>
      <c r="B307" s="206">
        <v>42314</v>
      </c>
      <c r="C307" s="69" t="s">
        <v>383</v>
      </c>
      <c r="D307" s="85" t="s">
        <v>160</v>
      </c>
      <c r="E307" s="69" t="s">
        <v>96</v>
      </c>
      <c r="F307" s="144" t="s">
        <v>524</v>
      </c>
      <c r="G307" s="69">
        <v>0</v>
      </c>
      <c r="H307" s="69">
        <v>0</v>
      </c>
      <c r="I307" s="69">
        <v>2</v>
      </c>
      <c r="J307" s="69">
        <v>60</v>
      </c>
      <c r="K307" s="89">
        <v>0</v>
      </c>
    </row>
    <row r="308" spans="1:11">
      <c r="A308" s="69">
        <v>565</v>
      </c>
      <c r="B308" s="206">
        <v>42314</v>
      </c>
      <c r="C308" s="69" t="s">
        <v>383</v>
      </c>
      <c r="D308" s="85" t="s">
        <v>154</v>
      </c>
      <c r="E308" s="69" t="s">
        <v>101</v>
      </c>
      <c r="F308" s="144" t="s">
        <v>527</v>
      </c>
      <c r="G308" s="69">
        <v>0</v>
      </c>
      <c r="H308" s="69">
        <v>0</v>
      </c>
      <c r="I308" s="69">
        <v>2</v>
      </c>
      <c r="J308" s="69">
        <v>2</v>
      </c>
      <c r="K308" s="89">
        <v>0</v>
      </c>
    </row>
    <row r="309" spans="1:11">
      <c r="A309" s="69">
        <v>564</v>
      </c>
      <c r="B309" s="206">
        <v>42314</v>
      </c>
      <c r="C309" s="69" t="s">
        <v>383</v>
      </c>
      <c r="D309" s="85" t="s">
        <v>148</v>
      </c>
      <c r="E309" s="69" t="s">
        <v>99</v>
      </c>
      <c r="F309" s="144" t="s">
        <v>361</v>
      </c>
      <c r="G309" s="69">
        <v>0</v>
      </c>
      <c r="H309" s="69">
        <v>0</v>
      </c>
      <c r="I309" s="69">
        <v>3</v>
      </c>
      <c r="J309" s="69">
        <v>60</v>
      </c>
      <c r="K309" s="89">
        <v>0</v>
      </c>
    </row>
    <row r="310" spans="1:11">
      <c r="A310" s="69">
        <v>563</v>
      </c>
      <c r="B310" s="206">
        <v>42314</v>
      </c>
      <c r="C310" s="69" t="s">
        <v>383</v>
      </c>
      <c r="D310" s="85" t="s">
        <v>150</v>
      </c>
      <c r="E310" s="69" t="s">
        <v>102</v>
      </c>
      <c r="F310" s="144" t="s">
        <v>365</v>
      </c>
      <c r="G310" s="69">
        <v>0</v>
      </c>
      <c r="H310" s="69">
        <v>0</v>
      </c>
      <c r="I310" s="69">
        <v>5</v>
      </c>
      <c r="J310" s="69">
        <v>5</v>
      </c>
      <c r="K310" s="89">
        <v>0</v>
      </c>
    </row>
    <row r="311" spans="1:11">
      <c r="A311" s="69">
        <v>562</v>
      </c>
      <c r="B311" s="206">
        <v>42314</v>
      </c>
      <c r="C311" s="69" t="s">
        <v>383</v>
      </c>
      <c r="D311" s="85" t="s">
        <v>154</v>
      </c>
      <c r="E311" s="69" t="s">
        <v>102</v>
      </c>
      <c r="F311" s="144" t="s">
        <v>366</v>
      </c>
      <c r="G311" s="69">
        <v>0</v>
      </c>
      <c r="H311" s="69">
        <v>0</v>
      </c>
      <c r="I311" s="69">
        <v>4</v>
      </c>
      <c r="J311" s="69">
        <v>48</v>
      </c>
      <c r="K311" s="89">
        <v>0</v>
      </c>
    </row>
    <row r="312" spans="1:11">
      <c r="A312" s="69">
        <v>561</v>
      </c>
      <c r="B312" s="206">
        <v>42314</v>
      </c>
      <c r="C312" s="69" t="s">
        <v>383</v>
      </c>
      <c r="D312" s="85" t="s">
        <v>159</v>
      </c>
      <c r="E312" s="69" t="s">
        <v>90</v>
      </c>
      <c r="F312" s="144" t="s">
        <v>344</v>
      </c>
      <c r="G312" s="69">
        <v>0</v>
      </c>
      <c r="H312" s="69">
        <v>0</v>
      </c>
      <c r="I312" s="69">
        <v>1</v>
      </c>
      <c r="J312" s="69">
        <v>30</v>
      </c>
      <c r="K312" s="89">
        <v>0</v>
      </c>
    </row>
    <row r="313" spans="1:11">
      <c r="A313" s="69">
        <v>560</v>
      </c>
      <c r="B313" s="206">
        <v>42314</v>
      </c>
      <c r="C313" s="69" t="s">
        <v>383</v>
      </c>
      <c r="D313" s="85" t="s">
        <v>160</v>
      </c>
      <c r="E313" s="69" t="s">
        <v>105</v>
      </c>
      <c r="F313" s="144" t="s">
        <v>519</v>
      </c>
      <c r="G313" s="69">
        <v>0</v>
      </c>
      <c r="H313" s="69">
        <v>0</v>
      </c>
      <c r="I313" s="69">
        <v>1</v>
      </c>
      <c r="J313" s="69">
        <v>30</v>
      </c>
      <c r="K313" s="89">
        <v>0</v>
      </c>
    </row>
    <row r="314" spans="1:11">
      <c r="A314" s="69">
        <v>559</v>
      </c>
      <c r="B314" s="206">
        <v>42314</v>
      </c>
      <c r="C314" s="69" t="s">
        <v>383</v>
      </c>
      <c r="D314" s="85" t="s">
        <v>154</v>
      </c>
      <c r="E314" s="69" t="s">
        <v>86</v>
      </c>
      <c r="F314" s="144" t="s">
        <v>456</v>
      </c>
      <c r="G314" s="69">
        <v>0</v>
      </c>
      <c r="H314" s="69">
        <v>0</v>
      </c>
      <c r="I314" s="69">
        <v>1</v>
      </c>
      <c r="J314" s="69">
        <v>20</v>
      </c>
      <c r="K314" s="89">
        <v>0</v>
      </c>
    </row>
    <row r="315" spans="1:11">
      <c r="A315" s="69">
        <v>558</v>
      </c>
      <c r="B315" s="206">
        <v>42314</v>
      </c>
      <c r="C315" s="69" t="s">
        <v>383</v>
      </c>
      <c r="D315" s="85" t="s">
        <v>160</v>
      </c>
      <c r="E315" s="69" t="s">
        <v>86</v>
      </c>
      <c r="F315" s="144" t="s">
        <v>457</v>
      </c>
      <c r="G315" s="69">
        <v>0</v>
      </c>
      <c r="H315" s="69">
        <v>0</v>
      </c>
      <c r="I315" s="69">
        <v>2</v>
      </c>
      <c r="J315" s="69">
        <v>60</v>
      </c>
      <c r="K315" s="89">
        <v>0</v>
      </c>
    </row>
    <row r="316" spans="1:11">
      <c r="A316" s="69">
        <v>557</v>
      </c>
      <c r="B316" s="206">
        <v>42314</v>
      </c>
      <c r="C316" s="69" t="s">
        <v>383</v>
      </c>
      <c r="D316" s="85" t="s">
        <v>157</v>
      </c>
      <c r="E316" s="69" t="s">
        <v>99</v>
      </c>
      <c r="F316" s="144" t="s">
        <v>360</v>
      </c>
      <c r="G316" s="69">
        <v>0</v>
      </c>
      <c r="H316" s="69">
        <v>0</v>
      </c>
      <c r="I316" s="69">
        <v>2</v>
      </c>
      <c r="J316" s="69">
        <v>12</v>
      </c>
      <c r="K316" s="89">
        <v>0</v>
      </c>
    </row>
    <row r="317" spans="1:11">
      <c r="A317" s="69">
        <v>556</v>
      </c>
      <c r="B317" s="206">
        <v>42314</v>
      </c>
      <c r="C317" s="69" t="s">
        <v>383</v>
      </c>
      <c r="D317" s="85" t="s">
        <v>159</v>
      </c>
      <c r="E317" s="69" t="s">
        <v>89</v>
      </c>
      <c r="F317" s="144" t="s">
        <v>503</v>
      </c>
      <c r="G317" s="69">
        <v>0</v>
      </c>
      <c r="H317" s="69">
        <v>0</v>
      </c>
      <c r="I317" s="69">
        <v>1</v>
      </c>
      <c r="J317" s="69">
        <v>1</v>
      </c>
      <c r="K317" s="89">
        <v>0</v>
      </c>
    </row>
    <row r="318" spans="1:11">
      <c r="A318" s="69">
        <v>555</v>
      </c>
      <c r="B318" s="206">
        <v>42314</v>
      </c>
      <c r="C318" s="69" t="s">
        <v>383</v>
      </c>
      <c r="D318" s="85" t="s">
        <v>160</v>
      </c>
      <c r="E318" s="69" t="s">
        <v>109</v>
      </c>
      <c r="F318" s="144" t="s">
        <v>466</v>
      </c>
      <c r="G318" s="69">
        <v>0</v>
      </c>
      <c r="H318" s="69">
        <v>0</v>
      </c>
      <c r="I318" s="69">
        <v>3</v>
      </c>
      <c r="J318" s="69">
        <v>42</v>
      </c>
      <c r="K318" s="89">
        <v>0</v>
      </c>
    </row>
    <row r="319" spans="1:11">
      <c r="A319" s="69">
        <v>554</v>
      </c>
      <c r="B319" s="206">
        <v>42314</v>
      </c>
      <c r="C319" s="69" t="s">
        <v>383</v>
      </c>
      <c r="D319" s="85" t="s">
        <v>160</v>
      </c>
      <c r="E319" s="69" t="s">
        <v>98</v>
      </c>
      <c r="F319" s="144" t="s">
        <v>461</v>
      </c>
      <c r="G319" s="69">
        <v>0</v>
      </c>
      <c r="H319" s="69">
        <v>0</v>
      </c>
      <c r="I319" s="69">
        <v>2</v>
      </c>
      <c r="J319" s="69">
        <v>56</v>
      </c>
      <c r="K319" s="89">
        <v>0</v>
      </c>
    </row>
    <row r="320" spans="1:11">
      <c r="A320" s="69">
        <v>553</v>
      </c>
      <c r="B320" s="206">
        <v>42314</v>
      </c>
      <c r="C320" s="69" t="s">
        <v>383</v>
      </c>
      <c r="D320" s="85" t="s">
        <v>150</v>
      </c>
      <c r="E320" s="69" t="s">
        <v>102</v>
      </c>
      <c r="F320" s="144" t="s">
        <v>367</v>
      </c>
      <c r="G320" s="69">
        <v>0</v>
      </c>
      <c r="H320" s="69">
        <v>0</v>
      </c>
      <c r="I320" s="69">
        <v>10</v>
      </c>
      <c r="J320" s="69">
        <v>40</v>
      </c>
      <c r="K320" s="89">
        <v>0</v>
      </c>
    </row>
    <row r="321" spans="1:11">
      <c r="A321" s="69">
        <v>552</v>
      </c>
      <c r="B321" s="206">
        <v>42314</v>
      </c>
      <c r="C321" s="69" t="s">
        <v>383</v>
      </c>
      <c r="D321" s="85" t="s">
        <v>149</v>
      </c>
      <c r="E321" s="69" t="s">
        <v>85</v>
      </c>
      <c r="F321" s="144" t="s">
        <v>453</v>
      </c>
      <c r="G321" s="69">
        <v>0</v>
      </c>
      <c r="H321" s="69">
        <v>0</v>
      </c>
      <c r="I321" s="69">
        <v>2</v>
      </c>
      <c r="J321" s="69">
        <v>50</v>
      </c>
      <c r="K321" s="89">
        <v>0</v>
      </c>
    </row>
    <row r="322" spans="1:11">
      <c r="A322" s="69">
        <v>551</v>
      </c>
      <c r="B322" s="206">
        <v>42314</v>
      </c>
      <c r="C322" s="69" t="s">
        <v>383</v>
      </c>
      <c r="D322" s="85" t="s">
        <v>156</v>
      </c>
      <c r="E322" s="69" t="s">
        <v>101</v>
      </c>
      <c r="F322" s="144" t="s">
        <v>417</v>
      </c>
      <c r="G322" s="69">
        <v>0</v>
      </c>
      <c r="H322" s="69">
        <v>0</v>
      </c>
      <c r="I322" s="69">
        <v>1</v>
      </c>
      <c r="J322" s="69">
        <v>30</v>
      </c>
      <c r="K322" s="89">
        <v>0</v>
      </c>
    </row>
    <row r="323" spans="1:11">
      <c r="A323" s="69">
        <v>550</v>
      </c>
      <c r="B323" s="206">
        <v>42314</v>
      </c>
      <c r="C323" s="69" t="s">
        <v>383</v>
      </c>
      <c r="D323" s="85" t="s">
        <v>160</v>
      </c>
      <c r="E323" s="69" t="s">
        <v>103</v>
      </c>
      <c r="F323" s="144" t="s">
        <v>415</v>
      </c>
      <c r="G323" s="69">
        <v>0</v>
      </c>
      <c r="H323" s="69">
        <v>0</v>
      </c>
      <c r="I323" s="69">
        <v>1</v>
      </c>
      <c r="J323" s="69">
        <v>30</v>
      </c>
      <c r="K323" s="89">
        <v>0</v>
      </c>
    </row>
    <row r="324" spans="1:11">
      <c r="A324" s="69">
        <v>549</v>
      </c>
      <c r="B324" s="206">
        <v>42314</v>
      </c>
      <c r="C324" s="69" t="s">
        <v>383</v>
      </c>
      <c r="D324" s="85" t="s">
        <v>156</v>
      </c>
      <c r="E324" s="69" t="s">
        <v>86</v>
      </c>
      <c r="F324" s="144" t="s">
        <v>328</v>
      </c>
      <c r="G324" s="69">
        <v>0</v>
      </c>
      <c r="H324" s="69">
        <v>0</v>
      </c>
      <c r="I324" s="69">
        <v>2</v>
      </c>
      <c r="J324" s="69">
        <v>60</v>
      </c>
      <c r="K324" s="89">
        <v>0</v>
      </c>
    </row>
    <row r="325" spans="1:11">
      <c r="A325" s="69">
        <v>548</v>
      </c>
      <c r="B325" s="206">
        <v>42314</v>
      </c>
      <c r="C325" s="69" t="s">
        <v>383</v>
      </c>
      <c r="D325" s="85" t="s">
        <v>152</v>
      </c>
      <c r="E325" s="69" t="s">
        <v>89</v>
      </c>
      <c r="F325" s="144" t="s">
        <v>341</v>
      </c>
      <c r="G325" s="69">
        <v>0</v>
      </c>
      <c r="H325" s="69">
        <v>0</v>
      </c>
      <c r="I325" s="69">
        <v>1</v>
      </c>
      <c r="J325" s="69">
        <v>1</v>
      </c>
      <c r="K325" s="89">
        <v>0</v>
      </c>
    </row>
    <row r="326" spans="1:11">
      <c r="A326" s="69">
        <v>547</v>
      </c>
      <c r="B326" s="206">
        <v>42314</v>
      </c>
      <c r="C326" s="69" t="s">
        <v>383</v>
      </c>
      <c r="D326" s="85" t="s">
        <v>156</v>
      </c>
      <c r="E326" s="69" t="s">
        <v>94</v>
      </c>
      <c r="F326" s="144" t="s">
        <v>347</v>
      </c>
      <c r="G326" s="69">
        <v>0</v>
      </c>
      <c r="H326" s="69">
        <v>0</v>
      </c>
      <c r="I326" s="69">
        <v>5</v>
      </c>
      <c r="J326" s="69">
        <v>150</v>
      </c>
      <c r="K326" s="89">
        <v>0</v>
      </c>
    </row>
    <row r="327" spans="1:11">
      <c r="A327" s="69">
        <v>546</v>
      </c>
      <c r="B327" s="206">
        <v>42314</v>
      </c>
      <c r="C327" s="69" t="s">
        <v>383</v>
      </c>
      <c r="D327" s="85" t="s">
        <v>152</v>
      </c>
      <c r="E327" s="69" t="s">
        <v>85</v>
      </c>
      <c r="F327" s="144" t="s">
        <v>318</v>
      </c>
      <c r="G327" s="69">
        <v>0</v>
      </c>
      <c r="H327" s="69">
        <v>0</v>
      </c>
      <c r="I327" s="69">
        <v>1</v>
      </c>
      <c r="J327" s="69">
        <v>1</v>
      </c>
      <c r="K327" s="89">
        <v>0</v>
      </c>
    </row>
    <row r="328" spans="1:11">
      <c r="A328" s="69">
        <v>545</v>
      </c>
      <c r="B328" s="206">
        <v>42314</v>
      </c>
      <c r="C328" s="69" t="s">
        <v>383</v>
      </c>
      <c r="D328" s="85" t="s">
        <v>153</v>
      </c>
      <c r="E328" s="69" t="s">
        <v>103</v>
      </c>
      <c r="F328" s="144" t="s">
        <v>463</v>
      </c>
      <c r="G328" s="69">
        <v>0</v>
      </c>
      <c r="H328" s="69">
        <v>0</v>
      </c>
      <c r="I328" s="69">
        <v>2</v>
      </c>
      <c r="J328" s="69">
        <v>24</v>
      </c>
      <c r="K328" s="89">
        <v>0</v>
      </c>
    </row>
    <row r="329" spans="1:11">
      <c r="A329" s="69">
        <v>544</v>
      </c>
      <c r="B329" s="206">
        <v>42314</v>
      </c>
      <c r="C329" s="69" t="s">
        <v>383</v>
      </c>
      <c r="D329" s="85" t="s">
        <v>159</v>
      </c>
      <c r="E329" s="69" t="s">
        <v>96</v>
      </c>
      <c r="F329" s="144" t="s">
        <v>353</v>
      </c>
      <c r="G329" s="69">
        <v>0</v>
      </c>
      <c r="H329" s="69">
        <v>0</v>
      </c>
      <c r="I329" s="69">
        <v>1</v>
      </c>
      <c r="J329" s="69">
        <v>30</v>
      </c>
      <c r="K329" s="89">
        <v>0</v>
      </c>
    </row>
    <row r="330" spans="1:11">
      <c r="A330" s="69">
        <v>543</v>
      </c>
      <c r="B330" s="206">
        <v>42314</v>
      </c>
      <c r="C330" s="69" t="s">
        <v>383</v>
      </c>
      <c r="D330" s="85" t="s">
        <v>149</v>
      </c>
      <c r="E330" s="69" t="s">
        <v>85</v>
      </c>
      <c r="F330" s="144" t="s">
        <v>272</v>
      </c>
      <c r="G330" s="69">
        <v>0</v>
      </c>
      <c r="H330" s="69">
        <v>0</v>
      </c>
      <c r="I330" s="69">
        <v>2</v>
      </c>
      <c r="J330" s="69">
        <v>2</v>
      </c>
      <c r="K330" s="89">
        <v>0</v>
      </c>
    </row>
    <row r="331" spans="1:11">
      <c r="A331" s="69">
        <v>542</v>
      </c>
      <c r="B331" s="206">
        <v>42314</v>
      </c>
      <c r="C331" s="69" t="s">
        <v>383</v>
      </c>
      <c r="D331" s="85" t="s">
        <v>153</v>
      </c>
      <c r="E331" s="69" t="s">
        <v>92</v>
      </c>
      <c r="F331" s="144" t="s">
        <v>346</v>
      </c>
      <c r="G331" s="69">
        <v>0</v>
      </c>
      <c r="H331" s="69">
        <v>0</v>
      </c>
      <c r="I331" s="69">
        <v>5</v>
      </c>
      <c r="J331" s="69">
        <v>150</v>
      </c>
      <c r="K331" s="89">
        <v>0</v>
      </c>
    </row>
    <row r="332" spans="1:11">
      <c r="A332" s="69">
        <v>541</v>
      </c>
      <c r="B332" s="206">
        <v>42314</v>
      </c>
      <c r="C332" s="69" t="s">
        <v>383</v>
      </c>
      <c r="D332" s="85" t="s">
        <v>159</v>
      </c>
      <c r="E332" s="69" t="s">
        <v>107</v>
      </c>
      <c r="F332" s="144" t="s">
        <v>376</v>
      </c>
      <c r="G332" s="69">
        <v>0</v>
      </c>
      <c r="H332" s="69">
        <v>0</v>
      </c>
      <c r="I332" s="69">
        <v>1</v>
      </c>
      <c r="J332" s="69">
        <v>40</v>
      </c>
      <c r="K332" s="89">
        <v>0</v>
      </c>
    </row>
    <row r="333" spans="1:11">
      <c r="A333" s="65">
        <v>540</v>
      </c>
      <c r="B333" s="67">
        <v>42312</v>
      </c>
      <c r="C333" s="65" t="s">
        <v>383</v>
      </c>
      <c r="D333" s="68" t="s">
        <v>160</v>
      </c>
      <c r="E333" s="65" t="s">
        <v>98</v>
      </c>
      <c r="F333" s="71" t="s">
        <v>461</v>
      </c>
      <c r="G333" s="246">
        <v>-2</v>
      </c>
      <c r="H333" s="65">
        <v>-56</v>
      </c>
      <c r="I333" s="69">
        <v>0</v>
      </c>
      <c r="J333" s="69">
        <v>0</v>
      </c>
      <c r="K333" s="89">
        <v>0</v>
      </c>
    </row>
    <row r="334" spans="1:11">
      <c r="A334" s="65">
        <v>539</v>
      </c>
      <c r="B334" s="67">
        <v>42312</v>
      </c>
      <c r="C334" s="65" t="s">
        <v>383</v>
      </c>
      <c r="D334" s="68" t="s">
        <v>159</v>
      </c>
      <c r="E334" s="65" t="s">
        <v>102</v>
      </c>
      <c r="F334" s="71" t="s">
        <v>363</v>
      </c>
      <c r="G334" s="246">
        <v>-2</v>
      </c>
      <c r="H334" s="65">
        <v>-120</v>
      </c>
      <c r="I334" s="69">
        <v>0</v>
      </c>
      <c r="J334" s="69">
        <v>0</v>
      </c>
      <c r="K334" s="89">
        <v>0</v>
      </c>
    </row>
    <row r="335" spans="1:11">
      <c r="A335" s="65">
        <v>538</v>
      </c>
      <c r="B335" s="67">
        <v>42312</v>
      </c>
      <c r="C335" s="65" t="s">
        <v>383</v>
      </c>
      <c r="D335" s="68" t="s">
        <v>160</v>
      </c>
      <c r="E335" s="65" t="s">
        <v>105</v>
      </c>
      <c r="F335" s="71" t="s">
        <v>519</v>
      </c>
      <c r="G335" s="246">
        <v>-3</v>
      </c>
      <c r="H335" s="65">
        <v>-90</v>
      </c>
      <c r="I335" s="69">
        <v>0</v>
      </c>
      <c r="J335" s="69">
        <v>0</v>
      </c>
      <c r="K335" s="89">
        <v>0</v>
      </c>
    </row>
    <row r="336" spans="1:11">
      <c r="A336" s="65">
        <v>537</v>
      </c>
      <c r="B336" s="67">
        <v>42312</v>
      </c>
      <c r="C336" s="65" t="s">
        <v>383</v>
      </c>
      <c r="D336" s="68" t="s">
        <v>152</v>
      </c>
      <c r="E336" s="65" t="s">
        <v>85</v>
      </c>
      <c r="F336" s="71" t="s">
        <v>315</v>
      </c>
      <c r="G336" s="246">
        <v>-4</v>
      </c>
      <c r="H336" s="65">
        <v>-4</v>
      </c>
      <c r="I336" s="69">
        <v>0</v>
      </c>
      <c r="J336" s="69">
        <v>0</v>
      </c>
      <c r="K336" s="89">
        <v>0</v>
      </c>
    </row>
    <row r="337" spans="1:11">
      <c r="A337" s="65">
        <v>536</v>
      </c>
      <c r="B337" s="67">
        <v>42303</v>
      </c>
      <c r="C337" s="65" t="s">
        <v>477</v>
      </c>
      <c r="D337" s="68" t="s">
        <v>160</v>
      </c>
      <c r="E337" s="65" t="s">
        <v>86</v>
      </c>
      <c r="F337" s="71" t="s">
        <v>457</v>
      </c>
      <c r="G337" s="246">
        <v>-0.23333333333333334</v>
      </c>
      <c r="H337" s="65">
        <v>-7</v>
      </c>
      <c r="I337" s="69">
        <v>0</v>
      </c>
      <c r="J337" s="69">
        <v>0</v>
      </c>
      <c r="K337" s="89">
        <v>0</v>
      </c>
    </row>
    <row r="338" spans="1:11">
      <c r="A338" s="65">
        <v>535</v>
      </c>
      <c r="B338" s="67">
        <v>42303</v>
      </c>
      <c r="C338" s="65" t="s">
        <v>477</v>
      </c>
      <c r="D338" s="68" t="s">
        <v>153</v>
      </c>
      <c r="E338" s="65" t="s">
        <v>92</v>
      </c>
      <c r="F338" s="71" t="s">
        <v>346</v>
      </c>
      <c r="G338" s="246">
        <v>-1</v>
      </c>
      <c r="H338" s="65">
        <v>-30</v>
      </c>
      <c r="I338" s="69">
        <v>0</v>
      </c>
      <c r="J338" s="69">
        <v>0</v>
      </c>
      <c r="K338" s="89">
        <v>0</v>
      </c>
    </row>
    <row r="339" spans="1:11">
      <c r="A339" s="65">
        <v>534</v>
      </c>
      <c r="B339" s="67">
        <v>42303</v>
      </c>
      <c r="C339" s="65" t="s">
        <v>477</v>
      </c>
      <c r="D339" s="68" t="s">
        <v>160</v>
      </c>
      <c r="E339" s="65" t="s">
        <v>99</v>
      </c>
      <c r="F339" s="71" t="s">
        <v>358</v>
      </c>
      <c r="G339" s="246">
        <v>-2</v>
      </c>
      <c r="H339" s="65">
        <v>-32</v>
      </c>
      <c r="I339" s="69">
        <v>0</v>
      </c>
      <c r="J339" s="69">
        <v>0</v>
      </c>
      <c r="K339" s="89">
        <v>0</v>
      </c>
    </row>
    <row r="340" spans="1:11">
      <c r="A340" s="65">
        <v>533</v>
      </c>
      <c r="B340" s="67">
        <v>42303</v>
      </c>
      <c r="C340" s="65" t="s">
        <v>477</v>
      </c>
      <c r="D340" s="68" t="s">
        <v>160</v>
      </c>
      <c r="E340" s="65" t="s">
        <v>99</v>
      </c>
      <c r="F340" s="71" t="s">
        <v>357</v>
      </c>
      <c r="G340" s="246">
        <v>-1</v>
      </c>
      <c r="H340" s="65">
        <v>-8</v>
      </c>
      <c r="I340" s="69">
        <v>0</v>
      </c>
      <c r="J340" s="69">
        <v>0</v>
      </c>
      <c r="K340" s="89">
        <v>0</v>
      </c>
    </row>
    <row r="341" spans="1:11">
      <c r="A341" s="65">
        <v>532</v>
      </c>
      <c r="B341" s="67">
        <v>42303</v>
      </c>
      <c r="C341" s="65" t="s">
        <v>477</v>
      </c>
      <c r="D341" s="68" t="s">
        <v>153</v>
      </c>
      <c r="E341" s="65" t="s">
        <v>92</v>
      </c>
      <c r="F341" s="71" t="s">
        <v>381</v>
      </c>
      <c r="G341" s="246">
        <v>-0.66666666666666663</v>
      </c>
      <c r="H341" s="65">
        <v>-20</v>
      </c>
      <c r="I341" s="69">
        <v>0</v>
      </c>
      <c r="J341" s="69">
        <v>0</v>
      </c>
      <c r="K341" s="89">
        <v>0</v>
      </c>
    </row>
    <row r="342" spans="1:11">
      <c r="A342" s="65">
        <v>531</v>
      </c>
      <c r="B342" s="67">
        <v>42303</v>
      </c>
      <c r="C342" s="65" t="s">
        <v>477</v>
      </c>
      <c r="D342" s="68" t="s">
        <v>153</v>
      </c>
      <c r="E342" s="65" t="s">
        <v>92</v>
      </c>
      <c r="F342" s="71" t="s">
        <v>381</v>
      </c>
      <c r="G342" s="246">
        <v>-0.33333333333333331</v>
      </c>
      <c r="H342" s="65">
        <v>-10</v>
      </c>
      <c r="I342" s="69">
        <v>0</v>
      </c>
      <c r="J342" s="69">
        <v>0</v>
      </c>
      <c r="K342" s="89">
        <v>0</v>
      </c>
    </row>
    <row r="343" spans="1:11">
      <c r="A343" s="65">
        <v>530</v>
      </c>
      <c r="B343" s="67">
        <v>42303</v>
      </c>
      <c r="C343" s="65" t="s">
        <v>477</v>
      </c>
      <c r="D343" s="68" t="s">
        <v>160</v>
      </c>
      <c r="E343" s="65" t="s">
        <v>99</v>
      </c>
      <c r="F343" s="71" t="s">
        <v>357</v>
      </c>
      <c r="G343" s="246">
        <v>-1.5</v>
      </c>
      <c r="H343" s="65">
        <v>-12</v>
      </c>
      <c r="I343" s="69">
        <v>0</v>
      </c>
      <c r="J343" s="69">
        <v>0</v>
      </c>
      <c r="K343" s="89">
        <v>0</v>
      </c>
    </row>
    <row r="344" spans="1:11">
      <c r="A344" s="65">
        <v>529</v>
      </c>
      <c r="B344" s="67">
        <v>42303</v>
      </c>
      <c r="C344" s="65" t="s">
        <v>477</v>
      </c>
      <c r="D344" s="68" t="s">
        <v>158</v>
      </c>
      <c r="E344" s="65" t="s">
        <v>103</v>
      </c>
      <c r="F344" s="71" t="s">
        <v>372</v>
      </c>
      <c r="G344" s="246">
        <v>-1</v>
      </c>
      <c r="H344" s="65">
        <v>-1</v>
      </c>
      <c r="I344" s="69">
        <v>0</v>
      </c>
      <c r="J344" s="69">
        <v>0</v>
      </c>
      <c r="K344" s="89">
        <v>0</v>
      </c>
    </row>
    <row r="345" spans="1:11">
      <c r="A345" s="65">
        <v>528</v>
      </c>
      <c r="B345" s="67">
        <v>42303</v>
      </c>
      <c r="C345" s="65" t="s">
        <v>477</v>
      </c>
      <c r="D345" s="68" t="s">
        <v>154</v>
      </c>
      <c r="E345" s="65" t="s">
        <v>101</v>
      </c>
      <c r="F345" s="71" t="s">
        <v>527</v>
      </c>
      <c r="G345" s="246">
        <v>-1</v>
      </c>
      <c r="H345" s="65">
        <v>-1</v>
      </c>
      <c r="I345" s="69">
        <v>0</v>
      </c>
      <c r="J345" s="69">
        <v>0</v>
      </c>
      <c r="K345" s="89">
        <v>0</v>
      </c>
    </row>
    <row r="346" spans="1:11">
      <c r="A346" s="65">
        <v>527</v>
      </c>
      <c r="B346" s="67">
        <v>42303</v>
      </c>
      <c r="C346" s="65" t="s">
        <v>477</v>
      </c>
      <c r="D346" s="68" t="s">
        <v>150</v>
      </c>
      <c r="E346" s="65" t="s">
        <v>102</v>
      </c>
      <c r="F346" s="71" t="s">
        <v>365</v>
      </c>
      <c r="G346" s="246">
        <v>-1</v>
      </c>
      <c r="H346" s="65">
        <v>-1</v>
      </c>
      <c r="I346" s="69">
        <v>0</v>
      </c>
      <c r="J346" s="69">
        <v>0</v>
      </c>
      <c r="K346" s="89">
        <v>0</v>
      </c>
    </row>
    <row r="347" spans="1:11">
      <c r="A347" s="65">
        <v>526</v>
      </c>
      <c r="B347" s="67">
        <v>42303</v>
      </c>
      <c r="C347" s="65" t="s">
        <v>477</v>
      </c>
      <c r="D347" s="68" t="s">
        <v>150</v>
      </c>
      <c r="E347" s="65" t="s">
        <v>102</v>
      </c>
      <c r="F347" s="71" t="s">
        <v>365</v>
      </c>
      <c r="G347" s="246">
        <v>-1</v>
      </c>
      <c r="H347" s="65">
        <v>-1</v>
      </c>
      <c r="I347" s="69">
        <v>0</v>
      </c>
      <c r="J347" s="69">
        <v>0</v>
      </c>
      <c r="K347" s="89">
        <v>0</v>
      </c>
    </row>
    <row r="348" spans="1:11">
      <c r="A348" s="65">
        <v>525</v>
      </c>
      <c r="B348" s="67">
        <v>42303</v>
      </c>
      <c r="C348" s="65" t="s">
        <v>477</v>
      </c>
      <c r="D348" s="68" t="s">
        <v>159</v>
      </c>
      <c r="E348" s="65" t="s">
        <v>95</v>
      </c>
      <c r="F348" s="71" t="s">
        <v>349</v>
      </c>
      <c r="G348" s="246">
        <v>-1</v>
      </c>
      <c r="H348" s="65">
        <v>-28</v>
      </c>
      <c r="I348" s="69">
        <v>0</v>
      </c>
      <c r="J348" s="69">
        <v>0</v>
      </c>
      <c r="K348" s="89">
        <v>0</v>
      </c>
    </row>
    <row r="349" spans="1:11">
      <c r="A349" s="65">
        <v>524</v>
      </c>
      <c r="B349" s="67">
        <v>42303</v>
      </c>
      <c r="C349" s="65" t="s">
        <v>477</v>
      </c>
      <c r="D349" s="68" t="s">
        <v>160</v>
      </c>
      <c r="E349" s="65" t="s">
        <v>96</v>
      </c>
      <c r="F349" s="71" t="s">
        <v>524</v>
      </c>
      <c r="G349" s="246">
        <v>-1</v>
      </c>
      <c r="H349" s="65">
        <v>-30</v>
      </c>
      <c r="I349" s="69">
        <v>0</v>
      </c>
      <c r="J349" s="69">
        <v>0</v>
      </c>
      <c r="K349" s="89">
        <v>0</v>
      </c>
    </row>
    <row r="350" spans="1:11">
      <c r="A350" s="65">
        <v>523</v>
      </c>
      <c r="B350" s="67">
        <v>42303</v>
      </c>
      <c r="C350" s="65" t="s">
        <v>477</v>
      </c>
      <c r="D350" s="68" t="s">
        <v>160</v>
      </c>
      <c r="E350" s="65" t="s">
        <v>95</v>
      </c>
      <c r="F350" s="71" t="s">
        <v>515</v>
      </c>
      <c r="G350" s="246">
        <v>-1</v>
      </c>
      <c r="H350" s="65">
        <v>-1</v>
      </c>
      <c r="I350" s="69">
        <v>0</v>
      </c>
      <c r="J350" s="69">
        <v>0</v>
      </c>
      <c r="K350" s="89">
        <v>0</v>
      </c>
    </row>
    <row r="351" spans="1:11">
      <c r="A351" s="65">
        <v>522</v>
      </c>
      <c r="B351" s="67">
        <v>42303</v>
      </c>
      <c r="C351" s="65" t="s">
        <v>477</v>
      </c>
      <c r="D351" s="68" t="s">
        <v>160</v>
      </c>
      <c r="E351" s="65" t="s">
        <v>95</v>
      </c>
      <c r="F351" s="71" t="s">
        <v>522</v>
      </c>
      <c r="G351" s="246">
        <v>-1</v>
      </c>
      <c r="H351" s="65">
        <v>-30</v>
      </c>
      <c r="I351" s="69">
        <v>0</v>
      </c>
      <c r="J351" s="69">
        <v>0</v>
      </c>
      <c r="K351" s="89">
        <v>0</v>
      </c>
    </row>
    <row r="352" spans="1:11">
      <c r="A352" s="65">
        <v>521</v>
      </c>
      <c r="B352" s="67">
        <v>42303</v>
      </c>
      <c r="C352" s="65" t="s">
        <v>477</v>
      </c>
      <c r="D352" s="68" t="s">
        <v>160</v>
      </c>
      <c r="E352" s="65" t="s">
        <v>99</v>
      </c>
      <c r="F352" s="71" t="s">
        <v>358</v>
      </c>
      <c r="G352" s="246">
        <v>-2</v>
      </c>
      <c r="H352" s="65">
        <v>-32</v>
      </c>
      <c r="I352" s="69">
        <v>0</v>
      </c>
      <c r="J352" s="69">
        <v>0</v>
      </c>
      <c r="K352" s="89">
        <v>0</v>
      </c>
    </row>
    <row r="353" spans="1:11">
      <c r="A353" s="65">
        <v>520</v>
      </c>
      <c r="B353" s="67">
        <v>42303</v>
      </c>
      <c r="C353" s="65" t="s">
        <v>477</v>
      </c>
      <c r="D353" s="68" t="s">
        <v>160</v>
      </c>
      <c r="E353" s="65" t="s">
        <v>85</v>
      </c>
      <c r="F353" s="71" t="s">
        <v>324</v>
      </c>
      <c r="G353" s="246">
        <v>-1</v>
      </c>
      <c r="H353" s="65">
        <v>-30</v>
      </c>
      <c r="I353" s="69">
        <v>0</v>
      </c>
      <c r="J353" s="69">
        <v>0</v>
      </c>
      <c r="K353" s="89">
        <v>0</v>
      </c>
    </row>
    <row r="354" spans="1:11">
      <c r="A354" s="69">
        <v>519</v>
      </c>
      <c r="B354" s="206">
        <v>42298</v>
      </c>
      <c r="C354" s="69" t="s">
        <v>477</v>
      </c>
      <c r="D354" s="85" t="s">
        <v>159</v>
      </c>
      <c r="E354" s="69" t="s">
        <v>95</v>
      </c>
      <c r="F354" s="144" t="s">
        <v>520</v>
      </c>
      <c r="G354" s="69">
        <v>0</v>
      </c>
      <c r="H354" s="69">
        <v>0</v>
      </c>
      <c r="I354" s="69">
        <v>2</v>
      </c>
      <c r="J354" s="69">
        <v>40</v>
      </c>
      <c r="K354" s="89">
        <v>0</v>
      </c>
    </row>
    <row r="355" spans="1:11">
      <c r="A355" s="69">
        <v>518</v>
      </c>
      <c r="B355" s="206">
        <v>42298</v>
      </c>
      <c r="C355" s="69" t="s">
        <v>477</v>
      </c>
      <c r="D355" s="85" t="s">
        <v>153</v>
      </c>
      <c r="E355" s="69" t="s">
        <v>87</v>
      </c>
      <c r="F355" s="144" t="s">
        <v>334</v>
      </c>
      <c r="G355" s="69">
        <v>0</v>
      </c>
      <c r="H355" s="69">
        <v>0</v>
      </c>
      <c r="I355" s="69">
        <v>2</v>
      </c>
      <c r="J355" s="69">
        <v>2</v>
      </c>
      <c r="K355" s="89">
        <v>0</v>
      </c>
    </row>
    <row r="356" spans="1:11">
      <c r="A356" s="69">
        <v>517</v>
      </c>
      <c r="B356" s="206">
        <v>42298</v>
      </c>
      <c r="C356" s="69" t="s">
        <v>477</v>
      </c>
      <c r="D356" s="85" t="s">
        <v>160</v>
      </c>
      <c r="E356" s="69" t="s">
        <v>95</v>
      </c>
      <c r="F356" s="144" t="s">
        <v>522</v>
      </c>
      <c r="G356" s="69">
        <v>0</v>
      </c>
      <c r="H356" s="69">
        <v>0</v>
      </c>
      <c r="I356" s="69">
        <v>1</v>
      </c>
      <c r="J356" s="69">
        <v>30</v>
      </c>
      <c r="K356" s="89">
        <v>0</v>
      </c>
    </row>
    <row r="357" spans="1:11">
      <c r="A357" s="69">
        <v>516</v>
      </c>
      <c r="B357" s="206">
        <v>42298</v>
      </c>
      <c r="C357" s="69" t="s">
        <v>477</v>
      </c>
      <c r="D357" s="85" t="s">
        <v>160</v>
      </c>
      <c r="E357" s="69" t="s">
        <v>96</v>
      </c>
      <c r="F357" s="144" t="s">
        <v>524</v>
      </c>
      <c r="G357" s="69">
        <v>0</v>
      </c>
      <c r="H357" s="69">
        <v>0</v>
      </c>
      <c r="I357" s="69">
        <v>1</v>
      </c>
      <c r="J357" s="69">
        <v>30</v>
      </c>
      <c r="K357" s="89">
        <v>0</v>
      </c>
    </row>
    <row r="358" spans="1:11">
      <c r="A358" s="69">
        <v>515</v>
      </c>
      <c r="B358" s="206">
        <v>42298</v>
      </c>
      <c r="C358" s="69" t="s">
        <v>477</v>
      </c>
      <c r="D358" s="85" t="s">
        <v>154</v>
      </c>
      <c r="E358" s="69" t="s">
        <v>87</v>
      </c>
      <c r="F358" s="144" t="s">
        <v>416</v>
      </c>
      <c r="G358" s="69">
        <v>0</v>
      </c>
      <c r="H358" s="69">
        <v>0</v>
      </c>
      <c r="I358" s="69">
        <v>2</v>
      </c>
      <c r="J358" s="69">
        <v>48</v>
      </c>
      <c r="K358" s="89">
        <v>0</v>
      </c>
    </row>
    <row r="359" spans="1:11">
      <c r="A359" s="69">
        <v>514</v>
      </c>
      <c r="B359" s="206">
        <v>42298</v>
      </c>
      <c r="C359" s="69" t="s">
        <v>477</v>
      </c>
      <c r="D359" s="85" t="s">
        <v>149</v>
      </c>
      <c r="E359" s="69" t="s">
        <v>85</v>
      </c>
      <c r="F359" s="144" t="s">
        <v>272</v>
      </c>
      <c r="G359" s="69">
        <v>0</v>
      </c>
      <c r="H359" s="69">
        <v>0</v>
      </c>
      <c r="I359" s="69">
        <v>2</v>
      </c>
      <c r="J359" s="69">
        <v>2</v>
      </c>
      <c r="K359" s="89">
        <v>0</v>
      </c>
    </row>
    <row r="360" spans="1:11">
      <c r="A360" s="69">
        <v>513</v>
      </c>
      <c r="B360" s="206">
        <v>42298</v>
      </c>
      <c r="C360" s="69" t="s">
        <v>477</v>
      </c>
      <c r="D360" s="85" t="s">
        <v>149</v>
      </c>
      <c r="E360" s="69" t="s">
        <v>110</v>
      </c>
      <c r="F360" s="144" t="s">
        <v>330</v>
      </c>
      <c r="G360" s="69">
        <v>0</v>
      </c>
      <c r="H360" s="69">
        <v>0</v>
      </c>
      <c r="I360" s="69">
        <v>2</v>
      </c>
      <c r="J360" s="69">
        <v>16</v>
      </c>
      <c r="K360" s="89">
        <v>0</v>
      </c>
    </row>
    <row r="361" spans="1:11">
      <c r="A361" s="69">
        <v>512</v>
      </c>
      <c r="B361" s="206">
        <v>42298</v>
      </c>
      <c r="C361" s="69" t="s">
        <v>477</v>
      </c>
      <c r="D361" s="85" t="s">
        <v>149</v>
      </c>
      <c r="E361" s="69" t="s">
        <v>87</v>
      </c>
      <c r="F361" s="144" t="s">
        <v>378</v>
      </c>
      <c r="G361" s="69">
        <v>0</v>
      </c>
      <c r="H361" s="69">
        <v>0</v>
      </c>
      <c r="I361" s="69">
        <v>2</v>
      </c>
      <c r="J361" s="69">
        <v>60</v>
      </c>
      <c r="K361" s="89">
        <v>0</v>
      </c>
    </row>
    <row r="362" spans="1:11">
      <c r="A362" s="69">
        <v>511</v>
      </c>
      <c r="B362" s="206">
        <v>42298</v>
      </c>
      <c r="C362" s="69" t="s">
        <v>477</v>
      </c>
      <c r="D362" s="85" t="s">
        <v>152</v>
      </c>
      <c r="E362" s="69" t="s">
        <v>94</v>
      </c>
      <c r="F362" s="144" t="s">
        <v>348</v>
      </c>
      <c r="G362" s="69">
        <v>0</v>
      </c>
      <c r="H362" s="69">
        <v>0</v>
      </c>
      <c r="I362" s="69">
        <v>2</v>
      </c>
      <c r="J362" s="69">
        <v>16</v>
      </c>
      <c r="K362" s="89">
        <v>0</v>
      </c>
    </row>
    <row r="363" spans="1:11">
      <c r="A363" s="69">
        <v>510</v>
      </c>
      <c r="B363" s="206">
        <v>42298</v>
      </c>
      <c r="C363" s="69" t="s">
        <v>477</v>
      </c>
      <c r="D363" s="85" t="s">
        <v>153</v>
      </c>
      <c r="E363" s="69" t="s">
        <v>94</v>
      </c>
      <c r="F363" s="144" t="s">
        <v>460</v>
      </c>
      <c r="G363" s="69">
        <v>0</v>
      </c>
      <c r="H363" s="69">
        <v>0</v>
      </c>
      <c r="I363" s="69">
        <v>5</v>
      </c>
      <c r="J363" s="69">
        <v>100</v>
      </c>
      <c r="K363" s="89">
        <v>0</v>
      </c>
    </row>
    <row r="364" spans="1:11">
      <c r="A364" s="69">
        <v>509</v>
      </c>
      <c r="B364" s="206">
        <v>42298</v>
      </c>
      <c r="C364" s="69" t="s">
        <v>477</v>
      </c>
      <c r="D364" s="85" t="s">
        <v>154</v>
      </c>
      <c r="E364" s="69" t="s">
        <v>105</v>
      </c>
      <c r="F364" s="144" t="s">
        <v>402</v>
      </c>
      <c r="G364" s="69">
        <v>0</v>
      </c>
      <c r="H364" s="69">
        <v>0</v>
      </c>
      <c r="I364" s="69">
        <v>2</v>
      </c>
      <c r="J364" s="69">
        <v>2</v>
      </c>
      <c r="K364" s="89">
        <v>0</v>
      </c>
    </row>
    <row r="365" spans="1:11">
      <c r="A365" s="69">
        <v>508</v>
      </c>
      <c r="B365" s="206">
        <v>42298</v>
      </c>
      <c r="C365" s="69" t="s">
        <v>477</v>
      </c>
      <c r="D365" s="85" t="s">
        <v>156</v>
      </c>
      <c r="E365" s="69" t="s">
        <v>86</v>
      </c>
      <c r="F365" s="144" t="s">
        <v>328</v>
      </c>
      <c r="G365" s="69">
        <v>0</v>
      </c>
      <c r="H365" s="69">
        <v>0</v>
      </c>
      <c r="I365" s="69">
        <v>1</v>
      </c>
      <c r="J365" s="69">
        <v>30</v>
      </c>
      <c r="K365" s="89">
        <v>0</v>
      </c>
    </row>
    <row r="366" spans="1:11">
      <c r="A366" s="69">
        <v>507</v>
      </c>
      <c r="B366" s="206">
        <v>42298</v>
      </c>
      <c r="C366" s="69" t="s">
        <v>477</v>
      </c>
      <c r="D366" s="85" t="s">
        <v>156</v>
      </c>
      <c r="E366" s="69" t="s">
        <v>99</v>
      </c>
      <c r="F366" s="144" t="s">
        <v>359</v>
      </c>
      <c r="G366" s="69">
        <v>0</v>
      </c>
      <c r="H366" s="69">
        <v>0</v>
      </c>
      <c r="I366" s="69">
        <v>1</v>
      </c>
      <c r="J366" s="69">
        <v>30</v>
      </c>
      <c r="K366" s="89">
        <v>0</v>
      </c>
    </row>
    <row r="367" spans="1:11">
      <c r="A367" s="69">
        <v>506</v>
      </c>
      <c r="B367" s="206">
        <v>42298</v>
      </c>
      <c r="C367" s="69" t="s">
        <v>477</v>
      </c>
      <c r="D367" s="85" t="s">
        <v>160</v>
      </c>
      <c r="E367" s="69" t="s">
        <v>85</v>
      </c>
      <c r="F367" s="144" t="s">
        <v>516</v>
      </c>
      <c r="G367" s="69">
        <v>0</v>
      </c>
      <c r="H367" s="69">
        <v>0</v>
      </c>
      <c r="I367" s="69">
        <v>1</v>
      </c>
      <c r="J367" s="69">
        <v>60</v>
      </c>
      <c r="K367" s="89">
        <v>0</v>
      </c>
    </row>
    <row r="368" spans="1:11">
      <c r="A368" s="69">
        <v>505</v>
      </c>
      <c r="B368" s="206">
        <v>42298</v>
      </c>
      <c r="C368" s="69" t="s">
        <v>477</v>
      </c>
      <c r="D368" s="85" t="s">
        <v>160</v>
      </c>
      <c r="E368" s="69" t="s">
        <v>103</v>
      </c>
      <c r="F368" s="144" t="s">
        <v>415</v>
      </c>
      <c r="G368" s="69">
        <v>0</v>
      </c>
      <c r="H368" s="69">
        <v>0</v>
      </c>
      <c r="I368" s="69">
        <v>1</v>
      </c>
      <c r="J368" s="69">
        <v>30</v>
      </c>
      <c r="K368" s="89">
        <v>0</v>
      </c>
    </row>
    <row r="369" spans="1:11">
      <c r="A369" s="69">
        <v>504</v>
      </c>
      <c r="B369" s="206">
        <v>42298</v>
      </c>
      <c r="C369" s="69" t="s">
        <v>477</v>
      </c>
      <c r="D369" s="85" t="s">
        <v>159</v>
      </c>
      <c r="E369" s="69" t="s">
        <v>87</v>
      </c>
      <c r="F369" s="144" t="s">
        <v>525</v>
      </c>
      <c r="G369" s="69">
        <v>0</v>
      </c>
      <c r="H369" s="69">
        <v>0</v>
      </c>
      <c r="I369" s="69">
        <v>1</v>
      </c>
      <c r="J369" s="69">
        <v>40</v>
      </c>
      <c r="K369" s="89">
        <v>0</v>
      </c>
    </row>
    <row r="370" spans="1:11">
      <c r="A370" s="65">
        <v>503</v>
      </c>
      <c r="B370" s="67">
        <v>42296</v>
      </c>
      <c r="C370" s="65" t="s">
        <v>477</v>
      </c>
      <c r="D370" s="68" t="s">
        <v>158</v>
      </c>
      <c r="E370" s="65" t="s">
        <v>95</v>
      </c>
      <c r="F370" s="71" t="s">
        <v>351</v>
      </c>
      <c r="G370" s="246">
        <v>-0.66666666666666663</v>
      </c>
      <c r="H370" s="65">
        <v>-10</v>
      </c>
      <c r="I370" s="69">
        <v>0</v>
      </c>
      <c r="J370" s="69">
        <v>0</v>
      </c>
      <c r="K370" s="89">
        <v>0</v>
      </c>
    </row>
    <row r="371" spans="1:11">
      <c r="A371" s="65">
        <v>502</v>
      </c>
      <c r="B371" s="67">
        <v>42296</v>
      </c>
      <c r="C371" s="65" t="s">
        <v>477</v>
      </c>
      <c r="D371" s="68" t="s">
        <v>160</v>
      </c>
      <c r="E371" s="65" t="s">
        <v>99</v>
      </c>
      <c r="F371" s="71" t="s">
        <v>357</v>
      </c>
      <c r="G371" s="246">
        <v>-1</v>
      </c>
      <c r="H371" s="65">
        <v>-8</v>
      </c>
      <c r="I371" s="69">
        <v>0</v>
      </c>
      <c r="J371" s="69">
        <v>0</v>
      </c>
      <c r="K371" s="89">
        <v>0</v>
      </c>
    </row>
    <row r="372" spans="1:11">
      <c r="A372" s="65">
        <v>501</v>
      </c>
      <c r="B372" s="67">
        <v>42296</v>
      </c>
      <c r="C372" s="65" t="s">
        <v>477</v>
      </c>
      <c r="D372" s="68" t="s">
        <v>149</v>
      </c>
      <c r="E372" s="65" t="s">
        <v>102</v>
      </c>
      <c r="F372" s="71" t="s">
        <v>462</v>
      </c>
      <c r="G372" s="246">
        <v>-2</v>
      </c>
      <c r="H372" s="65">
        <v>-20</v>
      </c>
      <c r="I372" s="69">
        <v>0</v>
      </c>
      <c r="J372" s="69">
        <v>0</v>
      </c>
      <c r="K372" s="89">
        <v>0</v>
      </c>
    </row>
    <row r="373" spans="1:11">
      <c r="A373" s="65">
        <v>500</v>
      </c>
      <c r="B373" s="67">
        <v>42296</v>
      </c>
      <c r="C373" s="65" t="s">
        <v>477</v>
      </c>
      <c r="D373" s="68" t="s">
        <v>153</v>
      </c>
      <c r="E373" s="65" t="s">
        <v>92</v>
      </c>
      <c r="F373" s="71" t="s">
        <v>381</v>
      </c>
      <c r="G373" s="246">
        <v>-0.33333333333333331</v>
      </c>
      <c r="H373" s="65">
        <v>-10</v>
      </c>
      <c r="I373" s="69">
        <v>0</v>
      </c>
      <c r="J373" s="69">
        <v>0</v>
      </c>
      <c r="K373" s="89">
        <v>0</v>
      </c>
    </row>
    <row r="374" spans="1:11">
      <c r="A374" s="65">
        <v>499</v>
      </c>
      <c r="B374" s="67">
        <v>42296</v>
      </c>
      <c r="C374" s="65" t="s">
        <v>477</v>
      </c>
      <c r="D374" s="68" t="s">
        <v>158</v>
      </c>
      <c r="E374" s="65" t="s">
        <v>102</v>
      </c>
      <c r="F374" s="71" t="s">
        <v>507</v>
      </c>
      <c r="G374" s="246">
        <v>-1</v>
      </c>
      <c r="H374" s="65">
        <v>-1</v>
      </c>
      <c r="I374" s="69">
        <v>0</v>
      </c>
      <c r="J374" s="69">
        <v>0</v>
      </c>
      <c r="K374" s="89">
        <v>0</v>
      </c>
    </row>
    <row r="375" spans="1:11">
      <c r="A375" s="65">
        <v>498</v>
      </c>
      <c r="B375" s="67">
        <v>42291</v>
      </c>
      <c r="C375" s="65" t="s">
        <v>477</v>
      </c>
      <c r="D375" s="68" t="s">
        <v>160</v>
      </c>
      <c r="E375" s="65" t="s">
        <v>105</v>
      </c>
      <c r="F375" s="71" t="s">
        <v>519</v>
      </c>
      <c r="G375" s="246">
        <v>-1</v>
      </c>
      <c r="H375" s="65">
        <v>-30</v>
      </c>
      <c r="I375" s="69">
        <v>0</v>
      </c>
      <c r="J375" s="69">
        <v>0</v>
      </c>
      <c r="K375" s="89">
        <v>0</v>
      </c>
    </row>
    <row r="376" spans="1:11">
      <c r="A376" s="65">
        <v>497</v>
      </c>
      <c r="B376" s="67">
        <v>42291</v>
      </c>
      <c r="C376" s="65" t="s">
        <v>477</v>
      </c>
      <c r="D376" s="68" t="s">
        <v>156</v>
      </c>
      <c r="E376" s="65" t="s">
        <v>103</v>
      </c>
      <c r="F376" s="71" t="s">
        <v>370</v>
      </c>
      <c r="G376" s="246">
        <v>-1</v>
      </c>
      <c r="H376" s="65">
        <v>-60</v>
      </c>
      <c r="I376" s="69">
        <v>0</v>
      </c>
      <c r="J376" s="69">
        <v>0</v>
      </c>
      <c r="K376" s="89">
        <v>0</v>
      </c>
    </row>
    <row r="377" spans="1:11">
      <c r="A377" s="65">
        <v>496</v>
      </c>
      <c r="B377" s="67">
        <v>42291</v>
      </c>
      <c r="C377" s="65" t="s">
        <v>477</v>
      </c>
      <c r="D377" s="68" t="s">
        <v>156</v>
      </c>
      <c r="E377" s="65" t="s">
        <v>86</v>
      </c>
      <c r="F377" s="71" t="s">
        <v>328</v>
      </c>
      <c r="G377" s="246">
        <v>-10</v>
      </c>
      <c r="H377" s="65">
        <v>-300</v>
      </c>
      <c r="I377" s="69">
        <v>0</v>
      </c>
      <c r="J377" s="69">
        <v>0</v>
      </c>
      <c r="K377" s="89">
        <v>0</v>
      </c>
    </row>
    <row r="378" spans="1:11">
      <c r="A378" s="65">
        <v>495</v>
      </c>
      <c r="B378" s="67">
        <v>42291</v>
      </c>
      <c r="C378" s="65" t="s">
        <v>477</v>
      </c>
      <c r="D378" s="68" t="s">
        <v>154</v>
      </c>
      <c r="E378" s="65" t="s">
        <v>102</v>
      </c>
      <c r="F378" s="71" t="s">
        <v>366</v>
      </c>
      <c r="G378" s="246">
        <v>-2</v>
      </c>
      <c r="H378" s="65">
        <v>-24</v>
      </c>
      <c r="I378" s="69">
        <v>0</v>
      </c>
      <c r="J378" s="69">
        <v>0</v>
      </c>
      <c r="K378" s="89">
        <v>0</v>
      </c>
    </row>
    <row r="379" spans="1:11">
      <c r="A379" s="65">
        <v>494</v>
      </c>
      <c r="B379" s="67">
        <v>42291</v>
      </c>
      <c r="C379" s="65" t="s">
        <v>477</v>
      </c>
      <c r="D379" s="68" t="s">
        <v>154</v>
      </c>
      <c r="E379" s="65" t="s">
        <v>87</v>
      </c>
      <c r="F379" s="71" t="s">
        <v>416</v>
      </c>
      <c r="G379" s="246">
        <v>-1.5</v>
      </c>
      <c r="H379" s="65">
        <v>-36</v>
      </c>
      <c r="I379" s="69">
        <v>0</v>
      </c>
      <c r="J379" s="69">
        <v>0</v>
      </c>
      <c r="K379" s="89">
        <v>0</v>
      </c>
    </row>
    <row r="380" spans="1:11">
      <c r="A380" s="65">
        <v>493</v>
      </c>
      <c r="B380" s="67">
        <v>42291</v>
      </c>
      <c r="C380" s="65" t="s">
        <v>477</v>
      </c>
      <c r="D380" s="68" t="s">
        <v>153</v>
      </c>
      <c r="E380" s="65" t="s">
        <v>87</v>
      </c>
      <c r="F380" s="71" t="s">
        <v>335</v>
      </c>
      <c r="G380" s="246">
        <v>-2</v>
      </c>
      <c r="H380" s="65">
        <v>-60</v>
      </c>
      <c r="I380" s="69">
        <v>0</v>
      </c>
      <c r="J380" s="69">
        <v>0</v>
      </c>
      <c r="K380" s="89">
        <v>0</v>
      </c>
    </row>
    <row r="381" spans="1:11">
      <c r="A381" s="65">
        <v>492</v>
      </c>
      <c r="B381" s="67">
        <v>42291</v>
      </c>
      <c r="C381" s="65" t="s">
        <v>477</v>
      </c>
      <c r="D381" s="68" t="s">
        <v>149</v>
      </c>
      <c r="E381" s="65" t="s">
        <v>85</v>
      </c>
      <c r="F381" s="71" t="s">
        <v>319</v>
      </c>
      <c r="G381" s="246">
        <v>-2</v>
      </c>
      <c r="H381" s="65">
        <v>-16</v>
      </c>
      <c r="I381" s="69">
        <v>0</v>
      </c>
      <c r="J381" s="69">
        <v>0</v>
      </c>
      <c r="K381" s="89">
        <v>0</v>
      </c>
    </row>
    <row r="382" spans="1:11">
      <c r="A382" s="65">
        <v>491</v>
      </c>
      <c r="B382" s="67">
        <v>42291</v>
      </c>
      <c r="C382" s="65" t="s">
        <v>477</v>
      </c>
      <c r="D382" s="68" t="s">
        <v>150</v>
      </c>
      <c r="E382" s="65" t="s">
        <v>102</v>
      </c>
      <c r="F382" s="71" t="s">
        <v>365</v>
      </c>
      <c r="G382" s="246">
        <v>-1</v>
      </c>
      <c r="H382" s="65">
        <v>-1</v>
      </c>
      <c r="I382" s="69">
        <v>0</v>
      </c>
      <c r="J382" s="69">
        <v>0</v>
      </c>
      <c r="K382" s="89">
        <v>0</v>
      </c>
    </row>
    <row r="383" spans="1:11">
      <c r="A383" s="65">
        <v>490</v>
      </c>
      <c r="B383" s="67">
        <v>42291</v>
      </c>
      <c r="C383" s="65" t="s">
        <v>477</v>
      </c>
      <c r="D383" s="68" t="s">
        <v>150</v>
      </c>
      <c r="E383" s="65" t="s">
        <v>89</v>
      </c>
      <c r="F383" s="71" t="s">
        <v>342</v>
      </c>
      <c r="G383" s="246">
        <v>-1</v>
      </c>
      <c r="H383" s="65">
        <v>-6</v>
      </c>
      <c r="I383" s="69">
        <v>0</v>
      </c>
      <c r="J383" s="69">
        <v>0</v>
      </c>
      <c r="K383" s="89">
        <v>0</v>
      </c>
    </row>
    <row r="384" spans="1:11">
      <c r="A384" s="65">
        <v>489</v>
      </c>
      <c r="B384" s="67">
        <v>42291</v>
      </c>
      <c r="C384" s="65" t="s">
        <v>477</v>
      </c>
      <c r="D384" s="68" t="s">
        <v>149</v>
      </c>
      <c r="E384" s="65" t="s">
        <v>89</v>
      </c>
      <c r="F384" s="71" t="s">
        <v>343</v>
      </c>
      <c r="G384" s="246">
        <v>-1</v>
      </c>
      <c r="H384" s="65">
        <v>-10</v>
      </c>
      <c r="I384" s="69">
        <v>0</v>
      </c>
      <c r="J384" s="69">
        <v>0</v>
      </c>
      <c r="K384" s="89">
        <v>0</v>
      </c>
    </row>
    <row r="385" spans="1:11">
      <c r="A385" s="65">
        <v>488</v>
      </c>
      <c r="B385" s="67">
        <v>42291</v>
      </c>
      <c r="C385" s="65" t="s">
        <v>477</v>
      </c>
      <c r="D385" s="68" t="s">
        <v>160</v>
      </c>
      <c r="E385" s="65" t="s">
        <v>91</v>
      </c>
      <c r="F385" s="71" t="s">
        <v>517</v>
      </c>
      <c r="G385" s="246">
        <v>-4</v>
      </c>
      <c r="H385" s="65">
        <v>-4</v>
      </c>
      <c r="I385" s="69">
        <v>0</v>
      </c>
      <c r="J385" s="69">
        <v>0</v>
      </c>
      <c r="K385" s="89">
        <v>0</v>
      </c>
    </row>
    <row r="386" spans="1:11">
      <c r="A386" s="65">
        <v>487</v>
      </c>
      <c r="B386" s="67">
        <v>42291</v>
      </c>
      <c r="C386" s="65" t="s">
        <v>477</v>
      </c>
      <c r="D386" s="68" t="s">
        <v>156</v>
      </c>
      <c r="E386" s="65" t="s">
        <v>94</v>
      </c>
      <c r="F386" s="71" t="s">
        <v>347</v>
      </c>
      <c r="G386" s="246">
        <v>-1</v>
      </c>
      <c r="H386" s="65">
        <v>-30</v>
      </c>
      <c r="I386" s="69">
        <v>0</v>
      </c>
      <c r="J386" s="69">
        <v>0</v>
      </c>
      <c r="K386" s="89">
        <v>0</v>
      </c>
    </row>
    <row r="387" spans="1:11">
      <c r="A387" s="65">
        <v>486</v>
      </c>
      <c r="B387" s="67">
        <v>42291</v>
      </c>
      <c r="C387" s="65" t="s">
        <v>477</v>
      </c>
      <c r="D387" s="68" t="s">
        <v>159</v>
      </c>
      <c r="E387" s="65" t="s">
        <v>87</v>
      </c>
      <c r="F387" s="71" t="s">
        <v>337</v>
      </c>
      <c r="G387" s="246">
        <v>-3</v>
      </c>
      <c r="H387" s="65">
        <v>-120</v>
      </c>
      <c r="I387" s="69">
        <v>0</v>
      </c>
      <c r="J387" s="69">
        <v>0</v>
      </c>
      <c r="K387" s="89">
        <v>0</v>
      </c>
    </row>
    <row r="388" spans="1:11">
      <c r="A388" s="65">
        <v>485</v>
      </c>
      <c r="B388" s="67">
        <v>42291</v>
      </c>
      <c r="C388" s="65" t="s">
        <v>477</v>
      </c>
      <c r="D388" s="68" t="s">
        <v>160</v>
      </c>
      <c r="E388" s="65" t="s">
        <v>103</v>
      </c>
      <c r="F388" s="71" t="s">
        <v>415</v>
      </c>
      <c r="G388" s="246">
        <v>-2</v>
      </c>
      <c r="H388" s="65">
        <v>-60</v>
      </c>
      <c r="I388" s="69">
        <v>0</v>
      </c>
      <c r="J388" s="69">
        <v>0</v>
      </c>
      <c r="K388" s="89">
        <v>0</v>
      </c>
    </row>
    <row r="389" spans="1:11">
      <c r="A389" s="65">
        <v>484</v>
      </c>
      <c r="B389" s="67">
        <v>42291</v>
      </c>
      <c r="C389" s="65" t="s">
        <v>477</v>
      </c>
      <c r="D389" s="68" t="s">
        <v>160</v>
      </c>
      <c r="E389" s="65" t="s">
        <v>85</v>
      </c>
      <c r="F389" s="71" t="s">
        <v>516</v>
      </c>
      <c r="G389" s="246">
        <v>-6</v>
      </c>
      <c r="H389" s="65">
        <v>-360</v>
      </c>
      <c r="I389" s="69">
        <v>0</v>
      </c>
      <c r="J389" s="69">
        <v>0</v>
      </c>
      <c r="K389" s="89">
        <v>0</v>
      </c>
    </row>
    <row r="390" spans="1:11">
      <c r="A390" s="65">
        <v>483</v>
      </c>
      <c r="B390" s="67">
        <v>42291</v>
      </c>
      <c r="C390" s="65" t="s">
        <v>477</v>
      </c>
      <c r="D390" s="68" t="s">
        <v>152</v>
      </c>
      <c r="E390" s="65" t="s">
        <v>103</v>
      </c>
      <c r="F390" s="71" t="s">
        <v>472</v>
      </c>
      <c r="G390" s="246">
        <v>-2</v>
      </c>
      <c r="H390" s="65">
        <v>-2</v>
      </c>
      <c r="I390" s="69">
        <v>0</v>
      </c>
      <c r="J390" s="69">
        <v>0</v>
      </c>
      <c r="K390" s="89">
        <v>0</v>
      </c>
    </row>
    <row r="391" spans="1:11">
      <c r="A391" s="65">
        <v>482</v>
      </c>
      <c r="B391" s="67">
        <v>42291</v>
      </c>
      <c r="C391" s="65" t="s">
        <v>477</v>
      </c>
      <c r="D391" s="68" t="s">
        <v>152</v>
      </c>
      <c r="E391" s="65" t="s">
        <v>86</v>
      </c>
      <c r="F391" s="71" t="s">
        <v>327</v>
      </c>
      <c r="G391" s="246">
        <v>-1</v>
      </c>
      <c r="H391" s="65">
        <v>-50</v>
      </c>
      <c r="I391" s="69">
        <v>0</v>
      </c>
      <c r="J391" s="69">
        <v>0</v>
      </c>
      <c r="K391" s="89">
        <v>0</v>
      </c>
    </row>
    <row r="392" spans="1:11">
      <c r="A392" s="65">
        <v>481</v>
      </c>
      <c r="B392" s="67">
        <v>42289</v>
      </c>
      <c r="C392" s="65" t="s">
        <v>477</v>
      </c>
      <c r="D392" s="68" t="s">
        <v>152</v>
      </c>
      <c r="E392" s="65" t="s">
        <v>87</v>
      </c>
      <c r="F392" s="71" t="s">
        <v>491</v>
      </c>
      <c r="G392" s="246">
        <v>-1</v>
      </c>
      <c r="H392" s="65">
        <v>-1</v>
      </c>
      <c r="I392" s="69">
        <v>0</v>
      </c>
      <c r="J392" s="69">
        <v>0</v>
      </c>
      <c r="K392" s="89">
        <v>0</v>
      </c>
    </row>
    <row r="393" spans="1:11">
      <c r="A393" s="65">
        <v>480</v>
      </c>
      <c r="B393" s="67">
        <v>42289</v>
      </c>
      <c r="C393" s="65" t="s">
        <v>477</v>
      </c>
      <c r="D393" s="68" t="s">
        <v>158</v>
      </c>
      <c r="E393" s="65" t="s">
        <v>110</v>
      </c>
      <c r="F393" s="71" t="s">
        <v>329</v>
      </c>
      <c r="G393" s="246">
        <v>-1</v>
      </c>
      <c r="H393" s="65">
        <v>-1</v>
      </c>
      <c r="I393" s="69">
        <v>0</v>
      </c>
      <c r="J393" s="69">
        <v>0</v>
      </c>
      <c r="K393" s="89">
        <v>0</v>
      </c>
    </row>
    <row r="394" spans="1:11">
      <c r="A394" s="65">
        <v>479</v>
      </c>
      <c r="B394" s="67">
        <v>42289</v>
      </c>
      <c r="C394" s="65" t="s">
        <v>477</v>
      </c>
      <c r="D394" s="68" t="s">
        <v>149</v>
      </c>
      <c r="E394" s="65" t="s">
        <v>85</v>
      </c>
      <c r="F394" s="71" t="s">
        <v>322</v>
      </c>
      <c r="G394" s="246">
        <v>-2</v>
      </c>
      <c r="H394" s="65">
        <v>-24</v>
      </c>
      <c r="I394" s="69">
        <v>0</v>
      </c>
      <c r="J394" s="69">
        <v>0</v>
      </c>
      <c r="K394" s="89">
        <v>0</v>
      </c>
    </row>
    <row r="395" spans="1:11">
      <c r="A395" s="65">
        <v>478</v>
      </c>
      <c r="B395" s="67">
        <v>42289</v>
      </c>
      <c r="C395" s="65" t="s">
        <v>477</v>
      </c>
      <c r="D395" s="68" t="s">
        <v>160</v>
      </c>
      <c r="E395" s="65" t="s">
        <v>86</v>
      </c>
      <c r="F395" s="71" t="s">
        <v>457</v>
      </c>
      <c r="G395" s="246">
        <v>-0.1</v>
      </c>
      <c r="H395" s="65">
        <v>-3</v>
      </c>
      <c r="I395" s="69">
        <v>0</v>
      </c>
      <c r="J395" s="69">
        <v>0</v>
      </c>
      <c r="K395" s="89">
        <v>0</v>
      </c>
    </row>
    <row r="396" spans="1:11">
      <c r="A396" s="65">
        <v>477</v>
      </c>
      <c r="B396" s="67">
        <v>42285</v>
      </c>
      <c r="C396" s="65" t="s">
        <v>477</v>
      </c>
      <c r="D396" s="68" t="s">
        <v>158</v>
      </c>
      <c r="E396" s="65" t="s">
        <v>103</v>
      </c>
      <c r="F396" s="71" t="s">
        <v>372</v>
      </c>
      <c r="G396" s="246">
        <v>-1</v>
      </c>
      <c r="H396" s="65">
        <v>-1</v>
      </c>
      <c r="I396" s="69">
        <v>0</v>
      </c>
      <c r="J396" s="69">
        <v>0</v>
      </c>
      <c r="K396" s="89">
        <v>0</v>
      </c>
    </row>
    <row r="397" spans="1:11">
      <c r="A397" s="65">
        <v>476</v>
      </c>
      <c r="B397" s="67">
        <v>42285</v>
      </c>
      <c r="C397" s="65" t="s">
        <v>477</v>
      </c>
      <c r="D397" s="68" t="s">
        <v>158</v>
      </c>
      <c r="E397" s="65" t="s">
        <v>103</v>
      </c>
      <c r="F397" s="71" t="s">
        <v>372</v>
      </c>
      <c r="G397" s="246">
        <v>-1</v>
      </c>
      <c r="H397" s="65">
        <v>-1</v>
      </c>
      <c r="I397" s="69">
        <v>0</v>
      </c>
      <c r="J397" s="69">
        <v>0</v>
      </c>
      <c r="K397" s="89">
        <v>0</v>
      </c>
    </row>
    <row r="398" spans="1:11">
      <c r="A398" s="65">
        <v>475</v>
      </c>
      <c r="B398" s="67">
        <v>42285</v>
      </c>
      <c r="C398" s="65" t="s">
        <v>477</v>
      </c>
      <c r="D398" s="68" t="s">
        <v>160</v>
      </c>
      <c r="E398" s="65" t="s">
        <v>99</v>
      </c>
      <c r="F398" s="71" t="s">
        <v>357</v>
      </c>
      <c r="G398" s="246">
        <v>-0.25</v>
      </c>
      <c r="H398" s="65">
        <v>-2</v>
      </c>
      <c r="I398" s="69">
        <v>0</v>
      </c>
      <c r="J398" s="69">
        <v>0</v>
      </c>
      <c r="K398" s="89">
        <v>0</v>
      </c>
    </row>
    <row r="399" spans="1:11">
      <c r="A399" s="65">
        <v>474</v>
      </c>
      <c r="B399" s="67">
        <v>42282</v>
      </c>
      <c r="C399" s="65" t="s">
        <v>477</v>
      </c>
      <c r="D399" s="68" t="s">
        <v>153</v>
      </c>
      <c r="E399" s="65" t="s">
        <v>92</v>
      </c>
      <c r="F399" s="71" t="s">
        <v>346</v>
      </c>
      <c r="G399" s="246">
        <v>-0.4</v>
      </c>
      <c r="H399" s="65">
        <v>-12</v>
      </c>
      <c r="I399" s="69">
        <v>0</v>
      </c>
      <c r="J399" s="69">
        <v>0</v>
      </c>
      <c r="K399" s="89">
        <v>0</v>
      </c>
    </row>
    <row r="400" spans="1:11">
      <c r="A400" s="65">
        <v>473</v>
      </c>
      <c r="B400" s="67">
        <v>42282</v>
      </c>
      <c r="C400" s="65" t="s">
        <v>477</v>
      </c>
      <c r="D400" s="68" t="s">
        <v>160</v>
      </c>
      <c r="E400" s="65" t="s">
        <v>99</v>
      </c>
      <c r="F400" s="71" t="s">
        <v>357</v>
      </c>
      <c r="G400" s="246">
        <v>-2</v>
      </c>
      <c r="H400" s="65">
        <v>-16</v>
      </c>
      <c r="I400" s="69">
        <v>0</v>
      </c>
      <c r="J400" s="69">
        <v>0</v>
      </c>
      <c r="K400" s="89">
        <v>0</v>
      </c>
    </row>
    <row r="401" spans="1:11">
      <c r="A401" s="65">
        <v>472</v>
      </c>
      <c r="B401" s="67">
        <v>42282</v>
      </c>
      <c r="C401" s="65" t="s">
        <v>477</v>
      </c>
      <c r="D401" s="68" t="s">
        <v>160</v>
      </c>
      <c r="E401" s="65" t="s">
        <v>87</v>
      </c>
      <c r="F401" s="71" t="s">
        <v>404</v>
      </c>
      <c r="G401" s="246">
        <v>-1</v>
      </c>
      <c r="H401" s="65">
        <v>-40</v>
      </c>
      <c r="I401" s="69">
        <v>0</v>
      </c>
      <c r="J401" s="69">
        <v>0</v>
      </c>
      <c r="K401" s="89">
        <v>0</v>
      </c>
    </row>
    <row r="402" spans="1:11">
      <c r="A402" s="65">
        <v>471</v>
      </c>
      <c r="B402" s="67">
        <v>42282</v>
      </c>
      <c r="C402" s="65" t="s">
        <v>477</v>
      </c>
      <c r="D402" s="68" t="s">
        <v>158</v>
      </c>
      <c r="E402" s="65" t="s">
        <v>103</v>
      </c>
      <c r="F402" s="71" t="s">
        <v>372</v>
      </c>
      <c r="G402" s="246">
        <v>-1</v>
      </c>
      <c r="H402" s="65">
        <v>-1</v>
      </c>
      <c r="I402" s="69">
        <v>0</v>
      </c>
      <c r="J402" s="69">
        <v>0</v>
      </c>
      <c r="K402" s="89">
        <v>0</v>
      </c>
    </row>
    <row r="403" spans="1:11">
      <c r="A403" s="65">
        <v>470</v>
      </c>
      <c r="B403" s="67">
        <v>42282</v>
      </c>
      <c r="C403" s="65" t="s">
        <v>477</v>
      </c>
      <c r="D403" s="68" t="s">
        <v>153</v>
      </c>
      <c r="E403" s="65" t="s">
        <v>103</v>
      </c>
      <c r="F403" s="71" t="s">
        <v>463</v>
      </c>
      <c r="G403" s="246">
        <v>-1</v>
      </c>
      <c r="H403" s="65">
        <v>-12</v>
      </c>
      <c r="I403" s="69">
        <v>0</v>
      </c>
      <c r="J403" s="69">
        <v>0</v>
      </c>
      <c r="K403" s="89">
        <v>0</v>
      </c>
    </row>
    <row r="404" spans="1:11">
      <c r="A404" s="65">
        <v>469</v>
      </c>
      <c r="B404" s="67">
        <v>42282</v>
      </c>
      <c r="C404" s="65" t="s">
        <v>477</v>
      </c>
      <c r="D404" s="68" t="s">
        <v>153</v>
      </c>
      <c r="E404" s="65" t="s">
        <v>92</v>
      </c>
      <c r="F404" s="71" t="s">
        <v>381</v>
      </c>
      <c r="G404" s="246">
        <v>-0.46666666666666667</v>
      </c>
      <c r="H404" s="65">
        <v>-14</v>
      </c>
      <c r="I404" s="69">
        <v>0</v>
      </c>
      <c r="J404" s="69">
        <v>0</v>
      </c>
      <c r="K404" s="89">
        <v>0</v>
      </c>
    </row>
    <row r="405" spans="1:11">
      <c r="A405" s="65">
        <v>468</v>
      </c>
      <c r="B405" s="67">
        <v>42282</v>
      </c>
      <c r="C405" s="65" t="s">
        <v>477</v>
      </c>
      <c r="D405" s="68" t="s">
        <v>160</v>
      </c>
      <c r="E405" s="65" t="s">
        <v>99</v>
      </c>
      <c r="F405" s="71" t="s">
        <v>357</v>
      </c>
      <c r="G405" s="246">
        <v>-2</v>
      </c>
      <c r="H405" s="65">
        <v>-16</v>
      </c>
      <c r="I405" s="69">
        <v>0</v>
      </c>
      <c r="J405" s="69">
        <v>0</v>
      </c>
      <c r="K405" s="89">
        <v>0</v>
      </c>
    </row>
    <row r="406" spans="1:11">
      <c r="A406" s="65">
        <v>467</v>
      </c>
      <c r="B406" s="67">
        <v>42278</v>
      </c>
      <c r="C406" s="65" t="s">
        <v>477</v>
      </c>
      <c r="D406" s="68" t="s">
        <v>149</v>
      </c>
      <c r="E406" s="65" t="s">
        <v>102</v>
      </c>
      <c r="F406" s="71" t="s">
        <v>462</v>
      </c>
      <c r="G406" s="246">
        <v>-3</v>
      </c>
      <c r="H406" s="65">
        <v>-30</v>
      </c>
      <c r="I406" s="69">
        <v>0</v>
      </c>
      <c r="J406" s="69">
        <v>0</v>
      </c>
      <c r="K406" s="89">
        <v>0</v>
      </c>
    </row>
    <row r="407" spans="1:11">
      <c r="A407" s="65">
        <v>466</v>
      </c>
      <c r="B407" s="67">
        <v>42278</v>
      </c>
      <c r="C407" s="65" t="s">
        <v>477</v>
      </c>
      <c r="D407" s="68" t="s">
        <v>160</v>
      </c>
      <c r="E407" s="65" t="s">
        <v>103</v>
      </c>
      <c r="F407" s="71" t="s">
        <v>464</v>
      </c>
      <c r="G407" s="246">
        <v>-1</v>
      </c>
      <c r="H407" s="65">
        <v>-20</v>
      </c>
      <c r="I407" s="69">
        <v>0</v>
      </c>
      <c r="J407" s="69">
        <v>0</v>
      </c>
      <c r="K407" s="89">
        <v>0</v>
      </c>
    </row>
    <row r="408" spans="1:11">
      <c r="A408" s="65">
        <v>465</v>
      </c>
      <c r="B408" s="67">
        <v>42278</v>
      </c>
      <c r="C408" s="65" t="s">
        <v>477</v>
      </c>
      <c r="D408" s="68" t="s">
        <v>160</v>
      </c>
      <c r="E408" s="65" t="s">
        <v>95</v>
      </c>
      <c r="F408" s="71" t="s">
        <v>515</v>
      </c>
      <c r="G408" s="246">
        <v>-1</v>
      </c>
      <c r="H408" s="65">
        <v>-1</v>
      </c>
      <c r="I408" s="69">
        <v>0</v>
      </c>
      <c r="J408" s="69">
        <v>0</v>
      </c>
      <c r="K408" s="89">
        <v>0</v>
      </c>
    </row>
    <row r="409" spans="1:11">
      <c r="A409" s="65">
        <v>464</v>
      </c>
      <c r="B409" s="67">
        <v>42278</v>
      </c>
      <c r="C409" s="65" t="s">
        <v>477</v>
      </c>
      <c r="D409" s="68" t="s">
        <v>160</v>
      </c>
      <c r="E409" s="65" t="s">
        <v>99</v>
      </c>
      <c r="F409" s="71" t="s">
        <v>358</v>
      </c>
      <c r="G409" s="246">
        <v>-4</v>
      </c>
      <c r="H409" s="65">
        <v>-64</v>
      </c>
      <c r="I409" s="69">
        <v>0</v>
      </c>
      <c r="J409" s="69">
        <v>0</v>
      </c>
      <c r="K409" s="89">
        <v>0</v>
      </c>
    </row>
    <row r="410" spans="1:11">
      <c r="A410" s="65">
        <v>463</v>
      </c>
      <c r="B410" s="67">
        <v>42278</v>
      </c>
      <c r="C410" s="65" t="s">
        <v>477</v>
      </c>
      <c r="D410" s="68" t="s">
        <v>160</v>
      </c>
      <c r="E410" s="65" t="s">
        <v>85</v>
      </c>
      <c r="F410" s="71" t="s">
        <v>324</v>
      </c>
      <c r="G410" s="246">
        <v>-1</v>
      </c>
      <c r="H410" s="65">
        <v>-30</v>
      </c>
      <c r="I410" s="69">
        <v>0</v>
      </c>
      <c r="J410" s="69">
        <v>0</v>
      </c>
      <c r="K410" s="89">
        <v>0</v>
      </c>
    </row>
    <row r="411" spans="1:11">
      <c r="A411" s="65">
        <v>462</v>
      </c>
      <c r="B411" s="67">
        <v>42275</v>
      </c>
      <c r="C411" s="65" t="s">
        <v>476</v>
      </c>
      <c r="D411" s="68" t="s">
        <v>153</v>
      </c>
      <c r="E411" s="65" t="s">
        <v>94</v>
      </c>
      <c r="F411" s="71" t="s">
        <v>460</v>
      </c>
      <c r="G411" s="246">
        <v>-0.5</v>
      </c>
      <c r="H411" s="65">
        <v>-10</v>
      </c>
      <c r="I411" s="69">
        <v>0</v>
      </c>
      <c r="J411" s="69">
        <v>0</v>
      </c>
      <c r="K411" s="89">
        <v>0</v>
      </c>
    </row>
    <row r="412" spans="1:11">
      <c r="A412" s="65">
        <v>461</v>
      </c>
      <c r="B412" s="67">
        <v>42268</v>
      </c>
      <c r="C412" s="65" t="s">
        <v>476</v>
      </c>
      <c r="D412" s="68" t="s">
        <v>158</v>
      </c>
      <c r="E412" s="65" t="s">
        <v>95</v>
      </c>
      <c r="F412" s="71" t="s">
        <v>351</v>
      </c>
      <c r="G412" s="246">
        <v>-0.66666666666666663</v>
      </c>
      <c r="H412" s="65">
        <v>-10</v>
      </c>
      <c r="I412" s="69">
        <v>0</v>
      </c>
      <c r="J412" s="69">
        <v>0</v>
      </c>
      <c r="K412" s="89">
        <v>0</v>
      </c>
    </row>
    <row r="413" spans="1:11">
      <c r="A413" s="65">
        <v>460</v>
      </c>
      <c r="B413" s="67">
        <v>42268</v>
      </c>
      <c r="C413" s="65" t="s">
        <v>476</v>
      </c>
      <c r="D413" s="68" t="s">
        <v>153</v>
      </c>
      <c r="E413" s="65" t="s">
        <v>94</v>
      </c>
      <c r="F413" s="71" t="s">
        <v>460</v>
      </c>
      <c r="G413" s="246">
        <v>-0.7</v>
      </c>
      <c r="H413" s="65">
        <v>-14</v>
      </c>
      <c r="I413" s="69">
        <v>0</v>
      </c>
      <c r="J413" s="69">
        <v>0</v>
      </c>
      <c r="K413" s="89">
        <v>0</v>
      </c>
    </row>
    <row r="414" spans="1:11">
      <c r="A414" s="65">
        <v>459</v>
      </c>
      <c r="B414" s="67">
        <v>42268</v>
      </c>
      <c r="C414" s="65" t="s">
        <v>476</v>
      </c>
      <c r="D414" s="68" t="s">
        <v>159</v>
      </c>
      <c r="E414" s="65" t="s">
        <v>95</v>
      </c>
      <c r="F414" s="71" t="s">
        <v>484</v>
      </c>
      <c r="G414" s="246">
        <v>-0.23333333333333334</v>
      </c>
      <c r="H414" s="65">
        <v>-7</v>
      </c>
      <c r="I414" s="69">
        <v>0</v>
      </c>
      <c r="J414" s="69">
        <v>0</v>
      </c>
      <c r="K414" s="89">
        <v>0</v>
      </c>
    </row>
    <row r="415" spans="1:11">
      <c r="A415" s="65">
        <v>458</v>
      </c>
      <c r="B415" s="67">
        <v>42275</v>
      </c>
      <c r="C415" s="65" t="s">
        <v>476</v>
      </c>
      <c r="D415" s="68" t="s">
        <v>160</v>
      </c>
      <c r="E415" s="65" t="s">
        <v>87</v>
      </c>
      <c r="F415" s="71" t="s">
        <v>485</v>
      </c>
      <c r="G415" s="246">
        <v>-0.16666666666666666</v>
      </c>
      <c r="H415" s="65">
        <v>-2</v>
      </c>
      <c r="I415" s="69">
        <v>0</v>
      </c>
      <c r="J415" s="69">
        <v>0</v>
      </c>
      <c r="K415" s="89">
        <v>0</v>
      </c>
    </row>
    <row r="416" spans="1:11">
      <c r="A416" s="65">
        <v>457</v>
      </c>
      <c r="B416" s="67">
        <v>42275</v>
      </c>
      <c r="C416" s="65" t="s">
        <v>476</v>
      </c>
      <c r="D416" s="68" t="s">
        <v>160</v>
      </c>
      <c r="E416" s="65" t="s">
        <v>99</v>
      </c>
      <c r="F416" s="71" t="s">
        <v>488</v>
      </c>
      <c r="G416" s="246">
        <v>-1</v>
      </c>
      <c r="H416" s="65">
        <v>-16</v>
      </c>
      <c r="I416" s="69">
        <v>0</v>
      </c>
      <c r="J416" s="69">
        <v>0</v>
      </c>
      <c r="K416" s="89">
        <v>0</v>
      </c>
    </row>
    <row r="417" spans="1:11">
      <c r="A417" s="65">
        <v>456</v>
      </c>
      <c r="B417" s="67">
        <v>42275</v>
      </c>
      <c r="C417" s="65" t="s">
        <v>476</v>
      </c>
      <c r="D417" s="68" t="s">
        <v>153</v>
      </c>
      <c r="E417" s="65" t="s">
        <v>94</v>
      </c>
      <c r="F417" s="71" t="s">
        <v>460</v>
      </c>
      <c r="G417" s="246">
        <v>-1</v>
      </c>
      <c r="H417" s="65">
        <v>-20</v>
      </c>
      <c r="I417" s="69">
        <v>0</v>
      </c>
      <c r="J417" s="69">
        <v>0</v>
      </c>
      <c r="K417" s="89">
        <v>0</v>
      </c>
    </row>
    <row r="418" spans="1:11">
      <c r="A418" s="65">
        <v>455</v>
      </c>
      <c r="B418" s="67">
        <v>42275</v>
      </c>
      <c r="C418" s="65" t="s">
        <v>476</v>
      </c>
      <c r="D418" s="68" t="s">
        <v>160</v>
      </c>
      <c r="E418" s="65" t="s">
        <v>99</v>
      </c>
      <c r="F418" s="71" t="s">
        <v>358</v>
      </c>
      <c r="G418" s="246">
        <v>-1.5</v>
      </c>
      <c r="H418" s="65">
        <v>-24</v>
      </c>
      <c r="I418" s="69">
        <v>0</v>
      </c>
      <c r="J418" s="69">
        <v>0</v>
      </c>
      <c r="K418" s="89">
        <v>0</v>
      </c>
    </row>
    <row r="419" spans="1:11">
      <c r="A419" s="65">
        <v>454</v>
      </c>
      <c r="B419" s="67">
        <v>42261</v>
      </c>
      <c r="C419" s="65" t="s">
        <v>476</v>
      </c>
      <c r="D419" s="68" t="s">
        <v>160</v>
      </c>
      <c r="E419" s="65" t="s">
        <v>99</v>
      </c>
      <c r="F419" s="71" t="s">
        <v>357</v>
      </c>
      <c r="G419" s="246">
        <v>-1</v>
      </c>
      <c r="H419" s="65">
        <v>-8</v>
      </c>
      <c r="I419" s="69">
        <v>0</v>
      </c>
      <c r="J419" s="69">
        <v>0</v>
      </c>
      <c r="K419" s="89">
        <v>0</v>
      </c>
    </row>
    <row r="420" spans="1:11">
      <c r="A420" s="65">
        <v>453</v>
      </c>
      <c r="B420" s="67">
        <v>42261</v>
      </c>
      <c r="C420" s="65" t="s">
        <v>476</v>
      </c>
      <c r="D420" s="68" t="s">
        <v>159</v>
      </c>
      <c r="E420" s="65" t="s">
        <v>103</v>
      </c>
      <c r="F420" s="71" t="s">
        <v>465</v>
      </c>
      <c r="G420" s="246">
        <v>-1</v>
      </c>
      <c r="H420" s="65">
        <v>-30</v>
      </c>
      <c r="I420" s="69">
        <v>0</v>
      </c>
      <c r="J420" s="69">
        <v>0</v>
      </c>
      <c r="K420" s="89">
        <v>0</v>
      </c>
    </row>
    <row r="421" spans="1:11">
      <c r="A421" s="65">
        <v>452</v>
      </c>
      <c r="B421" s="67">
        <v>42254</v>
      </c>
      <c r="C421" s="65" t="s">
        <v>476</v>
      </c>
      <c r="D421" s="68" t="s">
        <v>158</v>
      </c>
      <c r="E421" s="65" t="s">
        <v>103</v>
      </c>
      <c r="F421" s="71" t="s">
        <v>372</v>
      </c>
      <c r="G421" s="246">
        <v>-1</v>
      </c>
      <c r="H421" s="65">
        <v>-1</v>
      </c>
      <c r="I421" s="69">
        <v>0</v>
      </c>
      <c r="J421" s="69">
        <v>0</v>
      </c>
      <c r="K421" s="89">
        <v>0</v>
      </c>
    </row>
    <row r="422" spans="1:11">
      <c r="A422" s="65">
        <v>451</v>
      </c>
      <c r="B422" s="67">
        <v>42254</v>
      </c>
      <c r="C422" s="65" t="s">
        <v>476</v>
      </c>
      <c r="D422" s="68" t="s">
        <v>160</v>
      </c>
      <c r="E422" s="65" t="s">
        <v>99</v>
      </c>
      <c r="F422" s="71" t="s">
        <v>358</v>
      </c>
      <c r="G422" s="246">
        <v>-2</v>
      </c>
      <c r="H422" s="65">
        <v>-32</v>
      </c>
      <c r="I422" s="69">
        <v>0</v>
      </c>
      <c r="J422" s="69">
        <v>0</v>
      </c>
      <c r="K422" s="89">
        <v>0</v>
      </c>
    </row>
    <row r="423" spans="1:11">
      <c r="A423" s="65">
        <v>450</v>
      </c>
      <c r="B423" s="67">
        <v>42254</v>
      </c>
      <c r="C423" s="65" t="s">
        <v>476</v>
      </c>
      <c r="D423" s="68" t="s">
        <v>152</v>
      </c>
      <c r="E423" s="65" t="s">
        <v>87</v>
      </c>
      <c r="F423" s="71" t="s">
        <v>491</v>
      </c>
      <c r="G423" s="246">
        <v>-1</v>
      </c>
      <c r="H423" s="65">
        <v>-1</v>
      </c>
      <c r="I423" s="69">
        <v>0</v>
      </c>
      <c r="J423" s="69">
        <v>0</v>
      </c>
      <c r="K423" s="89">
        <v>0</v>
      </c>
    </row>
    <row r="424" spans="1:11">
      <c r="A424" s="65">
        <v>449</v>
      </c>
      <c r="B424" s="67">
        <v>42261</v>
      </c>
      <c r="C424" s="65" t="s">
        <v>476</v>
      </c>
      <c r="D424" s="68" t="s">
        <v>152</v>
      </c>
      <c r="E424" s="65" t="s">
        <v>87</v>
      </c>
      <c r="F424" s="71" t="s">
        <v>491</v>
      </c>
      <c r="G424" s="246">
        <v>-1</v>
      </c>
      <c r="H424" s="65">
        <v>-1</v>
      </c>
      <c r="I424" s="69">
        <v>0</v>
      </c>
      <c r="J424" s="69">
        <v>0</v>
      </c>
      <c r="K424" s="89">
        <v>0</v>
      </c>
    </row>
    <row r="425" spans="1:11">
      <c r="A425" s="65">
        <v>448</v>
      </c>
      <c r="B425" s="67">
        <v>42254</v>
      </c>
      <c r="C425" s="65" t="s">
        <v>476</v>
      </c>
      <c r="D425" s="68" t="s">
        <v>154</v>
      </c>
      <c r="E425" s="65" t="s">
        <v>102</v>
      </c>
      <c r="F425" s="71" t="s">
        <v>366</v>
      </c>
      <c r="G425" s="246">
        <v>-1</v>
      </c>
      <c r="H425" s="65">
        <v>-12</v>
      </c>
      <c r="I425" s="69">
        <v>0</v>
      </c>
      <c r="J425" s="69">
        <v>0</v>
      </c>
      <c r="K425" s="89">
        <v>0</v>
      </c>
    </row>
    <row r="426" spans="1:11">
      <c r="A426" s="69">
        <v>447</v>
      </c>
      <c r="B426" s="206">
        <v>42255</v>
      </c>
      <c r="C426" s="69" t="s">
        <v>476</v>
      </c>
      <c r="D426" s="85" t="s">
        <v>158</v>
      </c>
      <c r="E426" s="69" t="s">
        <v>105</v>
      </c>
      <c r="F426" s="144" t="s">
        <v>375</v>
      </c>
      <c r="G426" s="69">
        <v>0</v>
      </c>
      <c r="H426" s="69">
        <v>0</v>
      </c>
      <c r="I426" s="69">
        <v>1</v>
      </c>
      <c r="J426" s="69">
        <v>1</v>
      </c>
      <c r="K426" s="89">
        <v>0</v>
      </c>
    </row>
    <row r="427" spans="1:11">
      <c r="A427" s="69">
        <v>446</v>
      </c>
      <c r="B427" s="206">
        <v>42255</v>
      </c>
      <c r="C427" s="69" t="s">
        <v>476</v>
      </c>
      <c r="D427" s="85" t="s">
        <v>150</v>
      </c>
      <c r="E427" s="69" t="s">
        <v>102</v>
      </c>
      <c r="F427" s="144" t="s">
        <v>367</v>
      </c>
      <c r="G427" s="69">
        <v>0</v>
      </c>
      <c r="H427" s="69">
        <v>0</v>
      </c>
      <c r="I427" s="69">
        <v>2</v>
      </c>
      <c r="J427" s="69">
        <v>8</v>
      </c>
      <c r="K427" s="89">
        <v>0</v>
      </c>
    </row>
    <row r="428" spans="1:11">
      <c r="A428" s="69">
        <v>445</v>
      </c>
      <c r="B428" s="206">
        <v>42255</v>
      </c>
      <c r="C428" s="69" t="s">
        <v>476</v>
      </c>
      <c r="D428" s="85" t="s">
        <v>158</v>
      </c>
      <c r="E428" s="69" t="s">
        <v>102</v>
      </c>
      <c r="F428" s="144" t="s">
        <v>507</v>
      </c>
      <c r="G428" s="69">
        <v>0</v>
      </c>
      <c r="H428" s="69">
        <v>0</v>
      </c>
      <c r="I428" s="69">
        <v>1</v>
      </c>
      <c r="J428" s="69">
        <v>1</v>
      </c>
      <c r="K428" s="89">
        <v>0</v>
      </c>
    </row>
    <row r="429" spans="1:11">
      <c r="A429" s="69">
        <v>444</v>
      </c>
      <c r="B429" s="206">
        <v>42255</v>
      </c>
      <c r="C429" s="69" t="s">
        <v>476</v>
      </c>
      <c r="D429" s="85" t="s">
        <v>148</v>
      </c>
      <c r="E429" s="69" t="s">
        <v>99</v>
      </c>
      <c r="F429" s="144" t="s">
        <v>361</v>
      </c>
      <c r="G429" s="69">
        <v>0</v>
      </c>
      <c r="H429" s="69">
        <v>0</v>
      </c>
      <c r="I429" s="69">
        <v>2</v>
      </c>
      <c r="J429" s="69">
        <v>40</v>
      </c>
      <c r="K429" s="89">
        <v>0</v>
      </c>
    </row>
    <row r="430" spans="1:11">
      <c r="A430" s="69">
        <v>443</v>
      </c>
      <c r="B430" s="206">
        <v>42255</v>
      </c>
      <c r="C430" s="69" t="s">
        <v>476</v>
      </c>
      <c r="D430" s="85" t="s">
        <v>152</v>
      </c>
      <c r="E430" s="69" t="s">
        <v>96</v>
      </c>
      <c r="F430" s="144" t="s">
        <v>354</v>
      </c>
      <c r="G430" s="69">
        <v>0</v>
      </c>
      <c r="H430" s="69">
        <v>0</v>
      </c>
      <c r="I430" s="69">
        <v>1</v>
      </c>
      <c r="J430" s="69">
        <v>1</v>
      </c>
      <c r="K430" s="89">
        <v>0</v>
      </c>
    </row>
    <row r="431" spans="1:11">
      <c r="A431" s="69">
        <v>442</v>
      </c>
      <c r="B431" s="206">
        <v>42255</v>
      </c>
      <c r="C431" s="69" t="s">
        <v>476</v>
      </c>
      <c r="D431" s="85" t="s">
        <v>154</v>
      </c>
      <c r="E431" s="69" t="s">
        <v>96</v>
      </c>
      <c r="F431" s="144" t="s">
        <v>403</v>
      </c>
      <c r="G431" s="69">
        <v>0</v>
      </c>
      <c r="H431" s="69">
        <v>0</v>
      </c>
      <c r="I431" s="69">
        <v>2</v>
      </c>
      <c r="J431" s="69">
        <v>2</v>
      </c>
      <c r="K431" s="89">
        <v>0</v>
      </c>
    </row>
    <row r="432" spans="1:11">
      <c r="A432" s="69">
        <v>441</v>
      </c>
      <c r="B432" s="206">
        <v>42255</v>
      </c>
      <c r="C432" s="69" t="s">
        <v>476</v>
      </c>
      <c r="D432" s="85" t="s">
        <v>158</v>
      </c>
      <c r="E432" s="69" t="s">
        <v>95</v>
      </c>
      <c r="F432" s="144" t="s">
        <v>510</v>
      </c>
      <c r="G432" s="69">
        <v>0</v>
      </c>
      <c r="H432" s="69">
        <v>0</v>
      </c>
      <c r="I432" s="69">
        <v>1</v>
      </c>
      <c r="J432" s="69">
        <v>28</v>
      </c>
      <c r="K432" s="89">
        <v>0</v>
      </c>
    </row>
    <row r="433" spans="1:11">
      <c r="A433" s="69">
        <v>440</v>
      </c>
      <c r="B433" s="206">
        <v>42255</v>
      </c>
      <c r="C433" s="69" t="s">
        <v>476</v>
      </c>
      <c r="D433" s="85" t="s">
        <v>159</v>
      </c>
      <c r="E433" s="69" t="s">
        <v>90</v>
      </c>
      <c r="F433" s="144" t="s">
        <v>344</v>
      </c>
      <c r="G433" s="69">
        <v>0</v>
      </c>
      <c r="H433" s="69">
        <v>0</v>
      </c>
      <c r="I433" s="69">
        <v>1</v>
      </c>
      <c r="J433" s="69">
        <v>30</v>
      </c>
      <c r="K433" s="89">
        <v>0</v>
      </c>
    </row>
    <row r="434" spans="1:11">
      <c r="A434" s="69">
        <v>439</v>
      </c>
      <c r="B434" s="206">
        <v>42255</v>
      </c>
      <c r="C434" s="69" t="s">
        <v>476</v>
      </c>
      <c r="D434" s="85" t="s">
        <v>159</v>
      </c>
      <c r="E434" s="69" t="s">
        <v>89</v>
      </c>
      <c r="F434" s="144" t="s">
        <v>503</v>
      </c>
      <c r="G434" s="69">
        <v>0</v>
      </c>
      <c r="H434" s="69">
        <v>0</v>
      </c>
      <c r="I434" s="69">
        <v>1</v>
      </c>
      <c r="J434" s="69">
        <v>1</v>
      </c>
      <c r="K434" s="89">
        <v>0</v>
      </c>
    </row>
    <row r="435" spans="1:11">
      <c r="A435" s="69">
        <v>438</v>
      </c>
      <c r="B435" s="206">
        <v>42255</v>
      </c>
      <c r="C435" s="69" t="s">
        <v>476</v>
      </c>
      <c r="D435" s="85" t="s">
        <v>152</v>
      </c>
      <c r="E435" s="69" t="s">
        <v>89</v>
      </c>
      <c r="F435" s="144" t="s">
        <v>341</v>
      </c>
      <c r="G435" s="69">
        <v>0</v>
      </c>
      <c r="H435" s="69">
        <v>0</v>
      </c>
      <c r="I435" s="69">
        <v>1</v>
      </c>
      <c r="J435" s="69">
        <v>1</v>
      </c>
      <c r="K435" s="89">
        <v>0</v>
      </c>
    </row>
    <row r="436" spans="1:11">
      <c r="A436" s="69">
        <v>437</v>
      </c>
      <c r="B436" s="206">
        <v>42255</v>
      </c>
      <c r="C436" s="69" t="s">
        <v>476</v>
      </c>
      <c r="D436" s="85" t="s">
        <v>152</v>
      </c>
      <c r="E436" s="69" t="s">
        <v>87</v>
      </c>
      <c r="F436" s="144" t="s">
        <v>491</v>
      </c>
      <c r="G436" s="69">
        <v>0</v>
      </c>
      <c r="H436" s="69">
        <v>0</v>
      </c>
      <c r="I436" s="69">
        <v>3</v>
      </c>
      <c r="J436" s="69">
        <v>3</v>
      </c>
      <c r="K436" s="89">
        <v>0</v>
      </c>
    </row>
    <row r="437" spans="1:11">
      <c r="A437" s="69">
        <v>436</v>
      </c>
      <c r="B437" s="206">
        <v>42255</v>
      </c>
      <c r="C437" s="69" t="s">
        <v>476</v>
      </c>
      <c r="D437" s="85" t="s">
        <v>152</v>
      </c>
      <c r="E437" s="69" t="s">
        <v>87</v>
      </c>
      <c r="F437" s="144" t="s">
        <v>505</v>
      </c>
      <c r="G437" s="69">
        <v>0</v>
      </c>
      <c r="H437" s="69">
        <v>0</v>
      </c>
      <c r="I437" s="69">
        <v>1</v>
      </c>
      <c r="J437" s="69">
        <v>1</v>
      </c>
      <c r="K437" s="89">
        <v>0</v>
      </c>
    </row>
    <row r="438" spans="1:11">
      <c r="A438" s="69">
        <v>435</v>
      </c>
      <c r="B438" s="206">
        <v>42255</v>
      </c>
      <c r="C438" s="69" t="s">
        <v>476</v>
      </c>
      <c r="D438" s="85" t="s">
        <v>158</v>
      </c>
      <c r="E438" s="69" t="s">
        <v>110</v>
      </c>
      <c r="F438" s="144" t="s">
        <v>333</v>
      </c>
      <c r="G438" s="69">
        <v>0</v>
      </c>
      <c r="H438" s="69">
        <v>0</v>
      </c>
      <c r="I438" s="69">
        <v>1</v>
      </c>
      <c r="J438" s="69">
        <v>1</v>
      </c>
      <c r="K438" s="89">
        <v>0</v>
      </c>
    </row>
    <row r="439" spans="1:11">
      <c r="A439" s="69">
        <v>434</v>
      </c>
      <c r="B439" s="206">
        <v>42255</v>
      </c>
      <c r="C439" s="69" t="s">
        <v>476</v>
      </c>
      <c r="D439" s="85" t="s">
        <v>160</v>
      </c>
      <c r="E439" s="69" t="s">
        <v>86</v>
      </c>
      <c r="F439" s="144" t="s">
        <v>457</v>
      </c>
      <c r="G439" s="69">
        <v>0</v>
      </c>
      <c r="H439" s="69">
        <v>0</v>
      </c>
      <c r="I439" s="69">
        <v>3</v>
      </c>
      <c r="J439" s="69">
        <v>90</v>
      </c>
      <c r="K439" s="89">
        <v>0</v>
      </c>
    </row>
    <row r="440" spans="1:11">
      <c r="A440" s="69">
        <v>433</v>
      </c>
      <c r="B440" s="206">
        <v>42255</v>
      </c>
      <c r="C440" s="69" t="s">
        <v>476</v>
      </c>
      <c r="D440" s="85" t="s">
        <v>154</v>
      </c>
      <c r="E440" s="69" t="s">
        <v>85</v>
      </c>
      <c r="F440" s="144" t="s">
        <v>509</v>
      </c>
      <c r="G440" s="69">
        <v>0</v>
      </c>
      <c r="H440" s="69">
        <v>0</v>
      </c>
      <c r="I440" s="69">
        <v>1</v>
      </c>
      <c r="J440" s="69">
        <v>1</v>
      </c>
      <c r="K440" s="89">
        <v>0</v>
      </c>
    </row>
    <row r="441" spans="1:11">
      <c r="A441" s="69">
        <v>432</v>
      </c>
      <c r="B441" s="206">
        <v>42255</v>
      </c>
      <c r="C441" s="69" t="s">
        <v>476</v>
      </c>
      <c r="D441" s="85" t="s">
        <v>152</v>
      </c>
      <c r="E441" s="69" t="s">
        <v>85</v>
      </c>
      <c r="F441" s="144" t="s">
        <v>318</v>
      </c>
      <c r="G441" s="69">
        <v>0</v>
      </c>
      <c r="H441" s="69">
        <v>0</v>
      </c>
      <c r="I441" s="69">
        <v>1</v>
      </c>
      <c r="J441" s="69">
        <v>1</v>
      </c>
      <c r="K441" s="89">
        <v>0</v>
      </c>
    </row>
    <row r="442" spans="1:11">
      <c r="A442" s="69">
        <v>431</v>
      </c>
      <c r="B442" s="206">
        <v>42255</v>
      </c>
      <c r="C442" s="69" t="s">
        <v>476</v>
      </c>
      <c r="D442" s="85" t="s">
        <v>160</v>
      </c>
      <c r="E442" s="69" t="s">
        <v>85</v>
      </c>
      <c r="F442" s="144" t="s">
        <v>454</v>
      </c>
      <c r="G442" s="69">
        <v>0</v>
      </c>
      <c r="H442" s="69">
        <v>0</v>
      </c>
      <c r="I442" s="69">
        <v>4</v>
      </c>
      <c r="J442" s="69">
        <v>120</v>
      </c>
      <c r="K442" s="89">
        <v>0</v>
      </c>
    </row>
    <row r="443" spans="1:11">
      <c r="A443" s="69">
        <v>430</v>
      </c>
      <c r="B443" s="206">
        <v>42255</v>
      </c>
      <c r="C443" s="69" t="s">
        <v>476</v>
      </c>
      <c r="D443" s="85" t="s">
        <v>149</v>
      </c>
      <c r="E443" s="69" t="s">
        <v>85</v>
      </c>
      <c r="F443" s="144" t="s">
        <v>317</v>
      </c>
      <c r="G443" s="69">
        <v>0</v>
      </c>
      <c r="H443" s="69">
        <v>0</v>
      </c>
      <c r="I443" s="69">
        <v>1</v>
      </c>
      <c r="J443" s="69">
        <v>1</v>
      </c>
      <c r="K443" s="89">
        <v>0</v>
      </c>
    </row>
    <row r="444" spans="1:11">
      <c r="A444" s="69">
        <v>429</v>
      </c>
      <c r="B444" s="206">
        <v>42255</v>
      </c>
      <c r="C444" s="69" t="s">
        <v>476</v>
      </c>
      <c r="D444" s="85" t="s">
        <v>149</v>
      </c>
      <c r="E444" s="69" t="s">
        <v>85</v>
      </c>
      <c r="F444" s="144" t="s">
        <v>453</v>
      </c>
      <c r="G444" s="69">
        <v>0</v>
      </c>
      <c r="H444" s="69">
        <v>0</v>
      </c>
      <c r="I444" s="69">
        <v>2</v>
      </c>
      <c r="J444" s="69">
        <v>50</v>
      </c>
      <c r="K444" s="89">
        <v>0</v>
      </c>
    </row>
    <row r="445" spans="1:11">
      <c r="A445" s="65">
        <v>428</v>
      </c>
      <c r="B445" s="67">
        <v>42247</v>
      </c>
      <c r="C445" s="65" t="s">
        <v>473</v>
      </c>
      <c r="D445" s="68" t="s">
        <v>159</v>
      </c>
      <c r="E445" s="65" t="s">
        <v>95</v>
      </c>
      <c r="F445" s="71" t="s">
        <v>484</v>
      </c>
      <c r="G445" s="246">
        <v>-1</v>
      </c>
      <c r="H445" s="65">
        <v>-30</v>
      </c>
      <c r="I445" s="69">
        <v>0</v>
      </c>
      <c r="J445" s="69">
        <v>0</v>
      </c>
      <c r="K445" s="89">
        <v>0</v>
      </c>
    </row>
    <row r="446" spans="1:11">
      <c r="A446" s="65">
        <v>427</v>
      </c>
      <c r="B446" s="67">
        <v>42219</v>
      </c>
      <c r="C446" s="65" t="s">
        <v>473</v>
      </c>
      <c r="D446" s="68" t="s">
        <v>153</v>
      </c>
      <c r="E446" s="65" t="s">
        <v>87</v>
      </c>
      <c r="F446" s="71" t="s">
        <v>334</v>
      </c>
      <c r="G446" s="247">
        <v>-1</v>
      </c>
      <c r="H446" s="69">
        <v>-1</v>
      </c>
      <c r="I446" s="69">
        <v>0</v>
      </c>
      <c r="J446" s="69">
        <v>0</v>
      </c>
      <c r="K446" s="89">
        <v>0</v>
      </c>
    </row>
    <row r="447" spans="1:11">
      <c r="A447" s="65">
        <v>426</v>
      </c>
      <c r="B447" s="67">
        <v>42219</v>
      </c>
      <c r="C447" s="65" t="s">
        <v>473</v>
      </c>
      <c r="D447" s="68" t="s">
        <v>160</v>
      </c>
      <c r="E447" s="65" t="s">
        <v>99</v>
      </c>
      <c r="F447" s="71" t="s">
        <v>357</v>
      </c>
      <c r="G447" s="247">
        <v>-1</v>
      </c>
      <c r="H447" s="69">
        <v>-8</v>
      </c>
      <c r="I447" s="69">
        <v>0</v>
      </c>
      <c r="J447" s="69">
        <v>0</v>
      </c>
      <c r="K447" s="89">
        <v>0</v>
      </c>
    </row>
    <row r="448" spans="1:11">
      <c r="A448" s="65">
        <v>425</v>
      </c>
      <c r="B448" s="67">
        <v>42212</v>
      </c>
      <c r="C448" s="65" t="s">
        <v>437</v>
      </c>
      <c r="D448" s="68" t="s">
        <v>160</v>
      </c>
      <c r="E448" s="65" t="s">
        <v>99</v>
      </c>
      <c r="F448" s="71" t="s">
        <v>358</v>
      </c>
      <c r="G448" s="247">
        <v>-1</v>
      </c>
      <c r="H448" s="69">
        <v>-16</v>
      </c>
      <c r="I448" s="69">
        <v>0</v>
      </c>
      <c r="J448" s="69">
        <v>0</v>
      </c>
      <c r="K448" s="89">
        <v>0</v>
      </c>
    </row>
    <row r="449" spans="1:11">
      <c r="A449" s="65">
        <v>424</v>
      </c>
      <c r="B449" s="67">
        <v>42212</v>
      </c>
      <c r="C449" s="65" t="s">
        <v>437</v>
      </c>
      <c r="D449" s="68" t="s">
        <v>160</v>
      </c>
      <c r="E449" s="65" t="s">
        <v>99</v>
      </c>
      <c r="F449" s="71" t="s">
        <v>357</v>
      </c>
      <c r="G449" s="247">
        <v>-9</v>
      </c>
      <c r="H449" s="69">
        <v>-72</v>
      </c>
      <c r="I449" s="69">
        <v>0</v>
      </c>
      <c r="J449" s="69">
        <v>0</v>
      </c>
      <c r="K449" s="89">
        <v>0</v>
      </c>
    </row>
    <row r="450" spans="1:11">
      <c r="A450" s="65">
        <v>423</v>
      </c>
      <c r="B450" s="67">
        <v>42205</v>
      </c>
      <c r="C450" s="65" t="s">
        <v>437</v>
      </c>
      <c r="D450" s="68" t="s">
        <v>154</v>
      </c>
      <c r="E450" s="65" t="s">
        <v>86</v>
      </c>
      <c r="F450" s="71" t="s">
        <v>456</v>
      </c>
      <c r="G450" s="247">
        <v>-1</v>
      </c>
      <c r="H450" s="69">
        <v>-20</v>
      </c>
      <c r="I450" s="69">
        <v>0</v>
      </c>
      <c r="J450" s="69">
        <v>0</v>
      </c>
      <c r="K450" s="89">
        <v>0</v>
      </c>
    </row>
    <row r="451" spans="1:11">
      <c r="A451" s="65">
        <v>422</v>
      </c>
      <c r="B451" s="67">
        <v>42205</v>
      </c>
      <c r="C451" s="65" t="s">
        <v>437</v>
      </c>
      <c r="D451" s="68" t="s">
        <v>154</v>
      </c>
      <c r="E451" s="65" t="s">
        <v>98</v>
      </c>
      <c r="F451" s="71" t="s">
        <v>356</v>
      </c>
      <c r="G451" s="247">
        <v>-1</v>
      </c>
      <c r="H451" s="69">
        <v>-1</v>
      </c>
      <c r="I451" s="69">
        <v>0</v>
      </c>
      <c r="J451" s="69">
        <v>0</v>
      </c>
      <c r="K451" s="89">
        <v>0</v>
      </c>
    </row>
    <row r="452" spans="1:11">
      <c r="A452" s="65">
        <v>421</v>
      </c>
      <c r="B452" s="67">
        <v>42205</v>
      </c>
      <c r="C452" s="65" t="s">
        <v>437</v>
      </c>
      <c r="D452" s="68" t="s">
        <v>157</v>
      </c>
      <c r="E452" s="65" t="s">
        <v>96</v>
      </c>
      <c r="F452" s="71" t="s">
        <v>392</v>
      </c>
      <c r="G452" s="247">
        <v>-1</v>
      </c>
      <c r="H452" s="69">
        <v>-21</v>
      </c>
      <c r="I452" s="69">
        <v>0</v>
      </c>
      <c r="J452" s="69">
        <v>0</v>
      </c>
      <c r="K452" s="89">
        <v>0</v>
      </c>
    </row>
    <row r="453" spans="1:11">
      <c r="A453" s="65">
        <v>420</v>
      </c>
      <c r="B453" s="67">
        <v>42205</v>
      </c>
      <c r="C453" s="65" t="s">
        <v>437</v>
      </c>
      <c r="D453" s="68" t="s">
        <v>160</v>
      </c>
      <c r="E453" s="65" t="s">
        <v>99</v>
      </c>
      <c r="F453" s="71" t="s">
        <v>358</v>
      </c>
      <c r="G453" s="247">
        <v>-1</v>
      </c>
      <c r="H453" s="69">
        <v>-16</v>
      </c>
      <c r="I453" s="69">
        <v>0</v>
      </c>
      <c r="J453" s="69">
        <v>0</v>
      </c>
      <c r="K453" s="89">
        <v>0</v>
      </c>
    </row>
    <row r="454" spans="1:11">
      <c r="A454" s="65">
        <v>419</v>
      </c>
      <c r="B454" s="67">
        <v>42205</v>
      </c>
      <c r="C454" s="65" t="s">
        <v>437</v>
      </c>
      <c r="D454" s="68" t="s">
        <v>154</v>
      </c>
      <c r="E454" s="65" t="s">
        <v>87</v>
      </c>
      <c r="F454" s="71" t="s">
        <v>416</v>
      </c>
      <c r="G454" s="247">
        <v>-1</v>
      </c>
      <c r="H454" s="69">
        <v>-24</v>
      </c>
      <c r="I454" s="69">
        <v>0</v>
      </c>
      <c r="J454" s="69">
        <v>0</v>
      </c>
      <c r="K454" s="89">
        <v>0</v>
      </c>
    </row>
    <row r="455" spans="1:11">
      <c r="A455" s="65">
        <v>418</v>
      </c>
      <c r="B455" s="67">
        <v>42205</v>
      </c>
      <c r="C455" s="65" t="s">
        <v>437</v>
      </c>
      <c r="D455" s="68" t="s">
        <v>155</v>
      </c>
      <c r="E455" s="65" t="s">
        <v>110</v>
      </c>
      <c r="F455" s="71" t="s">
        <v>377</v>
      </c>
      <c r="G455" s="247">
        <v>-1</v>
      </c>
      <c r="H455" s="69">
        <v>-5</v>
      </c>
      <c r="I455" s="69">
        <v>0</v>
      </c>
      <c r="J455" s="69">
        <v>0</v>
      </c>
      <c r="K455" s="89">
        <v>0</v>
      </c>
    </row>
    <row r="456" spans="1:11">
      <c r="A456" s="65">
        <v>417</v>
      </c>
      <c r="B456" s="67">
        <v>42205</v>
      </c>
      <c r="C456" s="65" t="s">
        <v>437</v>
      </c>
      <c r="D456" s="68" t="s">
        <v>152</v>
      </c>
      <c r="E456" s="65" t="s">
        <v>96</v>
      </c>
      <c r="F456" s="71" t="s">
        <v>354</v>
      </c>
      <c r="G456" s="247">
        <v>-1</v>
      </c>
      <c r="H456" s="69">
        <v>-1</v>
      </c>
      <c r="I456" s="69">
        <v>0</v>
      </c>
      <c r="J456" s="69">
        <v>0</v>
      </c>
      <c r="K456" s="89">
        <v>0</v>
      </c>
    </row>
    <row r="457" spans="1:11">
      <c r="A457" s="65">
        <v>416</v>
      </c>
      <c r="B457" s="67">
        <v>42198</v>
      </c>
      <c r="C457" s="65" t="s">
        <v>437</v>
      </c>
      <c r="D457" s="68" t="s">
        <v>152</v>
      </c>
      <c r="E457" s="65" t="s">
        <v>96</v>
      </c>
      <c r="F457" s="71" t="s">
        <v>354</v>
      </c>
      <c r="G457" s="247">
        <v>-1</v>
      </c>
      <c r="H457" s="69">
        <v>-1</v>
      </c>
      <c r="I457" s="69">
        <v>0</v>
      </c>
      <c r="J457" s="69">
        <v>0</v>
      </c>
      <c r="K457" s="89">
        <v>0</v>
      </c>
    </row>
    <row r="458" spans="1:11">
      <c r="A458" s="65">
        <v>415</v>
      </c>
      <c r="B458" s="67">
        <v>42192</v>
      </c>
      <c r="C458" s="65" t="s">
        <v>437</v>
      </c>
      <c r="D458" s="68" t="s">
        <v>154</v>
      </c>
      <c r="E458" s="65" t="s">
        <v>87</v>
      </c>
      <c r="F458" s="71" t="s">
        <v>416</v>
      </c>
      <c r="G458" s="247">
        <v>-1</v>
      </c>
      <c r="H458" s="69">
        <v>-24</v>
      </c>
      <c r="I458" s="69">
        <v>0</v>
      </c>
      <c r="J458" s="69">
        <v>0</v>
      </c>
      <c r="K458" s="89">
        <v>0</v>
      </c>
    </row>
    <row r="459" spans="1:11">
      <c r="A459" s="65">
        <v>414</v>
      </c>
      <c r="B459" s="67">
        <v>42191</v>
      </c>
      <c r="C459" s="65" t="s">
        <v>437</v>
      </c>
      <c r="D459" s="68" t="s">
        <v>154</v>
      </c>
      <c r="E459" s="65" t="s">
        <v>110</v>
      </c>
      <c r="F459" s="71" t="s">
        <v>331</v>
      </c>
      <c r="G459" s="247">
        <v>-1</v>
      </c>
      <c r="H459" s="69">
        <v>-1</v>
      </c>
      <c r="I459" s="69">
        <v>0</v>
      </c>
      <c r="J459" s="69">
        <v>0</v>
      </c>
      <c r="K459" s="89">
        <v>0</v>
      </c>
    </row>
    <row r="460" spans="1:11">
      <c r="A460" s="65">
        <v>413</v>
      </c>
      <c r="B460" s="67">
        <v>42191</v>
      </c>
      <c r="C460" s="65" t="s">
        <v>437</v>
      </c>
      <c r="D460" s="68" t="s">
        <v>153</v>
      </c>
      <c r="E460" s="65" t="s">
        <v>97</v>
      </c>
      <c r="F460" s="71" t="s">
        <v>380</v>
      </c>
      <c r="G460" s="256">
        <v>0</v>
      </c>
      <c r="H460" s="257">
        <v>0</v>
      </c>
      <c r="I460" s="69">
        <v>0</v>
      </c>
      <c r="J460" s="69">
        <v>0</v>
      </c>
      <c r="K460" s="89">
        <v>0</v>
      </c>
    </row>
    <row r="461" spans="1:11">
      <c r="A461" s="65">
        <v>412</v>
      </c>
      <c r="B461" s="67">
        <v>42191</v>
      </c>
      <c r="C461" s="65" t="s">
        <v>437</v>
      </c>
      <c r="D461" s="68" t="s">
        <v>153</v>
      </c>
      <c r="E461" s="65" t="s">
        <v>92</v>
      </c>
      <c r="F461" s="71" t="s">
        <v>346</v>
      </c>
      <c r="G461" s="256">
        <v>0</v>
      </c>
      <c r="H461" s="257">
        <v>0</v>
      </c>
      <c r="I461" s="69">
        <v>0</v>
      </c>
      <c r="J461" s="69">
        <v>0</v>
      </c>
      <c r="K461" s="89">
        <v>0</v>
      </c>
    </row>
    <row r="462" spans="1:11">
      <c r="A462" s="65">
        <v>411</v>
      </c>
      <c r="B462" s="67">
        <v>42184</v>
      </c>
      <c r="C462" s="65" t="s">
        <v>316</v>
      </c>
      <c r="D462" s="68" t="s">
        <v>160</v>
      </c>
      <c r="E462" s="65" t="s">
        <v>99</v>
      </c>
      <c r="F462" s="71" t="s">
        <v>357</v>
      </c>
      <c r="G462" s="247">
        <v>-1</v>
      </c>
      <c r="H462" s="69">
        <v>-8</v>
      </c>
      <c r="I462" s="69">
        <v>0</v>
      </c>
      <c r="J462" s="69">
        <v>0</v>
      </c>
      <c r="K462" s="89">
        <v>0</v>
      </c>
    </row>
    <row r="463" spans="1:11">
      <c r="A463" s="65">
        <v>410</v>
      </c>
      <c r="B463" s="67">
        <v>42184</v>
      </c>
      <c r="C463" s="65" t="s">
        <v>316</v>
      </c>
      <c r="D463" s="68" t="s">
        <v>152</v>
      </c>
      <c r="E463" s="65" t="s">
        <v>87</v>
      </c>
      <c r="F463" s="71" t="s">
        <v>491</v>
      </c>
      <c r="G463" s="247">
        <v>-1</v>
      </c>
      <c r="H463" s="69">
        <v>-1</v>
      </c>
      <c r="I463" s="69">
        <v>0</v>
      </c>
      <c r="J463" s="69">
        <v>0</v>
      </c>
      <c r="K463" s="89">
        <v>0</v>
      </c>
    </row>
    <row r="464" spans="1:11">
      <c r="A464" s="65">
        <v>409</v>
      </c>
      <c r="B464" s="67">
        <v>42184</v>
      </c>
      <c r="C464" s="65" t="s">
        <v>316</v>
      </c>
      <c r="D464" s="68" t="s">
        <v>150</v>
      </c>
      <c r="E464" s="65" t="s">
        <v>102</v>
      </c>
      <c r="F464" s="71" t="s">
        <v>367</v>
      </c>
      <c r="G464" s="247">
        <v>-1</v>
      </c>
      <c r="H464" s="69">
        <v>-4</v>
      </c>
      <c r="I464" s="69">
        <v>0</v>
      </c>
      <c r="J464" s="69">
        <v>0</v>
      </c>
      <c r="K464" s="89">
        <v>0</v>
      </c>
    </row>
    <row r="465" spans="1:11">
      <c r="A465" s="65">
        <v>408</v>
      </c>
      <c r="B465" s="67">
        <v>42184</v>
      </c>
      <c r="C465" s="65" t="s">
        <v>316</v>
      </c>
      <c r="D465" s="68" t="s">
        <v>154</v>
      </c>
      <c r="E465" s="65" t="s">
        <v>98</v>
      </c>
      <c r="F465" s="71" t="s">
        <v>356</v>
      </c>
      <c r="G465" s="247">
        <v>-1</v>
      </c>
      <c r="H465" s="69">
        <v>-1</v>
      </c>
      <c r="I465" s="69">
        <v>0</v>
      </c>
      <c r="J465" s="69">
        <v>0</v>
      </c>
      <c r="K465" s="89">
        <v>0</v>
      </c>
    </row>
    <row r="466" spans="1:11">
      <c r="A466" s="65">
        <v>407</v>
      </c>
      <c r="B466" s="67">
        <v>42184</v>
      </c>
      <c r="C466" s="65" t="s">
        <v>316</v>
      </c>
      <c r="D466" s="68" t="s">
        <v>152</v>
      </c>
      <c r="E466" s="65" t="s">
        <v>87</v>
      </c>
      <c r="F466" s="71" t="s">
        <v>491</v>
      </c>
      <c r="G466" s="247">
        <v>-1</v>
      </c>
      <c r="H466" s="69">
        <v>-1</v>
      </c>
      <c r="I466" s="69">
        <v>0</v>
      </c>
      <c r="J466" s="69">
        <v>0</v>
      </c>
      <c r="K466" s="89">
        <v>0</v>
      </c>
    </row>
    <row r="467" spans="1:11">
      <c r="A467" s="65">
        <v>406</v>
      </c>
      <c r="B467" s="67">
        <v>42184</v>
      </c>
      <c r="C467" s="65" t="s">
        <v>316</v>
      </c>
      <c r="D467" s="68" t="s">
        <v>158</v>
      </c>
      <c r="E467" s="65" t="s">
        <v>110</v>
      </c>
      <c r="F467" s="71" t="s">
        <v>333</v>
      </c>
      <c r="G467" s="247">
        <v>-1</v>
      </c>
      <c r="H467" s="69">
        <v>-1</v>
      </c>
      <c r="I467" s="69">
        <v>0</v>
      </c>
      <c r="J467" s="69">
        <v>0</v>
      </c>
      <c r="K467" s="89">
        <v>0</v>
      </c>
    </row>
    <row r="468" spans="1:11">
      <c r="A468" s="65">
        <v>405</v>
      </c>
      <c r="B468" s="67">
        <v>42170</v>
      </c>
      <c r="C468" s="65" t="s">
        <v>316</v>
      </c>
      <c r="D468" s="68" t="s">
        <v>160</v>
      </c>
      <c r="E468" s="65" t="s">
        <v>99</v>
      </c>
      <c r="F468" s="71" t="s">
        <v>357</v>
      </c>
      <c r="G468" s="247">
        <v>-1</v>
      </c>
      <c r="H468" s="69">
        <v>-8</v>
      </c>
      <c r="I468" s="247">
        <v>0</v>
      </c>
      <c r="J468" s="69">
        <v>0</v>
      </c>
      <c r="K468" s="89">
        <v>0</v>
      </c>
    </row>
    <row r="469" spans="1:11">
      <c r="A469" s="65">
        <v>404</v>
      </c>
      <c r="B469" s="67">
        <v>42170</v>
      </c>
      <c r="C469" s="65" t="s">
        <v>316</v>
      </c>
      <c r="D469" s="68" t="s">
        <v>160</v>
      </c>
      <c r="E469" s="65" t="s">
        <v>99</v>
      </c>
      <c r="F469" s="71" t="s">
        <v>358</v>
      </c>
      <c r="G469" s="247">
        <v>-1</v>
      </c>
      <c r="H469" s="69">
        <v>-16</v>
      </c>
      <c r="I469" s="247">
        <v>0</v>
      </c>
      <c r="J469" s="69">
        <v>0</v>
      </c>
      <c r="K469" s="89">
        <v>0</v>
      </c>
    </row>
    <row r="470" spans="1:11">
      <c r="A470" s="65">
        <v>403</v>
      </c>
      <c r="B470" s="67">
        <v>42170</v>
      </c>
      <c r="C470" s="65" t="s">
        <v>316</v>
      </c>
      <c r="D470" s="68" t="s">
        <v>154</v>
      </c>
      <c r="E470" s="65" t="s">
        <v>87</v>
      </c>
      <c r="F470" s="71" t="s">
        <v>416</v>
      </c>
      <c r="G470" s="247">
        <v>-1</v>
      </c>
      <c r="H470" s="69">
        <v>-24</v>
      </c>
      <c r="I470" s="247">
        <v>0</v>
      </c>
      <c r="J470" s="69">
        <v>0</v>
      </c>
      <c r="K470" s="89">
        <v>0</v>
      </c>
    </row>
    <row r="471" spans="1:11">
      <c r="A471" s="65">
        <v>402</v>
      </c>
      <c r="B471" s="67">
        <v>42170</v>
      </c>
      <c r="C471" s="65" t="s">
        <v>316</v>
      </c>
      <c r="D471" s="68" t="s">
        <v>160</v>
      </c>
      <c r="E471" s="65" t="s">
        <v>99</v>
      </c>
      <c r="F471" s="71" t="s">
        <v>357</v>
      </c>
      <c r="G471" s="247">
        <v>-2</v>
      </c>
      <c r="H471" s="69">
        <v>-16</v>
      </c>
      <c r="I471" s="247">
        <v>0</v>
      </c>
      <c r="J471" s="69">
        <v>0</v>
      </c>
      <c r="K471" s="89">
        <v>0</v>
      </c>
    </row>
    <row r="472" spans="1:11">
      <c r="A472" s="65">
        <v>401</v>
      </c>
      <c r="B472" s="67">
        <v>42170</v>
      </c>
      <c r="C472" s="65" t="s">
        <v>316</v>
      </c>
      <c r="D472" s="68" t="s">
        <v>149</v>
      </c>
      <c r="E472" s="65" t="s">
        <v>89</v>
      </c>
      <c r="F472" s="71" t="s">
        <v>343</v>
      </c>
      <c r="G472" s="247">
        <v>-1</v>
      </c>
      <c r="H472" s="69">
        <v>-10</v>
      </c>
      <c r="I472" s="247">
        <v>0</v>
      </c>
      <c r="J472" s="69">
        <v>0</v>
      </c>
      <c r="K472" s="89">
        <v>0</v>
      </c>
    </row>
    <row r="473" spans="1:11">
      <c r="A473" s="65">
        <v>400</v>
      </c>
      <c r="B473" s="67">
        <v>42163</v>
      </c>
      <c r="C473" s="65" t="s">
        <v>316</v>
      </c>
      <c r="D473" s="68" t="s">
        <v>153</v>
      </c>
      <c r="E473" s="65" t="s">
        <v>92</v>
      </c>
      <c r="F473" s="71" t="s">
        <v>381</v>
      </c>
      <c r="G473" s="256">
        <v>0</v>
      </c>
      <c r="H473" s="257">
        <v>0</v>
      </c>
      <c r="I473" s="247">
        <v>0</v>
      </c>
      <c r="J473" s="69">
        <v>0</v>
      </c>
      <c r="K473" s="89">
        <v>0</v>
      </c>
    </row>
    <row r="474" spans="1:11">
      <c r="A474" s="65">
        <v>399</v>
      </c>
      <c r="B474" s="67">
        <v>42159</v>
      </c>
      <c r="C474" s="65" t="s">
        <v>316</v>
      </c>
      <c r="D474" s="68" t="s">
        <v>148</v>
      </c>
      <c r="E474" s="65" t="s">
        <v>99</v>
      </c>
      <c r="F474" s="71" t="s">
        <v>361</v>
      </c>
      <c r="G474" s="247">
        <v>-1</v>
      </c>
      <c r="H474" s="69">
        <v>-20</v>
      </c>
      <c r="I474" s="247">
        <v>0</v>
      </c>
      <c r="J474" s="69">
        <v>0</v>
      </c>
      <c r="K474" s="89">
        <v>0</v>
      </c>
    </row>
    <row r="475" spans="1:11">
      <c r="A475" s="69">
        <v>398</v>
      </c>
      <c r="B475" s="206">
        <v>42151</v>
      </c>
      <c r="C475" s="69" t="s">
        <v>436</v>
      </c>
      <c r="D475" s="85" t="s">
        <v>153</v>
      </c>
      <c r="E475" s="69" t="s">
        <v>92</v>
      </c>
      <c r="F475" s="144" t="s">
        <v>346</v>
      </c>
      <c r="G475" s="247">
        <v>0</v>
      </c>
      <c r="H475" s="69">
        <v>0</v>
      </c>
      <c r="I475" s="247">
        <v>5</v>
      </c>
      <c r="J475" s="69">
        <v>150</v>
      </c>
      <c r="K475" s="89">
        <v>0</v>
      </c>
    </row>
    <row r="476" spans="1:11">
      <c r="A476" s="69">
        <v>397</v>
      </c>
      <c r="B476" s="206">
        <v>42151</v>
      </c>
      <c r="C476" s="69" t="s">
        <v>436</v>
      </c>
      <c r="D476" s="85" t="s">
        <v>152</v>
      </c>
      <c r="E476" s="69" t="s">
        <v>88</v>
      </c>
      <c r="F476" s="144" t="s">
        <v>339</v>
      </c>
      <c r="G476" s="247">
        <v>0</v>
      </c>
      <c r="H476" s="69">
        <v>0</v>
      </c>
      <c r="I476" s="247">
        <v>5</v>
      </c>
      <c r="J476" s="69">
        <v>50</v>
      </c>
      <c r="K476" s="89">
        <v>0</v>
      </c>
    </row>
    <row r="477" spans="1:11">
      <c r="A477" s="69">
        <v>396</v>
      </c>
      <c r="B477" s="206">
        <v>42151</v>
      </c>
      <c r="C477" s="69" t="s">
        <v>436</v>
      </c>
      <c r="D477" s="85" t="s">
        <v>156</v>
      </c>
      <c r="E477" s="69" t="s">
        <v>102</v>
      </c>
      <c r="F477" s="144" t="s">
        <v>364</v>
      </c>
      <c r="G477" s="247">
        <v>0</v>
      </c>
      <c r="H477" s="69">
        <v>0</v>
      </c>
      <c r="I477" s="247">
        <v>5</v>
      </c>
      <c r="J477" s="69">
        <v>150</v>
      </c>
      <c r="K477" s="89">
        <v>0</v>
      </c>
    </row>
    <row r="478" spans="1:11">
      <c r="A478" s="69">
        <v>395</v>
      </c>
      <c r="B478" s="206">
        <v>42151</v>
      </c>
      <c r="C478" s="69" t="s">
        <v>436</v>
      </c>
      <c r="D478" s="85" t="s">
        <v>156</v>
      </c>
      <c r="E478" s="69" t="s">
        <v>94</v>
      </c>
      <c r="F478" s="144" t="s">
        <v>347</v>
      </c>
      <c r="G478" s="247">
        <v>0</v>
      </c>
      <c r="H478" s="69">
        <v>0</v>
      </c>
      <c r="I478" s="247">
        <v>3</v>
      </c>
      <c r="J478" s="69">
        <v>90</v>
      </c>
      <c r="K478" s="89">
        <v>0</v>
      </c>
    </row>
    <row r="479" spans="1:11">
      <c r="A479" s="69">
        <v>394</v>
      </c>
      <c r="B479" s="206">
        <v>42151</v>
      </c>
      <c r="C479" s="69" t="s">
        <v>436</v>
      </c>
      <c r="D479" s="85" t="s">
        <v>160</v>
      </c>
      <c r="E479" s="69" t="s">
        <v>109</v>
      </c>
      <c r="F479" s="144" t="s">
        <v>466</v>
      </c>
      <c r="G479" s="247">
        <v>0</v>
      </c>
      <c r="H479" s="69">
        <v>0</v>
      </c>
      <c r="I479" s="247">
        <v>2</v>
      </c>
      <c r="J479" s="69">
        <v>28</v>
      </c>
      <c r="K479" s="89">
        <v>0</v>
      </c>
    </row>
    <row r="480" spans="1:11">
      <c r="A480" s="69">
        <v>393</v>
      </c>
      <c r="B480" s="206">
        <v>42151</v>
      </c>
      <c r="C480" s="69" t="s">
        <v>436</v>
      </c>
      <c r="D480" s="85" t="s">
        <v>159</v>
      </c>
      <c r="E480" s="69" t="s">
        <v>102</v>
      </c>
      <c r="F480" s="144" t="s">
        <v>363</v>
      </c>
      <c r="G480" s="247">
        <v>0</v>
      </c>
      <c r="H480" s="69">
        <v>0</v>
      </c>
      <c r="I480" s="247">
        <v>2</v>
      </c>
      <c r="J480" s="69">
        <v>120</v>
      </c>
      <c r="K480" s="89">
        <v>0</v>
      </c>
    </row>
    <row r="481" spans="1:11">
      <c r="A481" s="69">
        <v>392</v>
      </c>
      <c r="B481" s="206">
        <v>42151</v>
      </c>
      <c r="C481" s="69" t="s">
        <v>436</v>
      </c>
      <c r="D481" s="85" t="s">
        <v>159</v>
      </c>
      <c r="E481" s="69" t="s">
        <v>95</v>
      </c>
      <c r="F481" s="144" t="s">
        <v>350</v>
      </c>
      <c r="G481" s="247">
        <v>0</v>
      </c>
      <c r="H481" s="69">
        <v>0</v>
      </c>
      <c r="I481" s="247">
        <v>2</v>
      </c>
      <c r="J481" s="69">
        <v>40</v>
      </c>
      <c r="K481" s="89">
        <v>0</v>
      </c>
    </row>
    <row r="482" spans="1:11">
      <c r="A482" s="69">
        <v>391</v>
      </c>
      <c r="B482" s="206">
        <v>42151</v>
      </c>
      <c r="C482" s="69" t="s">
        <v>436</v>
      </c>
      <c r="D482" s="85" t="s">
        <v>158</v>
      </c>
      <c r="E482" s="69" t="s">
        <v>105</v>
      </c>
      <c r="F482" s="144" t="s">
        <v>375</v>
      </c>
      <c r="G482" s="247">
        <v>0</v>
      </c>
      <c r="H482" s="69">
        <v>0</v>
      </c>
      <c r="I482" s="247">
        <v>4</v>
      </c>
      <c r="J482" s="69">
        <v>4</v>
      </c>
      <c r="K482" s="89">
        <v>0</v>
      </c>
    </row>
    <row r="483" spans="1:11">
      <c r="A483" s="69">
        <v>390</v>
      </c>
      <c r="B483" s="206">
        <v>42151</v>
      </c>
      <c r="C483" s="69" t="s">
        <v>436</v>
      </c>
      <c r="D483" s="85" t="s">
        <v>158</v>
      </c>
      <c r="E483" s="69" t="s">
        <v>103</v>
      </c>
      <c r="F483" s="144" t="s">
        <v>372</v>
      </c>
      <c r="G483" s="247">
        <v>0</v>
      </c>
      <c r="H483" s="69">
        <v>0</v>
      </c>
      <c r="I483" s="247">
        <v>2</v>
      </c>
      <c r="J483" s="69">
        <v>2</v>
      </c>
      <c r="K483" s="89">
        <v>0</v>
      </c>
    </row>
    <row r="484" spans="1:11">
      <c r="A484" s="69">
        <v>389</v>
      </c>
      <c r="B484" s="206">
        <v>42151</v>
      </c>
      <c r="C484" s="69" t="s">
        <v>436</v>
      </c>
      <c r="D484" s="85" t="s">
        <v>158</v>
      </c>
      <c r="E484" s="69" t="s">
        <v>98</v>
      </c>
      <c r="F484" s="144" t="s">
        <v>405</v>
      </c>
      <c r="G484" s="247">
        <v>0</v>
      </c>
      <c r="H484" s="69">
        <v>0</v>
      </c>
      <c r="I484" s="247">
        <v>2</v>
      </c>
      <c r="J484" s="69">
        <v>2</v>
      </c>
      <c r="K484" s="89">
        <v>0</v>
      </c>
    </row>
    <row r="485" spans="1:11">
      <c r="A485" s="69">
        <v>388</v>
      </c>
      <c r="B485" s="206">
        <v>42151</v>
      </c>
      <c r="C485" s="69" t="s">
        <v>436</v>
      </c>
      <c r="D485" s="85" t="s">
        <v>158</v>
      </c>
      <c r="E485" s="69" t="s">
        <v>95</v>
      </c>
      <c r="F485" s="144" t="s">
        <v>351</v>
      </c>
      <c r="G485" s="247">
        <v>0</v>
      </c>
      <c r="H485" s="69">
        <v>0</v>
      </c>
      <c r="I485" s="247">
        <v>2</v>
      </c>
      <c r="J485" s="69">
        <v>30</v>
      </c>
      <c r="K485" s="89">
        <v>0</v>
      </c>
    </row>
    <row r="486" spans="1:11">
      <c r="A486" s="69">
        <v>387</v>
      </c>
      <c r="B486" s="206">
        <v>42151</v>
      </c>
      <c r="C486" s="69" t="s">
        <v>436</v>
      </c>
      <c r="D486" s="85" t="s">
        <v>158</v>
      </c>
      <c r="E486" s="69" t="s">
        <v>110</v>
      </c>
      <c r="F486" s="144" t="s">
        <v>333</v>
      </c>
      <c r="G486" s="247">
        <v>0</v>
      </c>
      <c r="H486" s="69">
        <v>0</v>
      </c>
      <c r="I486" s="247">
        <v>2</v>
      </c>
      <c r="J486" s="69">
        <v>2</v>
      </c>
      <c r="K486" s="89">
        <v>0</v>
      </c>
    </row>
    <row r="487" spans="1:11">
      <c r="A487" s="69">
        <v>386</v>
      </c>
      <c r="B487" s="206">
        <v>42151</v>
      </c>
      <c r="C487" s="69" t="s">
        <v>436</v>
      </c>
      <c r="D487" s="85" t="s">
        <v>158</v>
      </c>
      <c r="E487" s="69" t="s">
        <v>110</v>
      </c>
      <c r="F487" s="144" t="s">
        <v>329</v>
      </c>
      <c r="G487" s="247">
        <v>0</v>
      </c>
      <c r="H487" s="69">
        <v>0</v>
      </c>
      <c r="I487" s="247">
        <v>2</v>
      </c>
      <c r="J487" s="69">
        <v>2</v>
      </c>
      <c r="K487" s="89">
        <v>0</v>
      </c>
    </row>
    <row r="488" spans="1:11">
      <c r="A488" s="65">
        <v>385</v>
      </c>
      <c r="B488" s="67">
        <v>42151</v>
      </c>
      <c r="C488" s="65" t="s">
        <v>436</v>
      </c>
      <c r="D488" s="68" t="s">
        <v>157</v>
      </c>
      <c r="E488" s="65" t="s">
        <v>99</v>
      </c>
      <c r="F488" s="71" t="s">
        <v>360</v>
      </c>
      <c r="G488" s="256">
        <v>0</v>
      </c>
      <c r="H488" s="257">
        <v>0</v>
      </c>
      <c r="I488" s="247">
        <v>0</v>
      </c>
      <c r="J488" s="69">
        <v>0</v>
      </c>
      <c r="K488" s="89">
        <v>0</v>
      </c>
    </row>
    <row r="489" spans="1:11">
      <c r="A489" s="65">
        <v>384</v>
      </c>
      <c r="B489" s="67">
        <v>42151</v>
      </c>
      <c r="C489" s="65" t="s">
        <v>436</v>
      </c>
      <c r="D489" s="68" t="s">
        <v>149</v>
      </c>
      <c r="E489" s="65" t="s">
        <v>87</v>
      </c>
      <c r="F489" s="71" t="s">
        <v>378</v>
      </c>
      <c r="G489" s="256">
        <v>0</v>
      </c>
      <c r="H489" s="257">
        <v>0</v>
      </c>
      <c r="I489" s="247">
        <v>0</v>
      </c>
      <c r="J489" s="69">
        <v>0</v>
      </c>
      <c r="K489" s="89">
        <v>0</v>
      </c>
    </row>
    <row r="490" spans="1:11">
      <c r="A490" s="65">
        <v>383</v>
      </c>
      <c r="B490" s="67">
        <v>42151</v>
      </c>
      <c r="C490" s="65" t="s">
        <v>436</v>
      </c>
      <c r="D490" s="68" t="s">
        <v>149</v>
      </c>
      <c r="E490" s="65" t="s">
        <v>110</v>
      </c>
      <c r="F490" s="71" t="s">
        <v>330</v>
      </c>
      <c r="G490" s="256">
        <v>0</v>
      </c>
      <c r="H490" s="257">
        <v>0</v>
      </c>
      <c r="I490" s="247">
        <v>0</v>
      </c>
      <c r="J490" s="69">
        <v>0</v>
      </c>
      <c r="K490" s="89">
        <v>0</v>
      </c>
    </row>
    <row r="491" spans="1:11">
      <c r="A491" s="65">
        <v>382</v>
      </c>
      <c r="B491" s="67">
        <v>42151</v>
      </c>
      <c r="C491" s="65" t="s">
        <v>436</v>
      </c>
      <c r="D491" s="68" t="s">
        <v>154</v>
      </c>
      <c r="E491" s="65" t="s">
        <v>96</v>
      </c>
      <c r="F491" s="71" t="s">
        <v>403</v>
      </c>
      <c r="G491" s="256">
        <v>0</v>
      </c>
      <c r="H491" s="257">
        <v>0</v>
      </c>
      <c r="I491" s="247">
        <v>0</v>
      </c>
      <c r="J491" s="69">
        <v>0</v>
      </c>
      <c r="K491" s="89">
        <v>0</v>
      </c>
    </row>
    <row r="492" spans="1:11">
      <c r="A492" s="65">
        <v>381</v>
      </c>
      <c r="B492" s="67">
        <v>42151</v>
      </c>
      <c r="C492" s="65" t="s">
        <v>436</v>
      </c>
      <c r="D492" s="68" t="s">
        <v>159</v>
      </c>
      <c r="E492" s="65" t="s">
        <v>95</v>
      </c>
      <c r="F492" s="71" t="s">
        <v>379</v>
      </c>
      <c r="G492" s="256">
        <v>0</v>
      </c>
      <c r="H492" s="257">
        <v>0</v>
      </c>
      <c r="I492" s="247">
        <v>0</v>
      </c>
      <c r="J492" s="69">
        <v>0</v>
      </c>
      <c r="K492" s="89">
        <v>0</v>
      </c>
    </row>
    <row r="493" spans="1:11">
      <c r="A493" s="65">
        <v>380</v>
      </c>
      <c r="B493" s="67">
        <v>42151</v>
      </c>
      <c r="C493" s="65" t="s">
        <v>436</v>
      </c>
      <c r="D493" s="68" t="s">
        <v>152</v>
      </c>
      <c r="E493" s="65" t="s">
        <v>86</v>
      </c>
      <c r="F493" s="71" t="s">
        <v>327</v>
      </c>
      <c r="G493" s="256">
        <v>0</v>
      </c>
      <c r="H493" s="257">
        <v>0</v>
      </c>
      <c r="I493" s="247">
        <v>0</v>
      </c>
      <c r="J493" s="69">
        <v>0</v>
      </c>
      <c r="K493" s="89">
        <v>0</v>
      </c>
    </row>
    <row r="494" spans="1:11">
      <c r="A494" s="65">
        <v>379</v>
      </c>
      <c r="B494" s="67">
        <v>42151</v>
      </c>
      <c r="C494" s="65" t="s">
        <v>436</v>
      </c>
      <c r="D494" s="68" t="s">
        <v>148</v>
      </c>
      <c r="E494" s="65" t="s">
        <v>99</v>
      </c>
      <c r="F494" s="71" t="s">
        <v>361</v>
      </c>
      <c r="G494" s="256">
        <v>0</v>
      </c>
      <c r="H494" s="257">
        <v>0</v>
      </c>
      <c r="I494" s="247">
        <v>0</v>
      </c>
      <c r="J494" s="69">
        <v>0</v>
      </c>
      <c r="K494" s="89">
        <v>0</v>
      </c>
    </row>
    <row r="495" spans="1:11">
      <c r="A495" s="65">
        <v>378</v>
      </c>
      <c r="B495" s="67">
        <v>42151</v>
      </c>
      <c r="C495" s="65" t="s">
        <v>436</v>
      </c>
      <c r="D495" s="68" t="s">
        <v>152</v>
      </c>
      <c r="E495" s="65" t="s">
        <v>89</v>
      </c>
      <c r="F495" s="71" t="s">
        <v>341</v>
      </c>
      <c r="G495" s="256">
        <v>0</v>
      </c>
      <c r="H495" s="257">
        <v>0</v>
      </c>
      <c r="I495" s="247">
        <v>0</v>
      </c>
      <c r="J495" s="69">
        <v>0</v>
      </c>
      <c r="K495" s="89">
        <v>0</v>
      </c>
    </row>
    <row r="496" spans="1:11">
      <c r="A496" s="65">
        <v>377</v>
      </c>
      <c r="B496" s="67">
        <v>42151</v>
      </c>
      <c r="C496" s="65" t="s">
        <v>436</v>
      </c>
      <c r="D496" s="68" t="s">
        <v>156</v>
      </c>
      <c r="E496" s="65" t="s">
        <v>103</v>
      </c>
      <c r="F496" s="71" t="s">
        <v>369</v>
      </c>
      <c r="G496" s="256">
        <v>0</v>
      </c>
      <c r="H496" s="257">
        <v>0</v>
      </c>
      <c r="I496" s="247">
        <v>0</v>
      </c>
      <c r="J496" s="69">
        <v>0</v>
      </c>
      <c r="K496" s="89">
        <v>0</v>
      </c>
    </row>
    <row r="497" spans="1:11">
      <c r="A497" s="65">
        <v>376</v>
      </c>
      <c r="B497" s="67">
        <v>42151</v>
      </c>
      <c r="C497" s="65" t="s">
        <v>436</v>
      </c>
      <c r="D497" s="68" t="s">
        <v>158</v>
      </c>
      <c r="E497" s="65" t="s">
        <v>105</v>
      </c>
      <c r="F497" s="71" t="s">
        <v>375</v>
      </c>
      <c r="G497" s="256">
        <v>0</v>
      </c>
      <c r="H497" s="257">
        <v>0</v>
      </c>
      <c r="I497" s="247">
        <v>0</v>
      </c>
      <c r="J497" s="69">
        <v>0</v>
      </c>
      <c r="K497" s="89">
        <v>0</v>
      </c>
    </row>
    <row r="498" spans="1:11">
      <c r="A498" s="65">
        <v>375</v>
      </c>
      <c r="B498" s="67">
        <v>42151</v>
      </c>
      <c r="C498" s="65" t="s">
        <v>436</v>
      </c>
      <c r="D498" s="68" t="s">
        <v>149</v>
      </c>
      <c r="E498" s="65" t="s">
        <v>85</v>
      </c>
      <c r="F498" s="71" t="s">
        <v>320</v>
      </c>
      <c r="G498" s="256">
        <v>0</v>
      </c>
      <c r="H498" s="257">
        <v>0</v>
      </c>
      <c r="I498" s="247">
        <v>0</v>
      </c>
      <c r="J498" s="69">
        <v>0</v>
      </c>
      <c r="K498" s="89">
        <v>0</v>
      </c>
    </row>
    <row r="499" spans="1:11">
      <c r="A499" s="65">
        <v>374</v>
      </c>
      <c r="B499" s="67">
        <v>42151</v>
      </c>
      <c r="C499" s="65" t="s">
        <v>436</v>
      </c>
      <c r="D499" s="68" t="s">
        <v>149</v>
      </c>
      <c r="E499" s="65" t="s">
        <v>85</v>
      </c>
      <c r="F499" s="71" t="s">
        <v>453</v>
      </c>
      <c r="G499" s="256">
        <v>0</v>
      </c>
      <c r="H499" s="257">
        <v>0</v>
      </c>
      <c r="I499" s="247">
        <v>0</v>
      </c>
      <c r="J499" s="69">
        <v>0</v>
      </c>
      <c r="K499" s="89">
        <v>0</v>
      </c>
    </row>
    <row r="500" spans="1:11">
      <c r="A500" s="65">
        <v>373</v>
      </c>
      <c r="B500" s="67">
        <v>42151</v>
      </c>
      <c r="C500" s="65" t="s">
        <v>436</v>
      </c>
      <c r="D500" s="68" t="s">
        <v>150</v>
      </c>
      <c r="E500" s="65" t="s">
        <v>102</v>
      </c>
      <c r="F500" s="71" t="s">
        <v>365</v>
      </c>
      <c r="G500" s="256">
        <v>0</v>
      </c>
      <c r="H500" s="257">
        <v>0</v>
      </c>
      <c r="I500" s="247">
        <v>0</v>
      </c>
      <c r="J500" s="69">
        <v>0</v>
      </c>
      <c r="K500" s="89">
        <v>0</v>
      </c>
    </row>
    <row r="501" spans="1:11">
      <c r="A501" s="65">
        <v>372</v>
      </c>
      <c r="B501" s="67">
        <v>42151</v>
      </c>
      <c r="C501" s="65" t="s">
        <v>436</v>
      </c>
      <c r="D501" s="68" t="s">
        <v>150</v>
      </c>
      <c r="E501" s="65" t="s">
        <v>102</v>
      </c>
      <c r="F501" s="71" t="s">
        <v>367</v>
      </c>
      <c r="G501" s="256">
        <v>0</v>
      </c>
      <c r="H501" s="257">
        <v>0</v>
      </c>
      <c r="I501" s="247">
        <v>0</v>
      </c>
      <c r="J501" s="69">
        <v>0</v>
      </c>
      <c r="K501" s="89">
        <v>0</v>
      </c>
    </row>
    <row r="502" spans="1:11">
      <c r="A502" s="65">
        <v>371</v>
      </c>
      <c r="B502" s="67">
        <v>42151</v>
      </c>
      <c r="C502" s="65" t="s">
        <v>436</v>
      </c>
      <c r="D502" s="68" t="s">
        <v>160</v>
      </c>
      <c r="E502" s="65" t="s">
        <v>103</v>
      </c>
      <c r="F502" s="71" t="s">
        <v>464</v>
      </c>
      <c r="G502" s="256">
        <v>0</v>
      </c>
      <c r="H502" s="257">
        <v>0</v>
      </c>
      <c r="I502" s="247">
        <v>0</v>
      </c>
      <c r="J502" s="69">
        <v>0</v>
      </c>
      <c r="K502" s="89">
        <v>0</v>
      </c>
    </row>
    <row r="503" spans="1:11">
      <c r="A503" s="65">
        <v>370</v>
      </c>
      <c r="B503" s="67">
        <v>42151</v>
      </c>
      <c r="C503" s="65" t="s">
        <v>436</v>
      </c>
      <c r="D503" s="68" t="s">
        <v>158</v>
      </c>
      <c r="E503" s="65" t="s">
        <v>95</v>
      </c>
      <c r="F503" s="71" t="s">
        <v>351</v>
      </c>
      <c r="G503" s="256">
        <v>0</v>
      </c>
      <c r="H503" s="257">
        <v>0</v>
      </c>
      <c r="I503" s="247">
        <v>0</v>
      </c>
      <c r="J503" s="69">
        <v>0</v>
      </c>
      <c r="K503" s="89">
        <v>0</v>
      </c>
    </row>
    <row r="504" spans="1:11">
      <c r="A504" s="69">
        <v>369</v>
      </c>
      <c r="B504" s="206">
        <v>42151</v>
      </c>
      <c r="C504" s="69" t="s">
        <v>436</v>
      </c>
      <c r="D504" s="85" t="s">
        <v>158</v>
      </c>
      <c r="E504" s="69" t="s">
        <v>86</v>
      </c>
      <c r="F504" s="144" t="s">
        <v>326</v>
      </c>
      <c r="G504" s="247">
        <v>0</v>
      </c>
      <c r="H504" s="69">
        <v>0</v>
      </c>
      <c r="I504" s="247">
        <v>4</v>
      </c>
      <c r="J504" s="69">
        <v>4</v>
      </c>
      <c r="K504" s="89">
        <v>0</v>
      </c>
    </row>
    <row r="505" spans="1:11">
      <c r="A505" s="65">
        <v>368</v>
      </c>
      <c r="B505" s="67">
        <v>42128</v>
      </c>
      <c r="C505" s="65" t="s">
        <v>436</v>
      </c>
      <c r="D505" s="68" t="s">
        <v>149</v>
      </c>
      <c r="E505" s="65" t="s">
        <v>102</v>
      </c>
      <c r="F505" s="71" t="s">
        <v>462</v>
      </c>
      <c r="G505" s="247">
        <v>-1</v>
      </c>
      <c r="H505" s="69">
        <v>-10</v>
      </c>
      <c r="I505" s="247">
        <v>0</v>
      </c>
      <c r="J505" s="69">
        <v>0</v>
      </c>
      <c r="K505" s="89">
        <v>0</v>
      </c>
    </row>
    <row r="506" spans="1:11">
      <c r="A506" s="65">
        <v>367</v>
      </c>
      <c r="B506" s="67">
        <v>42135</v>
      </c>
      <c r="C506" s="65" t="s">
        <v>436</v>
      </c>
      <c r="D506" s="68" t="s">
        <v>160</v>
      </c>
      <c r="E506" s="65" t="s">
        <v>86</v>
      </c>
      <c r="F506" s="71" t="s">
        <v>457</v>
      </c>
      <c r="G506" s="247">
        <v>-0.2</v>
      </c>
      <c r="H506" s="69">
        <v>-6</v>
      </c>
      <c r="I506" s="247">
        <v>0</v>
      </c>
      <c r="J506" s="69">
        <v>0</v>
      </c>
      <c r="K506" s="89">
        <v>0</v>
      </c>
    </row>
    <row r="507" spans="1:11">
      <c r="A507" s="65">
        <v>366</v>
      </c>
      <c r="B507" s="67">
        <v>42128</v>
      </c>
      <c r="C507" s="65" t="s">
        <v>436</v>
      </c>
      <c r="D507" s="68" t="s">
        <v>153</v>
      </c>
      <c r="E507" s="65" t="s">
        <v>87</v>
      </c>
      <c r="F507" s="71" t="s">
        <v>334</v>
      </c>
      <c r="G507" s="247">
        <v>-1</v>
      </c>
      <c r="H507" s="69">
        <v>-1</v>
      </c>
      <c r="I507" s="247">
        <v>0</v>
      </c>
      <c r="J507" s="69">
        <v>0</v>
      </c>
      <c r="K507" s="89">
        <v>0</v>
      </c>
    </row>
    <row r="508" spans="1:11">
      <c r="A508" s="65">
        <v>365</v>
      </c>
      <c r="B508" s="67">
        <v>42128</v>
      </c>
      <c r="C508" s="65" t="s">
        <v>436</v>
      </c>
      <c r="D508" s="68" t="s">
        <v>154</v>
      </c>
      <c r="E508" s="65" t="s">
        <v>86</v>
      </c>
      <c r="F508" s="71" t="s">
        <v>456</v>
      </c>
      <c r="G508" s="247">
        <v>-1</v>
      </c>
      <c r="H508" s="69">
        <v>-20</v>
      </c>
      <c r="I508" s="247">
        <v>0</v>
      </c>
      <c r="J508" s="69">
        <v>0</v>
      </c>
      <c r="K508" s="89">
        <v>0</v>
      </c>
    </row>
    <row r="509" spans="1:11">
      <c r="A509" s="65">
        <v>364</v>
      </c>
      <c r="B509" s="67">
        <v>42128</v>
      </c>
      <c r="C509" s="65" t="s">
        <v>436</v>
      </c>
      <c r="D509" s="68" t="s">
        <v>154</v>
      </c>
      <c r="E509" s="65" t="s">
        <v>98</v>
      </c>
      <c r="F509" s="71" t="s">
        <v>356</v>
      </c>
      <c r="G509" s="247">
        <v>-1</v>
      </c>
      <c r="H509" s="69">
        <v>-1</v>
      </c>
      <c r="I509" s="247">
        <v>0</v>
      </c>
      <c r="J509" s="69">
        <v>0</v>
      </c>
      <c r="K509" s="89">
        <v>0</v>
      </c>
    </row>
    <row r="510" spans="1:11">
      <c r="A510" s="65">
        <v>363</v>
      </c>
      <c r="B510" s="67">
        <v>42128</v>
      </c>
      <c r="C510" s="65" t="s">
        <v>436</v>
      </c>
      <c r="D510" s="68" t="s">
        <v>149</v>
      </c>
      <c r="E510" s="65" t="s">
        <v>85</v>
      </c>
      <c r="F510" s="71" t="s">
        <v>323</v>
      </c>
      <c r="G510" s="247">
        <v>-1</v>
      </c>
      <c r="H510" s="69">
        <v>-1</v>
      </c>
      <c r="I510" s="247">
        <v>0</v>
      </c>
      <c r="J510" s="69">
        <v>0</v>
      </c>
      <c r="K510" s="89">
        <v>0</v>
      </c>
    </row>
    <row r="511" spans="1:11">
      <c r="A511" s="65">
        <v>362</v>
      </c>
      <c r="B511" s="67">
        <v>42128</v>
      </c>
      <c r="C511" s="65" t="s">
        <v>436</v>
      </c>
      <c r="D511" s="68" t="s">
        <v>148</v>
      </c>
      <c r="E511" s="65" t="s">
        <v>86</v>
      </c>
      <c r="F511" s="71" t="s">
        <v>455</v>
      </c>
      <c r="G511" s="247">
        <v>-1</v>
      </c>
      <c r="H511" s="69">
        <v>-1</v>
      </c>
      <c r="I511" s="247">
        <v>0</v>
      </c>
      <c r="J511" s="69">
        <v>0</v>
      </c>
      <c r="K511" s="89">
        <v>0</v>
      </c>
    </row>
    <row r="512" spans="1:11">
      <c r="A512" s="65">
        <v>361</v>
      </c>
      <c r="B512" s="67">
        <v>42121</v>
      </c>
      <c r="C512" s="65" t="s">
        <v>418</v>
      </c>
      <c r="D512" s="68" t="s">
        <v>154</v>
      </c>
      <c r="E512" s="65" t="s">
        <v>102</v>
      </c>
      <c r="F512" s="71" t="s">
        <v>366</v>
      </c>
      <c r="G512" s="247">
        <v>-1</v>
      </c>
      <c r="H512" s="69">
        <v>-1</v>
      </c>
      <c r="I512" s="247">
        <v>0</v>
      </c>
      <c r="J512" s="69">
        <v>0</v>
      </c>
      <c r="K512" s="89">
        <v>0</v>
      </c>
    </row>
    <row r="513" spans="1:11">
      <c r="A513" s="65">
        <v>360</v>
      </c>
      <c r="B513" s="67">
        <v>42121</v>
      </c>
      <c r="C513" s="65" t="s">
        <v>418</v>
      </c>
      <c r="D513" s="68" t="s">
        <v>158</v>
      </c>
      <c r="E513" s="65" t="s">
        <v>110</v>
      </c>
      <c r="F513" s="71" t="s">
        <v>333</v>
      </c>
      <c r="G513" s="247">
        <v>-1</v>
      </c>
      <c r="H513" s="69">
        <v>-1</v>
      </c>
      <c r="I513" s="247">
        <v>0</v>
      </c>
      <c r="J513" s="69">
        <v>0</v>
      </c>
      <c r="K513" s="89">
        <v>0</v>
      </c>
    </row>
    <row r="514" spans="1:11">
      <c r="A514" s="65">
        <v>359</v>
      </c>
      <c r="B514" s="67">
        <v>42121</v>
      </c>
      <c r="C514" s="65" t="s">
        <v>418</v>
      </c>
      <c r="D514" s="68" t="s">
        <v>160</v>
      </c>
      <c r="E514" s="65" t="s">
        <v>99</v>
      </c>
      <c r="F514" s="71" t="s">
        <v>358</v>
      </c>
      <c r="G514" s="247">
        <v>-2</v>
      </c>
      <c r="H514" s="69">
        <v>-32</v>
      </c>
      <c r="I514" s="247">
        <v>0</v>
      </c>
      <c r="J514" s="69">
        <v>0</v>
      </c>
      <c r="K514" s="89">
        <v>0</v>
      </c>
    </row>
    <row r="515" spans="1:11">
      <c r="A515" s="65">
        <v>358</v>
      </c>
      <c r="B515" s="67">
        <v>42121</v>
      </c>
      <c r="C515" s="65" t="s">
        <v>418</v>
      </c>
      <c r="D515" s="68" t="s">
        <v>160</v>
      </c>
      <c r="E515" s="65" t="s">
        <v>99</v>
      </c>
      <c r="F515" s="71" t="s">
        <v>357</v>
      </c>
      <c r="G515" s="247">
        <v>-1</v>
      </c>
      <c r="H515" s="69">
        <v>-8</v>
      </c>
      <c r="I515" s="247">
        <v>0</v>
      </c>
      <c r="J515" s="69">
        <v>0</v>
      </c>
      <c r="K515" s="89">
        <v>0</v>
      </c>
    </row>
    <row r="516" spans="1:11">
      <c r="A516" s="65">
        <v>357</v>
      </c>
      <c r="B516" s="67">
        <v>42121</v>
      </c>
      <c r="C516" s="65" t="s">
        <v>418</v>
      </c>
      <c r="D516" s="68" t="s">
        <v>153</v>
      </c>
      <c r="E516" s="65" t="s">
        <v>87</v>
      </c>
      <c r="F516" s="71" t="s">
        <v>334</v>
      </c>
      <c r="G516" s="247">
        <v>-1</v>
      </c>
      <c r="H516" s="69">
        <v>-1</v>
      </c>
      <c r="I516" s="247">
        <v>0</v>
      </c>
      <c r="J516" s="69">
        <v>0</v>
      </c>
      <c r="K516" s="89">
        <v>0</v>
      </c>
    </row>
    <row r="517" spans="1:11">
      <c r="A517" s="65">
        <v>356</v>
      </c>
      <c r="B517" s="67">
        <v>42121</v>
      </c>
      <c r="C517" s="65" t="s">
        <v>418</v>
      </c>
      <c r="D517" s="68" t="s">
        <v>160</v>
      </c>
      <c r="E517" s="65" t="s">
        <v>99</v>
      </c>
      <c r="F517" s="71" t="s">
        <v>358</v>
      </c>
      <c r="G517" s="247">
        <v>-2</v>
      </c>
      <c r="H517" s="69">
        <v>-32</v>
      </c>
      <c r="I517" s="247">
        <v>0</v>
      </c>
      <c r="J517" s="69">
        <v>0</v>
      </c>
      <c r="K517" s="89">
        <v>0</v>
      </c>
    </row>
    <row r="518" spans="1:11">
      <c r="A518" s="65">
        <v>355</v>
      </c>
      <c r="B518" s="67">
        <v>42114</v>
      </c>
      <c r="C518" s="65" t="s">
        <v>418</v>
      </c>
      <c r="D518" s="68" t="s">
        <v>160</v>
      </c>
      <c r="E518" s="65" t="s">
        <v>99</v>
      </c>
      <c r="F518" s="71" t="s">
        <v>358</v>
      </c>
      <c r="G518" s="247">
        <v>-2</v>
      </c>
      <c r="H518" s="69">
        <v>-32</v>
      </c>
      <c r="I518" s="247">
        <v>0</v>
      </c>
      <c r="J518" s="69">
        <v>0</v>
      </c>
      <c r="K518" s="89">
        <v>0</v>
      </c>
    </row>
    <row r="519" spans="1:11">
      <c r="A519" s="65">
        <v>354</v>
      </c>
      <c r="B519" s="67">
        <v>42114</v>
      </c>
      <c r="C519" s="65" t="s">
        <v>418</v>
      </c>
      <c r="D519" s="68" t="s">
        <v>152</v>
      </c>
      <c r="E519" s="65" t="s">
        <v>96</v>
      </c>
      <c r="F519" s="71" t="s">
        <v>354</v>
      </c>
      <c r="G519" s="247">
        <v>-1</v>
      </c>
      <c r="H519" s="69">
        <v>-1</v>
      </c>
      <c r="I519" s="247">
        <v>0</v>
      </c>
      <c r="J519" s="69">
        <v>0</v>
      </c>
      <c r="K519" s="89">
        <v>0</v>
      </c>
    </row>
    <row r="520" spans="1:11">
      <c r="A520" s="65">
        <v>353</v>
      </c>
      <c r="B520" s="67">
        <v>42114</v>
      </c>
      <c r="C520" s="65" t="s">
        <v>418</v>
      </c>
      <c r="D520" s="68" t="s">
        <v>152</v>
      </c>
      <c r="E520" s="65" t="s">
        <v>87</v>
      </c>
      <c r="F520" s="71" t="s">
        <v>491</v>
      </c>
      <c r="G520" s="247">
        <v>-1</v>
      </c>
      <c r="H520" s="69">
        <v>-1</v>
      </c>
      <c r="I520" s="247">
        <v>0</v>
      </c>
      <c r="J520" s="69">
        <v>0</v>
      </c>
      <c r="K520" s="89">
        <v>0</v>
      </c>
    </row>
    <row r="521" spans="1:11">
      <c r="A521" s="65">
        <v>352</v>
      </c>
      <c r="B521" s="67">
        <v>42107</v>
      </c>
      <c r="C521" s="65" t="s">
        <v>418</v>
      </c>
      <c r="D521" s="68" t="s">
        <v>160</v>
      </c>
      <c r="E521" s="65" t="s">
        <v>86</v>
      </c>
      <c r="F521" s="71" t="s">
        <v>457</v>
      </c>
      <c r="G521" s="247">
        <v>-1</v>
      </c>
      <c r="H521" s="69">
        <v>-30</v>
      </c>
      <c r="I521" s="247">
        <v>0</v>
      </c>
      <c r="J521" s="69">
        <v>0</v>
      </c>
      <c r="K521" s="89">
        <v>0</v>
      </c>
    </row>
    <row r="522" spans="1:11">
      <c r="A522" s="65">
        <v>351</v>
      </c>
      <c r="B522" s="67">
        <v>42107</v>
      </c>
      <c r="C522" s="65" t="s">
        <v>418</v>
      </c>
      <c r="D522" s="68" t="s">
        <v>160</v>
      </c>
      <c r="E522" s="65" t="s">
        <v>99</v>
      </c>
      <c r="F522" s="71" t="s">
        <v>357</v>
      </c>
      <c r="G522" s="247">
        <v>-1</v>
      </c>
      <c r="H522" s="69">
        <v>-8</v>
      </c>
      <c r="I522" s="247">
        <v>0</v>
      </c>
      <c r="J522" s="69">
        <v>0</v>
      </c>
      <c r="K522" s="89">
        <v>0</v>
      </c>
    </row>
    <row r="523" spans="1:11">
      <c r="A523" s="65">
        <v>350</v>
      </c>
      <c r="B523" s="67">
        <v>42107</v>
      </c>
      <c r="C523" s="65" t="s">
        <v>418</v>
      </c>
      <c r="D523" s="68" t="s">
        <v>149</v>
      </c>
      <c r="E523" s="65" t="s">
        <v>102</v>
      </c>
      <c r="F523" s="71" t="s">
        <v>462</v>
      </c>
      <c r="G523" s="246">
        <v>-1</v>
      </c>
      <c r="H523" s="65">
        <v>-10</v>
      </c>
      <c r="I523" s="247">
        <v>0</v>
      </c>
      <c r="J523" s="69">
        <v>0</v>
      </c>
      <c r="K523" s="89">
        <v>0</v>
      </c>
    </row>
    <row r="524" spans="1:11">
      <c r="A524" s="65">
        <v>349</v>
      </c>
      <c r="B524" s="67">
        <v>42107</v>
      </c>
      <c r="C524" s="65" t="s">
        <v>418</v>
      </c>
      <c r="D524" s="68" t="s">
        <v>153</v>
      </c>
      <c r="E524" s="65" t="s">
        <v>92</v>
      </c>
      <c r="F524" s="71" t="s">
        <v>381</v>
      </c>
      <c r="G524" s="246">
        <v>-1</v>
      </c>
      <c r="H524" s="65">
        <v>-30</v>
      </c>
      <c r="I524" s="247">
        <v>0</v>
      </c>
      <c r="J524" s="69">
        <v>0</v>
      </c>
      <c r="K524" s="89">
        <v>0</v>
      </c>
    </row>
    <row r="525" spans="1:11">
      <c r="A525" s="65">
        <v>348</v>
      </c>
      <c r="B525" s="67">
        <v>42107</v>
      </c>
      <c r="C525" s="65" t="s">
        <v>418</v>
      </c>
      <c r="D525" s="68" t="s">
        <v>160</v>
      </c>
      <c r="E525" s="65" t="s">
        <v>99</v>
      </c>
      <c r="F525" s="71" t="s">
        <v>358</v>
      </c>
      <c r="G525" s="246">
        <v>-0.5</v>
      </c>
      <c r="H525" s="65">
        <v>-8</v>
      </c>
      <c r="I525" s="247">
        <v>0</v>
      </c>
      <c r="J525" s="69">
        <v>0</v>
      </c>
      <c r="K525" s="89">
        <v>0</v>
      </c>
    </row>
    <row r="526" spans="1:11">
      <c r="A526" s="65">
        <v>347</v>
      </c>
      <c r="B526" s="67">
        <v>42095</v>
      </c>
      <c r="C526" s="65" t="s">
        <v>418</v>
      </c>
      <c r="D526" s="68" t="s">
        <v>159</v>
      </c>
      <c r="E526" s="65" t="s">
        <v>90</v>
      </c>
      <c r="F526" s="71" t="s">
        <v>382</v>
      </c>
      <c r="G526" s="246">
        <v>0</v>
      </c>
      <c r="H526" s="65">
        <v>0</v>
      </c>
      <c r="I526" s="247">
        <v>0.20833333333333334</v>
      </c>
      <c r="J526" s="69">
        <v>5</v>
      </c>
      <c r="K526" s="89">
        <v>0</v>
      </c>
    </row>
    <row r="527" spans="1:11">
      <c r="A527" s="65">
        <v>346</v>
      </c>
      <c r="B527" s="67">
        <v>42095</v>
      </c>
      <c r="C527" s="65" t="s">
        <v>418</v>
      </c>
      <c r="D527" s="68" t="s">
        <v>154</v>
      </c>
      <c r="E527" s="65" t="s">
        <v>98</v>
      </c>
      <c r="F527" s="71" t="s">
        <v>492</v>
      </c>
      <c r="G527" s="246">
        <v>0</v>
      </c>
      <c r="H527" s="65">
        <v>0</v>
      </c>
      <c r="I527" s="247">
        <v>0.1</v>
      </c>
      <c r="J527" s="69">
        <v>2</v>
      </c>
      <c r="K527" s="89">
        <v>0</v>
      </c>
    </row>
    <row r="528" spans="1:11">
      <c r="A528" s="69">
        <v>345</v>
      </c>
      <c r="B528" s="206">
        <v>42090</v>
      </c>
      <c r="C528" s="69" t="s">
        <v>414</v>
      </c>
      <c r="D528" s="85" t="s">
        <v>154</v>
      </c>
      <c r="E528" s="69" t="s">
        <v>103</v>
      </c>
      <c r="F528" s="144" t="s">
        <v>389</v>
      </c>
      <c r="G528" s="247">
        <v>0</v>
      </c>
      <c r="H528" s="69">
        <v>0</v>
      </c>
      <c r="I528" s="247">
        <v>2</v>
      </c>
      <c r="J528" s="69">
        <v>2</v>
      </c>
      <c r="K528" s="89">
        <v>0</v>
      </c>
    </row>
    <row r="529" spans="1:11">
      <c r="A529" s="69">
        <v>344</v>
      </c>
      <c r="B529" s="206">
        <v>42090</v>
      </c>
      <c r="C529" s="69" t="s">
        <v>414</v>
      </c>
      <c r="D529" s="85" t="s">
        <v>158</v>
      </c>
      <c r="E529" s="69" t="s">
        <v>98</v>
      </c>
      <c r="F529" s="144" t="s">
        <v>405</v>
      </c>
      <c r="G529" s="247">
        <v>0</v>
      </c>
      <c r="H529" s="69">
        <v>0</v>
      </c>
      <c r="I529" s="247">
        <v>2</v>
      </c>
      <c r="J529" s="69">
        <v>2</v>
      </c>
      <c r="K529" s="89">
        <v>0</v>
      </c>
    </row>
    <row r="530" spans="1:11">
      <c r="A530" s="69">
        <v>343</v>
      </c>
      <c r="B530" s="206">
        <v>42090</v>
      </c>
      <c r="C530" s="69" t="s">
        <v>414</v>
      </c>
      <c r="D530" s="85" t="s">
        <v>159</v>
      </c>
      <c r="E530" s="69" t="s">
        <v>103</v>
      </c>
      <c r="F530" s="144" t="s">
        <v>465</v>
      </c>
      <c r="G530" s="247">
        <v>0</v>
      </c>
      <c r="H530" s="69">
        <v>0</v>
      </c>
      <c r="I530" s="247">
        <v>5</v>
      </c>
      <c r="J530" s="69">
        <v>150</v>
      </c>
      <c r="K530" s="89">
        <v>0</v>
      </c>
    </row>
    <row r="531" spans="1:11">
      <c r="A531" s="69">
        <v>342</v>
      </c>
      <c r="B531" s="206">
        <v>42090</v>
      </c>
      <c r="C531" s="69" t="s">
        <v>414</v>
      </c>
      <c r="D531" s="85" t="s">
        <v>152</v>
      </c>
      <c r="E531" s="69" t="s">
        <v>87</v>
      </c>
      <c r="F531" s="144" t="s">
        <v>479</v>
      </c>
      <c r="G531" s="247">
        <v>0</v>
      </c>
      <c r="H531" s="69">
        <v>0</v>
      </c>
      <c r="I531" s="247">
        <v>4</v>
      </c>
      <c r="J531" s="69">
        <v>4</v>
      </c>
      <c r="K531" s="89">
        <v>0</v>
      </c>
    </row>
    <row r="532" spans="1:11">
      <c r="A532" s="69">
        <v>341</v>
      </c>
      <c r="B532" s="206">
        <v>42090</v>
      </c>
      <c r="C532" s="69" t="s">
        <v>414</v>
      </c>
      <c r="D532" s="85" t="s">
        <v>160</v>
      </c>
      <c r="E532" s="69" t="s">
        <v>87</v>
      </c>
      <c r="F532" s="144" t="s">
        <v>485</v>
      </c>
      <c r="G532" s="247">
        <v>0</v>
      </c>
      <c r="H532" s="69">
        <v>0</v>
      </c>
      <c r="I532" s="247">
        <v>5</v>
      </c>
      <c r="J532" s="69">
        <v>60</v>
      </c>
      <c r="K532" s="89">
        <v>0</v>
      </c>
    </row>
    <row r="533" spans="1:11">
      <c r="A533" s="69">
        <v>340</v>
      </c>
      <c r="B533" s="206">
        <v>42090</v>
      </c>
      <c r="C533" s="69" t="s">
        <v>414</v>
      </c>
      <c r="D533" s="85" t="s">
        <v>160</v>
      </c>
      <c r="E533" s="69" t="s">
        <v>99</v>
      </c>
      <c r="F533" s="144" t="s">
        <v>357</v>
      </c>
      <c r="G533" s="247">
        <v>0</v>
      </c>
      <c r="H533" s="69">
        <v>0</v>
      </c>
      <c r="I533" s="247">
        <v>20</v>
      </c>
      <c r="J533" s="69">
        <v>160</v>
      </c>
      <c r="K533" s="89">
        <v>0</v>
      </c>
    </row>
    <row r="534" spans="1:11">
      <c r="A534" s="69">
        <v>339</v>
      </c>
      <c r="B534" s="206">
        <v>42090</v>
      </c>
      <c r="C534" s="69" t="s">
        <v>414</v>
      </c>
      <c r="D534" s="85" t="s">
        <v>149</v>
      </c>
      <c r="E534" s="69" t="s">
        <v>85</v>
      </c>
      <c r="F534" s="144" t="s">
        <v>325</v>
      </c>
      <c r="G534" s="247">
        <v>0</v>
      </c>
      <c r="H534" s="69">
        <v>0</v>
      </c>
      <c r="I534" s="247">
        <v>6</v>
      </c>
      <c r="J534" s="69">
        <v>36</v>
      </c>
      <c r="K534" s="89">
        <v>0</v>
      </c>
    </row>
    <row r="535" spans="1:11">
      <c r="A535" s="69">
        <v>338</v>
      </c>
      <c r="B535" s="206">
        <v>42090</v>
      </c>
      <c r="C535" s="69" t="s">
        <v>414</v>
      </c>
      <c r="D535" s="85" t="s">
        <v>156</v>
      </c>
      <c r="E535" s="69" t="s">
        <v>103</v>
      </c>
      <c r="F535" s="144" t="s">
        <v>369</v>
      </c>
      <c r="G535" s="247">
        <v>0</v>
      </c>
      <c r="H535" s="69">
        <v>0</v>
      </c>
      <c r="I535" s="247">
        <v>4</v>
      </c>
      <c r="J535" s="69">
        <v>4</v>
      </c>
      <c r="K535" s="89">
        <v>0</v>
      </c>
    </row>
    <row r="536" spans="1:11">
      <c r="A536" s="69">
        <v>337</v>
      </c>
      <c r="B536" s="206">
        <v>42090</v>
      </c>
      <c r="C536" s="69" t="s">
        <v>414</v>
      </c>
      <c r="D536" s="85" t="s">
        <v>149</v>
      </c>
      <c r="E536" s="69" t="s">
        <v>85</v>
      </c>
      <c r="F536" s="144" t="s">
        <v>322</v>
      </c>
      <c r="G536" s="247">
        <v>0</v>
      </c>
      <c r="H536" s="69">
        <v>0</v>
      </c>
      <c r="I536" s="247">
        <v>10</v>
      </c>
      <c r="J536" s="69">
        <v>120</v>
      </c>
      <c r="K536" s="89">
        <v>0</v>
      </c>
    </row>
    <row r="537" spans="1:11">
      <c r="A537" s="69">
        <v>336</v>
      </c>
      <c r="B537" s="206">
        <v>42090</v>
      </c>
      <c r="C537" s="69" t="s">
        <v>414</v>
      </c>
      <c r="D537" s="85" t="s">
        <v>149</v>
      </c>
      <c r="E537" s="69" t="s">
        <v>85</v>
      </c>
      <c r="F537" s="144" t="s">
        <v>317</v>
      </c>
      <c r="G537" s="247">
        <v>0</v>
      </c>
      <c r="H537" s="69">
        <v>0</v>
      </c>
      <c r="I537" s="247">
        <v>2</v>
      </c>
      <c r="J537" s="69">
        <v>2</v>
      </c>
      <c r="K537" s="89">
        <v>0</v>
      </c>
    </row>
    <row r="538" spans="1:11">
      <c r="A538" s="69">
        <v>335</v>
      </c>
      <c r="B538" s="206">
        <v>42090</v>
      </c>
      <c r="C538" s="69" t="s">
        <v>414</v>
      </c>
      <c r="D538" s="85" t="s">
        <v>159</v>
      </c>
      <c r="E538" s="69" t="s">
        <v>102</v>
      </c>
      <c r="F538" s="144" t="s">
        <v>435</v>
      </c>
      <c r="G538" s="247">
        <v>0</v>
      </c>
      <c r="H538" s="69">
        <v>0</v>
      </c>
      <c r="I538" s="247">
        <v>20</v>
      </c>
      <c r="J538" s="69">
        <v>600</v>
      </c>
      <c r="K538" s="89">
        <v>0</v>
      </c>
    </row>
    <row r="539" spans="1:11">
      <c r="A539" s="69">
        <v>334</v>
      </c>
      <c r="B539" s="206">
        <v>42090</v>
      </c>
      <c r="C539" s="69" t="s">
        <v>414</v>
      </c>
      <c r="D539" s="85" t="s">
        <v>149</v>
      </c>
      <c r="E539" s="69" t="s">
        <v>102</v>
      </c>
      <c r="F539" s="144" t="s">
        <v>462</v>
      </c>
      <c r="G539" s="247">
        <v>0</v>
      </c>
      <c r="H539" s="69">
        <v>0</v>
      </c>
      <c r="I539" s="247">
        <v>20</v>
      </c>
      <c r="J539" s="69">
        <v>200</v>
      </c>
      <c r="K539" s="89">
        <v>0</v>
      </c>
    </row>
    <row r="540" spans="1:11">
      <c r="A540" s="65">
        <v>333</v>
      </c>
      <c r="B540" s="67">
        <v>42095</v>
      </c>
      <c r="C540" s="65" t="s">
        <v>418</v>
      </c>
      <c r="D540" s="68" t="s">
        <v>149</v>
      </c>
      <c r="E540" s="65" t="s">
        <v>85</v>
      </c>
      <c r="F540" s="71" t="s">
        <v>325</v>
      </c>
      <c r="G540" s="246">
        <v>-0.16666666666666666</v>
      </c>
      <c r="H540" s="65">
        <v>-1</v>
      </c>
      <c r="I540" s="247">
        <v>0</v>
      </c>
      <c r="J540" s="69">
        <v>0</v>
      </c>
      <c r="K540" s="89">
        <v>0</v>
      </c>
    </row>
    <row r="541" spans="1:11">
      <c r="A541" s="65">
        <v>332</v>
      </c>
      <c r="B541" s="67">
        <v>42095</v>
      </c>
      <c r="C541" s="65" t="s">
        <v>418</v>
      </c>
      <c r="D541" s="68" t="s">
        <v>149</v>
      </c>
      <c r="E541" s="65" t="s">
        <v>85</v>
      </c>
      <c r="F541" s="71" t="s">
        <v>325</v>
      </c>
      <c r="G541" s="246">
        <v>-4</v>
      </c>
      <c r="H541" s="65">
        <v>-24</v>
      </c>
      <c r="I541" s="247">
        <v>0</v>
      </c>
      <c r="J541" s="69">
        <v>0</v>
      </c>
      <c r="K541" s="89">
        <v>0</v>
      </c>
    </row>
    <row r="542" spans="1:11">
      <c r="A542" s="65">
        <v>331</v>
      </c>
      <c r="B542" s="67">
        <v>42095</v>
      </c>
      <c r="C542" s="65" t="s">
        <v>418</v>
      </c>
      <c r="D542" s="68" t="s">
        <v>158</v>
      </c>
      <c r="E542" s="65" t="s">
        <v>105</v>
      </c>
      <c r="F542" s="71" t="s">
        <v>375</v>
      </c>
      <c r="G542" s="246">
        <v>-7</v>
      </c>
      <c r="H542" s="65">
        <v>-7</v>
      </c>
      <c r="I542" s="247">
        <v>0</v>
      </c>
      <c r="J542" s="69">
        <v>0</v>
      </c>
      <c r="K542" s="89">
        <v>0</v>
      </c>
    </row>
    <row r="543" spans="1:11">
      <c r="A543" s="65">
        <v>330</v>
      </c>
      <c r="B543" s="67">
        <v>42095</v>
      </c>
      <c r="C543" s="65" t="s">
        <v>418</v>
      </c>
      <c r="D543" s="68" t="s">
        <v>156</v>
      </c>
      <c r="E543" s="65" t="s">
        <v>94</v>
      </c>
      <c r="F543" s="71" t="s">
        <v>347</v>
      </c>
      <c r="G543" s="246">
        <v>-3</v>
      </c>
      <c r="H543" s="65">
        <v>-90</v>
      </c>
      <c r="I543" s="247">
        <v>0</v>
      </c>
      <c r="J543" s="69">
        <v>0</v>
      </c>
      <c r="K543" s="89">
        <v>0</v>
      </c>
    </row>
    <row r="544" spans="1:11">
      <c r="A544" s="65">
        <v>329</v>
      </c>
      <c r="B544" s="67">
        <v>42095</v>
      </c>
      <c r="C544" s="65" t="s">
        <v>418</v>
      </c>
      <c r="D544" s="68" t="s">
        <v>149</v>
      </c>
      <c r="E544" s="65" t="s">
        <v>110</v>
      </c>
      <c r="F544" s="71" t="s">
        <v>330</v>
      </c>
      <c r="G544" s="246">
        <v>-2</v>
      </c>
      <c r="H544" s="65">
        <v>-16</v>
      </c>
      <c r="I544" s="247">
        <v>0</v>
      </c>
      <c r="J544" s="69">
        <v>0</v>
      </c>
      <c r="K544" s="89">
        <v>0</v>
      </c>
    </row>
    <row r="545" spans="1:11">
      <c r="A545" s="65">
        <v>328</v>
      </c>
      <c r="B545" s="67">
        <v>42095</v>
      </c>
      <c r="C545" s="65" t="s">
        <v>418</v>
      </c>
      <c r="D545" s="68" t="s">
        <v>149</v>
      </c>
      <c r="E545" s="65" t="s">
        <v>85</v>
      </c>
      <c r="F545" s="71" t="s">
        <v>317</v>
      </c>
      <c r="G545" s="246">
        <v>-2</v>
      </c>
      <c r="H545" s="65">
        <v>-2</v>
      </c>
      <c r="I545" s="247">
        <v>0</v>
      </c>
      <c r="J545" s="69">
        <v>0</v>
      </c>
      <c r="K545" s="89">
        <v>0</v>
      </c>
    </row>
    <row r="546" spans="1:11">
      <c r="A546" s="65">
        <v>327</v>
      </c>
      <c r="B546" s="67">
        <v>42095</v>
      </c>
      <c r="C546" s="65" t="s">
        <v>418</v>
      </c>
      <c r="D546" s="68" t="s">
        <v>158</v>
      </c>
      <c r="E546" s="65" t="s">
        <v>110</v>
      </c>
      <c r="F546" s="71" t="s">
        <v>333</v>
      </c>
      <c r="G546" s="246">
        <v>-1</v>
      </c>
      <c r="H546" s="65">
        <v>-1</v>
      </c>
      <c r="I546" s="247">
        <v>0</v>
      </c>
      <c r="J546" s="69">
        <v>0</v>
      </c>
      <c r="K546" s="89">
        <v>0</v>
      </c>
    </row>
    <row r="547" spans="1:11">
      <c r="A547" s="65">
        <v>326</v>
      </c>
      <c r="B547" s="67">
        <v>42095</v>
      </c>
      <c r="C547" s="65" t="s">
        <v>418</v>
      </c>
      <c r="D547" s="68" t="s">
        <v>148</v>
      </c>
      <c r="E547" s="65" t="s">
        <v>99</v>
      </c>
      <c r="F547" s="71" t="s">
        <v>361</v>
      </c>
      <c r="G547" s="246">
        <v>-1</v>
      </c>
      <c r="H547" s="65">
        <v>-20</v>
      </c>
      <c r="I547" s="247">
        <v>0</v>
      </c>
      <c r="J547" s="69">
        <v>0</v>
      </c>
      <c r="K547" s="89">
        <v>0</v>
      </c>
    </row>
    <row r="548" spans="1:11">
      <c r="A548" s="65">
        <v>325</v>
      </c>
      <c r="B548" s="67">
        <v>42095</v>
      </c>
      <c r="C548" s="65" t="s">
        <v>418</v>
      </c>
      <c r="D548" s="68" t="s">
        <v>160</v>
      </c>
      <c r="E548" s="65" t="s">
        <v>105</v>
      </c>
      <c r="F548" s="71" t="s">
        <v>373</v>
      </c>
      <c r="G548" s="246">
        <v>-1</v>
      </c>
      <c r="H548" s="65">
        <v>-6</v>
      </c>
      <c r="I548" s="247">
        <v>0</v>
      </c>
      <c r="J548" s="69">
        <v>0</v>
      </c>
      <c r="K548" s="89">
        <v>0</v>
      </c>
    </row>
    <row r="549" spans="1:11">
      <c r="A549" s="65">
        <v>324</v>
      </c>
      <c r="B549" s="67">
        <v>42095</v>
      </c>
      <c r="C549" s="65" t="s">
        <v>418</v>
      </c>
      <c r="D549" s="68" t="s">
        <v>159</v>
      </c>
      <c r="E549" s="65" t="s">
        <v>95</v>
      </c>
      <c r="F549" s="71" t="s">
        <v>379</v>
      </c>
      <c r="G549" s="246">
        <v>-1</v>
      </c>
      <c r="H549" s="65">
        <v>-1</v>
      </c>
      <c r="I549" s="247">
        <v>0</v>
      </c>
      <c r="J549" s="69">
        <v>0</v>
      </c>
      <c r="K549" s="89">
        <v>0</v>
      </c>
    </row>
    <row r="550" spans="1:11">
      <c r="A550" s="65">
        <v>323</v>
      </c>
      <c r="B550" s="67">
        <v>42095</v>
      </c>
      <c r="C550" s="65" t="s">
        <v>418</v>
      </c>
      <c r="D550" s="68" t="s">
        <v>154</v>
      </c>
      <c r="E550" s="65" t="s">
        <v>86</v>
      </c>
      <c r="F550" s="71" t="s">
        <v>456</v>
      </c>
      <c r="G550" s="246">
        <v>-2</v>
      </c>
      <c r="H550" s="65">
        <v>-40</v>
      </c>
      <c r="I550" s="247">
        <v>0</v>
      </c>
      <c r="J550" s="69">
        <v>0</v>
      </c>
      <c r="K550" s="89">
        <v>0</v>
      </c>
    </row>
    <row r="551" spans="1:11">
      <c r="A551" s="65">
        <v>322</v>
      </c>
      <c r="B551" s="67">
        <v>42095</v>
      </c>
      <c r="C551" s="65" t="s">
        <v>418</v>
      </c>
      <c r="D551" s="68" t="s">
        <v>153</v>
      </c>
      <c r="E551" s="65" t="s">
        <v>87</v>
      </c>
      <c r="F551" s="71" t="s">
        <v>335</v>
      </c>
      <c r="G551" s="246">
        <v>-2</v>
      </c>
      <c r="H551" s="65">
        <v>-60</v>
      </c>
      <c r="I551" s="247">
        <v>0</v>
      </c>
      <c r="J551" s="69">
        <v>0</v>
      </c>
      <c r="K551" s="89">
        <v>0</v>
      </c>
    </row>
    <row r="552" spans="1:11">
      <c r="A552" s="65">
        <v>321</v>
      </c>
      <c r="B552" s="67">
        <v>42095</v>
      </c>
      <c r="C552" s="65" t="s">
        <v>418</v>
      </c>
      <c r="D552" s="68" t="s">
        <v>156</v>
      </c>
      <c r="E552" s="65" t="s">
        <v>102</v>
      </c>
      <c r="F552" s="71" t="s">
        <v>364</v>
      </c>
      <c r="G552" s="246">
        <v>-6</v>
      </c>
      <c r="H552" s="65">
        <v>-180</v>
      </c>
      <c r="I552" s="247">
        <v>0</v>
      </c>
      <c r="J552" s="69">
        <v>0</v>
      </c>
      <c r="K552" s="89">
        <v>0</v>
      </c>
    </row>
    <row r="553" spans="1:11">
      <c r="A553" s="65">
        <v>320</v>
      </c>
      <c r="B553" s="67">
        <v>42095</v>
      </c>
      <c r="C553" s="65" t="s">
        <v>418</v>
      </c>
      <c r="D553" s="68" t="s">
        <v>149</v>
      </c>
      <c r="E553" s="65" t="s">
        <v>85</v>
      </c>
      <c r="F553" s="71" t="s">
        <v>325</v>
      </c>
      <c r="G553" s="246">
        <v>-0.83333333333333337</v>
      </c>
      <c r="H553" s="65">
        <v>-5</v>
      </c>
      <c r="I553" s="247">
        <v>0</v>
      </c>
      <c r="J553" s="69">
        <v>0</v>
      </c>
      <c r="K553" s="89">
        <v>0</v>
      </c>
    </row>
    <row r="554" spans="1:11">
      <c r="A554" s="65">
        <v>319</v>
      </c>
      <c r="B554" s="67">
        <v>42087</v>
      </c>
      <c r="C554" s="65" t="s">
        <v>414</v>
      </c>
      <c r="D554" s="68" t="s">
        <v>160</v>
      </c>
      <c r="E554" s="65" t="s">
        <v>99</v>
      </c>
      <c r="F554" s="71" t="s">
        <v>358</v>
      </c>
      <c r="G554" s="246">
        <v>-1</v>
      </c>
      <c r="H554" s="65">
        <v>-16</v>
      </c>
      <c r="I554" s="247">
        <v>0</v>
      </c>
      <c r="J554" s="69">
        <v>0</v>
      </c>
      <c r="K554" s="89">
        <v>0</v>
      </c>
    </row>
    <row r="555" spans="1:11">
      <c r="A555" s="65">
        <v>318</v>
      </c>
      <c r="B555" s="67">
        <v>42087</v>
      </c>
      <c r="C555" s="65" t="s">
        <v>414</v>
      </c>
      <c r="D555" s="68" t="s">
        <v>153</v>
      </c>
      <c r="E555" s="65" t="s">
        <v>102</v>
      </c>
      <c r="F555" s="71" t="s">
        <v>433</v>
      </c>
      <c r="G555" s="246">
        <v>-0.5</v>
      </c>
      <c r="H555" s="65">
        <v>-5</v>
      </c>
      <c r="I555" s="247">
        <v>0</v>
      </c>
      <c r="J555" s="69">
        <v>0</v>
      </c>
      <c r="K555" s="89">
        <v>0</v>
      </c>
    </row>
    <row r="556" spans="1:11">
      <c r="A556" s="65">
        <v>317</v>
      </c>
      <c r="B556" s="67">
        <v>42087</v>
      </c>
      <c r="C556" s="65" t="s">
        <v>414</v>
      </c>
      <c r="D556" s="68" t="s">
        <v>153</v>
      </c>
      <c r="E556" s="65" t="s">
        <v>94</v>
      </c>
      <c r="F556" s="71" t="s">
        <v>460</v>
      </c>
      <c r="G556" s="246">
        <v>-0.5</v>
      </c>
      <c r="H556" s="65">
        <v>-10</v>
      </c>
      <c r="I556" s="247">
        <v>0</v>
      </c>
      <c r="J556" s="69">
        <v>0</v>
      </c>
      <c r="K556" s="89">
        <v>0</v>
      </c>
    </row>
    <row r="557" spans="1:11">
      <c r="A557" s="65">
        <v>316</v>
      </c>
      <c r="B557" s="67">
        <v>42087</v>
      </c>
      <c r="C557" s="65" t="s">
        <v>414</v>
      </c>
      <c r="D557" s="68" t="s">
        <v>149</v>
      </c>
      <c r="E557" s="65" t="s">
        <v>85</v>
      </c>
      <c r="F557" s="71" t="s">
        <v>322</v>
      </c>
      <c r="G557" s="246">
        <v>-2</v>
      </c>
      <c r="H557" s="65">
        <v>-24</v>
      </c>
      <c r="I557" s="247">
        <v>0</v>
      </c>
      <c r="J557" s="69">
        <v>0</v>
      </c>
      <c r="K557" s="89">
        <v>0</v>
      </c>
    </row>
    <row r="558" spans="1:11">
      <c r="A558" s="65">
        <v>315</v>
      </c>
      <c r="B558" s="67">
        <v>42087</v>
      </c>
      <c r="C558" s="65" t="s">
        <v>414</v>
      </c>
      <c r="D558" s="68" t="s">
        <v>158</v>
      </c>
      <c r="E558" s="65" t="s">
        <v>110</v>
      </c>
      <c r="F558" s="71" t="s">
        <v>329</v>
      </c>
      <c r="G558" s="246">
        <v>-1</v>
      </c>
      <c r="H558" s="65">
        <v>-1</v>
      </c>
      <c r="I558" s="247">
        <v>0</v>
      </c>
      <c r="J558" s="69">
        <v>0</v>
      </c>
      <c r="K558" s="89">
        <v>0</v>
      </c>
    </row>
    <row r="559" spans="1:11">
      <c r="A559" s="65">
        <v>314</v>
      </c>
      <c r="B559" s="67">
        <v>42079</v>
      </c>
      <c r="C559" s="65" t="s">
        <v>414</v>
      </c>
      <c r="D559" s="68" t="s">
        <v>152</v>
      </c>
      <c r="E559" s="65" t="s">
        <v>105</v>
      </c>
      <c r="F559" s="71" t="s">
        <v>374</v>
      </c>
      <c r="G559" s="246">
        <v>-1</v>
      </c>
      <c r="H559" s="65">
        <v>-1</v>
      </c>
      <c r="I559" s="247">
        <v>0</v>
      </c>
      <c r="J559" s="69">
        <v>0</v>
      </c>
      <c r="K559" s="89">
        <v>0</v>
      </c>
    </row>
    <row r="560" spans="1:11">
      <c r="A560" s="65">
        <v>313</v>
      </c>
      <c r="B560" s="67">
        <v>42079</v>
      </c>
      <c r="C560" s="65" t="s">
        <v>414</v>
      </c>
      <c r="D560" s="68" t="s">
        <v>158</v>
      </c>
      <c r="E560" s="65" t="s">
        <v>103</v>
      </c>
      <c r="F560" s="71" t="s">
        <v>372</v>
      </c>
      <c r="G560" s="246">
        <v>-1</v>
      </c>
      <c r="H560" s="65">
        <v>-1</v>
      </c>
      <c r="I560" s="247">
        <v>0</v>
      </c>
      <c r="J560" s="69">
        <v>0</v>
      </c>
      <c r="K560" s="89">
        <v>0</v>
      </c>
    </row>
    <row r="561" spans="1:11">
      <c r="A561" s="65">
        <v>312</v>
      </c>
      <c r="B561" s="67">
        <v>42079</v>
      </c>
      <c r="C561" s="65" t="s">
        <v>414</v>
      </c>
      <c r="D561" s="68" t="s">
        <v>153</v>
      </c>
      <c r="E561" s="65" t="s">
        <v>87</v>
      </c>
      <c r="F561" s="71" t="s">
        <v>334</v>
      </c>
      <c r="G561" s="247">
        <v>-1</v>
      </c>
      <c r="H561" s="69">
        <v>-1</v>
      </c>
      <c r="I561" s="247">
        <v>0</v>
      </c>
      <c r="J561" s="69">
        <v>0</v>
      </c>
      <c r="K561" s="89">
        <v>0</v>
      </c>
    </row>
    <row r="562" spans="1:11">
      <c r="A562" s="65">
        <v>311</v>
      </c>
      <c r="B562" s="67">
        <v>42079</v>
      </c>
      <c r="C562" s="65" t="s">
        <v>414</v>
      </c>
      <c r="D562" s="68" t="s">
        <v>153</v>
      </c>
      <c r="E562" s="65" t="s">
        <v>102</v>
      </c>
      <c r="F562" s="71" t="s">
        <v>433</v>
      </c>
      <c r="G562" s="247">
        <v>-1</v>
      </c>
      <c r="H562" s="69">
        <v>-10</v>
      </c>
      <c r="I562" s="247">
        <v>0</v>
      </c>
      <c r="J562" s="69">
        <v>0</v>
      </c>
      <c r="K562" s="89">
        <v>0</v>
      </c>
    </row>
    <row r="563" spans="1:11">
      <c r="A563" s="65">
        <v>310</v>
      </c>
      <c r="B563" s="67">
        <v>42079</v>
      </c>
      <c r="C563" s="65" t="s">
        <v>414</v>
      </c>
      <c r="D563" s="68" t="s">
        <v>160</v>
      </c>
      <c r="E563" s="65" t="s">
        <v>99</v>
      </c>
      <c r="F563" s="71" t="s">
        <v>357</v>
      </c>
      <c r="G563" s="247">
        <v>-2</v>
      </c>
      <c r="H563" s="69">
        <v>-32</v>
      </c>
      <c r="I563" s="247">
        <v>0</v>
      </c>
      <c r="J563" s="69">
        <v>0</v>
      </c>
      <c r="K563" s="89">
        <v>0</v>
      </c>
    </row>
    <row r="564" spans="1:11">
      <c r="A564" s="65">
        <v>309</v>
      </c>
      <c r="B564" s="67">
        <v>42079</v>
      </c>
      <c r="C564" s="65" t="s">
        <v>414</v>
      </c>
      <c r="D564" s="68" t="s">
        <v>159</v>
      </c>
      <c r="E564" s="65" t="s">
        <v>90</v>
      </c>
      <c r="F564" s="71" t="s">
        <v>382</v>
      </c>
      <c r="G564" s="247">
        <v>-1</v>
      </c>
      <c r="H564" s="69">
        <v>-24</v>
      </c>
      <c r="I564" s="247">
        <v>0</v>
      </c>
      <c r="J564" s="69">
        <v>0</v>
      </c>
      <c r="K564" s="89">
        <v>0</v>
      </c>
    </row>
    <row r="565" spans="1:11">
      <c r="A565" s="65">
        <v>308</v>
      </c>
      <c r="B565" s="67">
        <v>42079</v>
      </c>
      <c r="C565" s="65" t="s">
        <v>414</v>
      </c>
      <c r="D565" s="68" t="s">
        <v>160</v>
      </c>
      <c r="E565" s="65" t="s">
        <v>99</v>
      </c>
      <c r="F565" s="71" t="s">
        <v>358</v>
      </c>
      <c r="G565" s="247">
        <v>-3</v>
      </c>
      <c r="H565" s="69">
        <v>-48</v>
      </c>
      <c r="I565" s="247">
        <v>0</v>
      </c>
      <c r="J565" s="69">
        <v>0</v>
      </c>
      <c r="K565" s="89">
        <v>0</v>
      </c>
    </row>
    <row r="566" spans="1:11">
      <c r="A566" s="65">
        <v>307</v>
      </c>
      <c r="B566" s="67">
        <v>42079</v>
      </c>
      <c r="C566" s="65" t="s">
        <v>414</v>
      </c>
      <c r="D566" s="68" t="s">
        <v>159</v>
      </c>
      <c r="E566" s="65" t="s">
        <v>95</v>
      </c>
      <c r="F566" s="71" t="s">
        <v>349</v>
      </c>
      <c r="G566" s="247">
        <v>-1</v>
      </c>
      <c r="H566" s="69">
        <v>-28</v>
      </c>
      <c r="I566" s="247">
        <v>0</v>
      </c>
      <c r="J566" s="69">
        <v>0</v>
      </c>
      <c r="K566" s="89">
        <v>0</v>
      </c>
    </row>
    <row r="567" spans="1:11">
      <c r="A567" s="65">
        <v>306</v>
      </c>
      <c r="B567" s="67">
        <v>42065</v>
      </c>
      <c r="C567" s="65" t="s">
        <v>414</v>
      </c>
      <c r="D567" s="68" t="s">
        <v>159</v>
      </c>
      <c r="E567" s="65" t="s">
        <v>110</v>
      </c>
      <c r="F567" s="71" t="s">
        <v>332</v>
      </c>
      <c r="G567" s="247">
        <v>-1</v>
      </c>
      <c r="H567" s="69">
        <v>-1</v>
      </c>
      <c r="I567" s="247">
        <v>0</v>
      </c>
      <c r="J567" s="69">
        <v>0</v>
      </c>
      <c r="K567" s="89">
        <v>0</v>
      </c>
    </row>
    <row r="568" spans="1:11">
      <c r="A568" s="65">
        <v>305</v>
      </c>
      <c r="B568" s="67">
        <v>42065</v>
      </c>
      <c r="C568" s="65" t="s">
        <v>414</v>
      </c>
      <c r="D568" s="68" t="s">
        <v>149</v>
      </c>
      <c r="E568" s="65" t="s">
        <v>102</v>
      </c>
      <c r="F568" s="71" t="s">
        <v>462</v>
      </c>
      <c r="G568" s="256">
        <v>0</v>
      </c>
      <c r="H568" s="257">
        <v>0</v>
      </c>
      <c r="I568" s="247">
        <v>0</v>
      </c>
      <c r="J568" s="69">
        <v>0</v>
      </c>
      <c r="K568" s="89">
        <v>0</v>
      </c>
    </row>
    <row r="569" spans="1:11">
      <c r="A569" s="65">
        <v>304</v>
      </c>
      <c r="B569" s="67">
        <v>42058</v>
      </c>
      <c r="C569" s="65" t="s">
        <v>409</v>
      </c>
      <c r="D569" s="68" t="s">
        <v>149</v>
      </c>
      <c r="E569" s="65" t="s">
        <v>102</v>
      </c>
      <c r="F569" s="71" t="s">
        <v>462</v>
      </c>
      <c r="G569" s="247">
        <v>-2</v>
      </c>
      <c r="H569" s="69">
        <v>-20</v>
      </c>
      <c r="I569" s="247">
        <v>0</v>
      </c>
      <c r="J569" s="69">
        <v>0</v>
      </c>
      <c r="K569" s="89">
        <v>0</v>
      </c>
    </row>
    <row r="570" spans="1:11">
      <c r="A570" s="65">
        <v>303</v>
      </c>
      <c r="B570" s="67">
        <v>42051</v>
      </c>
      <c r="C570" s="65" t="s">
        <v>409</v>
      </c>
      <c r="D570" s="68" t="s">
        <v>149</v>
      </c>
      <c r="E570" s="65" t="s">
        <v>102</v>
      </c>
      <c r="F570" s="71" t="s">
        <v>462</v>
      </c>
      <c r="G570" s="247">
        <v>-2</v>
      </c>
      <c r="H570" s="69">
        <v>-20</v>
      </c>
      <c r="I570" s="247">
        <v>0</v>
      </c>
      <c r="J570" s="69">
        <v>0</v>
      </c>
      <c r="K570" s="89">
        <v>0</v>
      </c>
    </row>
    <row r="571" spans="1:11">
      <c r="A571" s="65">
        <v>302</v>
      </c>
      <c r="B571" s="67">
        <v>42051</v>
      </c>
      <c r="C571" s="65" t="s">
        <v>409</v>
      </c>
      <c r="D571" s="68" t="s">
        <v>160</v>
      </c>
      <c r="E571" s="65" t="s">
        <v>99</v>
      </c>
      <c r="F571" s="71" t="s">
        <v>357</v>
      </c>
      <c r="G571" s="247">
        <v>-1</v>
      </c>
      <c r="H571" s="69">
        <v>-8</v>
      </c>
      <c r="I571" s="247">
        <v>0</v>
      </c>
      <c r="J571" s="69">
        <v>0</v>
      </c>
      <c r="K571" s="89">
        <v>0</v>
      </c>
    </row>
    <row r="572" spans="1:11">
      <c r="A572" s="65">
        <v>301</v>
      </c>
      <c r="B572" s="67">
        <v>42051</v>
      </c>
      <c r="C572" s="65" t="s">
        <v>409</v>
      </c>
      <c r="D572" s="68" t="s">
        <v>160</v>
      </c>
      <c r="E572" s="65" t="s">
        <v>99</v>
      </c>
      <c r="F572" s="71" t="s">
        <v>358</v>
      </c>
      <c r="G572" s="247">
        <v>-1</v>
      </c>
      <c r="H572" s="69">
        <v>-16</v>
      </c>
      <c r="I572" s="247">
        <v>0</v>
      </c>
      <c r="J572" s="69">
        <v>0</v>
      </c>
      <c r="K572" s="89">
        <v>0</v>
      </c>
    </row>
    <row r="573" spans="1:11">
      <c r="A573" s="65">
        <v>300</v>
      </c>
      <c r="B573" s="67">
        <v>42051</v>
      </c>
      <c r="C573" s="65" t="s">
        <v>409</v>
      </c>
      <c r="D573" s="68" t="s">
        <v>159</v>
      </c>
      <c r="E573" s="65" t="s">
        <v>95</v>
      </c>
      <c r="F573" s="71" t="s">
        <v>349</v>
      </c>
      <c r="G573" s="247">
        <v>-1</v>
      </c>
      <c r="H573" s="69">
        <v>-28</v>
      </c>
      <c r="I573" s="247">
        <v>0</v>
      </c>
      <c r="J573" s="69">
        <v>0</v>
      </c>
      <c r="K573" s="89">
        <v>0</v>
      </c>
    </row>
    <row r="574" spans="1:11">
      <c r="A574" s="65">
        <v>299</v>
      </c>
      <c r="B574" s="67">
        <v>42051</v>
      </c>
      <c r="C574" s="65" t="s">
        <v>409</v>
      </c>
      <c r="D574" s="68" t="s">
        <v>160</v>
      </c>
      <c r="E574" s="65" t="s">
        <v>99</v>
      </c>
      <c r="F574" s="71" t="s">
        <v>357</v>
      </c>
      <c r="G574" s="247">
        <v>-1</v>
      </c>
      <c r="H574" s="69">
        <v>-8</v>
      </c>
      <c r="I574" s="247">
        <v>0</v>
      </c>
      <c r="J574" s="69">
        <v>0</v>
      </c>
      <c r="K574" s="89">
        <v>0</v>
      </c>
    </row>
    <row r="575" spans="1:11">
      <c r="A575" s="65">
        <v>298</v>
      </c>
      <c r="B575" s="67">
        <v>42037</v>
      </c>
      <c r="C575" s="65" t="s">
        <v>409</v>
      </c>
      <c r="D575" s="68" t="s">
        <v>160</v>
      </c>
      <c r="E575" s="65" t="s">
        <v>99</v>
      </c>
      <c r="F575" s="71" t="s">
        <v>357</v>
      </c>
      <c r="G575" s="246">
        <v>-1</v>
      </c>
      <c r="H575" s="65">
        <v>-8</v>
      </c>
      <c r="I575" s="247">
        <v>0</v>
      </c>
      <c r="J575" s="69">
        <v>0</v>
      </c>
      <c r="K575" s="89">
        <v>0</v>
      </c>
    </row>
    <row r="576" spans="1:11">
      <c r="A576" s="65">
        <v>297</v>
      </c>
      <c r="B576" s="67">
        <v>42037</v>
      </c>
      <c r="C576" s="65" t="s">
        <v>409</v>
      </c>
      <c r="D576" s="68" t="s">
        <v>160</v>
      </c>
      <c r="E576" s="65" t="s">
        <v>99</v>
      </c>
      <c r="F576" s="71" t="s">
        <v>358</v>
      </c>
      <c r="G576" s="246">
        <v>-6.25E-2</v>
      </c>
      <c r="H576" s="65">
        <v>-1</v>
      </c>
      <c r="I576" s="247">
        <v>0</v>
      </c>
      <c r="J576" s="69">
        <v>0</v>
      </c>
      <c r="K576" s="89">
        <v>0</v>
      </c>
    </row>
    <row r="577" spans="1:11">
      <c r="A577" s="65">
        <v>296</v>
      </c>
      <c r="B577" s="67">
        <v>42037</v>
      </c>
      <c r="C577" s="65" t="s">
        <v>409</v>
      </c>
      <c r="D577" s="68" t="s">
        <v>149</v>
      </c>
      <c r="E577" s="65" t="s">
        <v>85</v>
      </c>
      <c r="F577" s="71" t="s">
        <v>325</v>
      </c>
      <c r="G577" s="246">
        <v>-3</v>
      </c>
      <c r="H577" s="65">
        <v>-18</v>
      </c>
      <c r="I577" s="247">
        <v>0</v>
      </c>
      <c r="J577" s="69">
        <v>0</v>
      </c>
      <c r="K577" s="89">
        <v>0</v>
      </c>
    </row>
    <row r="578" spans="1:11">
      <c r="A578" s="65">
        <v>295</v>
      </c>
      <c r="B578" s="67">
        <v>42037</v>
      </c>
      <c r="C578" s="65" t="s">
        <v>409</v>
      </c>
      <c r="D578" s="68" t="s">
        <v>160</v>
      </c>
      <c r="E578" s="65" t="s">
        <v>99</v>
      </c>
      <c r="F578" s="71" t="s">
        <v>357</v>
      </c>
      <c r="G578" s="246">
        <v>-2</v>
      </c>
      <c r="H578" s="65">
        <v>-16</v>
      </c>
      <c r="I578" s="247">
        <v>0</v>
      </c>
      <c r="J578" s="69">
        <v>0</v>
      </c>
      <c r="K578" s="89">
        <v>0</v>
      </c>
    </row>
    <row r="579" spans="1:11">
      <c r="A579" s="65">
        <v>294</v>
      </c>
      <c r="B579" s="67">
        <v>42037</v>
      </c>
      <c r="C579" s="65" t="s">
        <v>409</v>
      </c>
      <c r="D579" s="68" t="s">
        <v>149</v>
      </c>
      <c r="E579" s="65" t="s">
        <v>102</v>
      </c>
      <c r="F579" s="71" t="s">
        <v>462</v>
      </c>
      <c r="G579" s="246">
        <v>-2</v>
      </c>
      <c r="H579" s="65">
        <v>-20</v>
      </c>
      <c r="I579" s="247">
        <v>0</v>
      </c>
      <c r="J579" s="69">
        <v>0</v>
      </c>
      <c r="K579" s="89">
        <v>0</v>
      </c>
    </row>
    <row r="580" spans="1:11">
      <c r="A580" s="69">
        <v>293</v>
      </c>
      <c r="B580" s="67">
        <v>42030</v>
      </c>
      <c r="C580" s="69" t="s">
        <v>397</v>
      </c>
      <c r="D580" s="85" t="s">
        <v>153</v>
      </c>
      <c r="E580" s="69" t="s">
        <v>87</v>
      </c>
      <c r="F580" s="144" t="s">
        <v>334</v>
      </c>
      <c r="G580" s="247">
        <v>0</v>
      </c>
      <c r="H580" s="69">
        <v>0</v>
      </c>
      <c r="I580" s="247">
        <v>2</v>
      </c>
      <c r="J580" s="69">
        <v>2</v>
      </c>
      <c r="K580" s="89">
        <v>0</v>
      </c>
    </row>
    <row r="581" spans="1:11">
      <c r="A581" s="69">
        <v>292</v>
      </c>
      <c r="B581" s="67">
        <v>42030</v>
      </c>
      <c r="C581" s="69" t="s">
        <v>397</v>
      </c>
      <c r="D581" s="85" t="s">
        <v>160</v>
      </c>
      <c r="E581" s="69" t="s">
        <v>99</v>
      </c>
      <c r="F581" s="144" t="s">
        <v>358</v>
      </c>
      <c r="G581" s="247">
        <v>0</v>
      </c>
      <c r="H581" s="69">
        <v>0</v>
      </c>
      <c r="I581" s="247">
        <v>20</v>
      </c>
      <c r="J581" s="69">
        <v>320</v>
      </c>
      <c r="K581" s="89">
        <v>0</v>
      </c>
    </row>
    <row r="582" spans="1:11">
      <c r="A582" s="69">
        <v>291</v>
      </c>
      <c r="B582" s="67">
        <v>42065</v>
      </c>
      <c r="C582" s="69" t="s">
        <v>397</v>
      </c>
      <c r="D582" s="85" t="s">
        <v>153</v>
      </c>
      <c r="E582" s="69" t="s">
        <v>94</v>
      </c>
      <c r="F582" s="144" t="s">
        <v>460</v>
      </c>
      <c r="G582" s="247">
        <v>0</v>
      </c>
      <c r="H582" s="69">
        <v>0</v>
      </c>
      <c r="I582" s="247">
        <v>20</v>
      </c>
      <c r="J582" s="69">
        <v>400</v>
      </c>
      <c r="K582" s="89">
        <v>0</v>
      </c>
    </row>
    <row r="583" spans="1:11">
      <c r="A583" s="69">
        <v>290</v>
      </c>
      <c r="B583" s="206">
        <v>42025</v>
      </c>
      <c r="C583" s="69" t="s">
        <v>397</v>
      </c>
      <c r="D583" s="85" t="s">
        <v>160</v>
      </c>
      <c r="E583" s="69" t="s">
        <v>99</v>
      </c>
      <c r="F583" s="144" t="s">
        <v>357</v>
      </c>
      <c r="G583" s="247">
        <v>0</v>
      </c>
      <c r="H583" s="69">
        <v>0</v>
      </c>
      <c r="I583" s="247">
        <v>40</v>
      </c>
      <c r="J583" s="69">
        <v>320</v>
      </c>
      <c r="K583" s="89">
        <v>0</v>
      </c>
    </row>
    <row r="584" spans="1:11">
      <c r="A584" s="69">
        <v>289</v>
      </c>
      <c r="B584" s="206">
        <v>42025</v>
      </c>
      <c r="C584" s="69" t="s">
        <v>397</v>
      </c>
      <c r="D584" s="85" t="s">
        <v>160</v>
      </c>
      <c r="E584" s="69" t="s">
        <v>87</v>
      </c>
      <c r="F584" s="144" t="s">
        <v>485</v>
      </c>
      <c r="G584" s="247">
        <v>0</v>
      </c>
      <c r="H584" s="69">
        <v>0</v>
      </c>
      <c r="I584" s="247">
        <v>10</v>
      </c>
      <c r="J584" s="69">
        <v>120</v>
      </c>
      <c r="K584" s="89">
        <v>0</v>
      </c>
    </row>
    <row r="585" spans="1:11">
      <c r="A585" s="69">
        <v>288</v>
      </c>
      <c r="B585" s="206">
        <v>42025</v>
      </c>
      <c r="C585" s="69" t="s">
        <v>397</v>
      </c>
      <c r="D585" s="85" t="s">
        <v>149</v>
      </c>
      <c r="E585" s="69" t="s">
        <v>102</v>
      </c>
      <c r="F585" s="144" t="s">
        <v>462</v>
      </c>
      <c r="G585" s="247">
        <v>0</v>
      </c>
      <c r="H585" s="69">
        <v>0</v>
      </c>
      <c r="I585" s="247">
        <v>10</v>
      </c>
      <c r="J585" s="69">
        <v>100</v>
      </c>
      <c r="K585" s="89">
        <v>0</v>
      </c>
    </row>
    <row r="586" spans="1:11">
      <c r="A586" s="69">
        <v>287</v>
      </c>
      <c r="B586" s="206">
        <v>42025</v>
      </c>
      <c r="C586" s="69" t="s">
        <v>397</v>
      </c>
      <c r="D586" s="85" t="s">
        <v>148</v>
      </c>
      <c r="E586" s="69" t="s">
        <v>86</v>
      </c>
      <c r="F586" s="144" t="s">
        <v>455</v>
      </c>
      <c r="G586" s="247">
        <v>0</v>
      </c>
      <c r="H586" s="69">
        <v>0</v>
      </c>
      <c r="I586" s="247">
        <v>4</v>
      </c>
      <c r="J586" s="69">
        <v>4</v>
      </c>
      <c r="K586" s="89">
        <v>0</v>
      </c>
    </row>
    <row r="587" spans="1:11">
      <c r="A587" s="69">
        <v>286</v>
      </c>
      <c r="B587" s="206">
        <v>42025</v>
      </c>
      <c r="C587" s="69" t="s">
        <v>397</v>
      </c>
      <c r="D587" s="85" t="s">
        <v>152</v>
      </c>
      <c r="E587" s="69" t="s">
        <v>103</v>
      </c>
      <c r="F587" s="144" t="s">
        <v>472</v>
      </c>
      <c r="G587" s="247">
        <v>0</v>
      </c>
      <c r="H587" s="69">
        <v>0</v>
      </c>
      <c r="I587" s="247">
        <v>2</v>
      </c>
      <c r="J587" s="69">
        <v>2</v>
      </c>
      <c r="K587" s="89">
        <v>0</v>
      </c>
    </row>
    <row r="588" spans="1:11">
      <c r="A588" s="69">
        <v>285</v>
      </c>
      <c r="B588" s="206">
        <v>42025</v>
      </c>
      <c r="C588" s="69" t="s">
        <v>397</v>
      </c>
      <c r="D588" s="85" t="s">
        <v>159</v>
      </c>
      <c r="E588" s="69" t="s">
        <v>95</v>
      </c>
      <c r="F588" s="144" t="s">
        <v>484</v>
      </c>
      <c r="G588" s="247">
        <v>0</v>
      </c>
      <c r="H588" s="69">
        <v>0</v>
      </c>
      <c r="I588" s="247">
        <v>5</v>
      </c>
      <c r="J588" s="69">
        <v>150</v>
      </c>
      <c r="K588" s="89">
        <v>0</v>
      </c>
    </row>
    <row r="589" spans="1:11">
      <c r="A589" s="65">
        <v>284</v>
      </c>
      <c r="B589" s="67">
        <v>42023</v>
      </c>
      <c r="C589" s="65" t="s">
        <v>397</v>
      </c>
      <c r="D589" s="68" t="s">
        <v>159</v>
      </c>
      <c r="E589" s="65" t="s">
        <v>95</v>
      </c>
      <c r="F589" s="71" t="s">
        <v>349</v>
      </c>
      <c r="G589" s="247">
        <v>-0.5</v>
      </c>
      <c r="H589" s="69">
        <v>-14</v>
      </c>
      <c r="I589" s="247">
        <v>0</v>
      </c>
      <c r="J589" s="69">
        <v>0</v>
      </c>
      <c r="K589" s="89">
        <v>0</v>
      </c>
    </row>
    <row r="590" spans="1:11">
      <c r="A590" s="65">
        <v>283</v>
      </c>
      <c r="B590" s="67">
        <v>42023</v>
      </c>
      <c r="C590" s="65" t="s">
        <v>397</v>
      </c>
      <c r="D590" s="68" t="s">
        <v>158</v>
      </c>
      <c r="E590" s="65" t="s">
        <v>95</v>
      </c>
      <c r="F590" s="71" t="s">
        <v>351</v>
      </c>
      <c r="G590" s="247">
        <v>-1</v>
      </c>
      <c r="H590" s="69">
        <v>-15</v>
      </c>
      <c r="I590" s="247">
        <v>0</v>
      </c>
      <c r="J590" s="69">
        <v>0</v>
      </c>
      <c r="K590" s="89">
        <v>0</v>
      </c>
    </row>
    <row r="591" spans="1:11">
      <c r="A591" s="65">
        <v>282</v>
      </c>
      <c r="B591" s="67">
        <v>42023</v>
      </c>
      <c r="C591" s="65" t="s">
        <v>397</v>
      </c>
      <c r="D591" s="68" t="s">
        <v>159</v>
      </c>
      <c r="E591" s="65" t="s">
        <v>90</v>
      </c>
      <c r="F591" s="71" t="s">
        <v>382</v>
      </c>
      <c r="G591" s="247">
        <v>-1</v>
      </c>
      <c r="H591" s="69">
        <v>-24</v>
      </c>
      <c r="I591" s="247">
        <v>0</v>
      </c>
      <c r="J591" s="69">
        <v>0</v>
      </c>
      <c r="K591" s="89">
        <v>0</v>
      </c>
    </row>
    <row r="592" spans="1:11">
      <c r="A592" s="65">
        <v>281</v>
      </c>
      <c r="B592" s="67">
        <v>42023</v>
      </c>
      <c r="C592" s="65" t="s">
        <v>397</v>
      </c>
      <c r="D592" s="68" t="s">
        <v>153</v>
      </c>
      <c r="E592" s="65" t="s">
        <v>92</v>
      </c>
      <c r="F592" s="71" t="s">
        <v>381</v>
      </c>
      <c r="G592" s="247">
        <v>-1</v>
      </c>
      <c r="H592" s="69">
        <v>-30</v>
      </c>
      <c r="I592" s="247">
        <v>0</v>
      </c>
      <c r="J592" s="69">
        <v>0</v>
      </c>
      <c r="K592" s="89">
        <v>0</v>
      </c>
    </row>
    <row r="593" spans="1:11">
      <c r="A593" s="65">
        <v>280</v>
      </c>
      <c r="B593" s="67">
        <v>42023</v>
      </c>
      <c r="C593" s="65" t="s">
        <v>397</v>
      </c>
      <c r="D593" s="68" t="s">
        <v>149</v>
      </c>
      <c r="E593" s="65" t="s">
        <v>85</v>
      </c>
      <c r="F593" s="71" t="s">
        <v>321</v>
      </c>
      <c r="G593" s="247">
        <v>-2</v>
      </c>
      <c r="H593" s="69">
        <v>-12</v>
      </c>
      <c r="I593" s="247">
        <v>0</v>
      </c>
      <c r="J593" s="69">
        <v>0</v>
      </c>
      <c r="K593" s="89">
        <v>0</v>
      </c>
    </row>
    <row r="594" spans="1:11">
      <c r="A594" s="65">
        <v>279</v>
      </c>
      <c r="B594" s="67">
        <v>42023</v>
      </c>
      <c r="C594" s="65" t="s">
        <v>397</v>
      </c>
      <c r="D594" s="68" t="s">
        <v>158</v>
      </c>
      <c r="E594" s="65" t="s">
        <v>110</v>
      </c>
      <c r="F594" s="71" t="s">
        <v>329</v>
      </c>
      <c r="G594" s="247">
        <v>-1</v>
      </c>
      <c r="H594" s="69">
        <v>-1</v>
      </c>
      <c r="I594" s="247">
        <v>0</v>
      </c>
      <c r="J594" s="69">
        <v>0</v>
      </c>
      <c r="K594" s="89">
        <v>0</v>
      </c>
    </row>
    <row r="595" spans="1:11">
      <c r="A595" s="65">
        <v>278</v>
      </c>
      <c r="B595" s="67">
        <v>42016</v>
      </c>
      <c r="C595" s="65" t="s">
        <v>397</v>
      </c>
      <c r="D595" s="68" t="s">
        <v>148</v>
      </c>
      <c r="E595" s="65" t="s">
        <v>86</v>
      </c>
      <c r="F595" s="71" t="s">
        <v>455</v>
      </c>
      <c r="G595" s="247">
        <v>-1</v>
      </c>
      <c r="H595" s="69">
        <v>-1</v>
      </c>
      <c r="I595" s="247">
        <v>0</v>
      </c>
      <c r="J595" s="69">
        <v>0</v>
      </c>
      <c r="K595" s="89">
        <v>0</v>
      </c>
    </row>
    <row r="596" spans="1:11">
      <c r="A596" s="65">
        <v>277</v>
      </c>
      <c r="B596" s="67">
        <v>42016</v>
      </c>
      <c r="C596" s="65" t="s">
        <v>397</v>
      </c>
      <c r="D596" s="68" t="s">
        <v>154</v>
      </c>
      <c r="E596" s="65" t="s">
        <v>98</v>
      </c>
      <c r="F596" s="71" t="s">
        <v>492</v>
      </c>
      <c r="G596" s="247">
        <v>-1</v>
      </c>
      <c r="H596" s="69">
        <v>-20</v>
      </c>
      <c r="I596" s="247">
        <v>0</v>
      </c>
      <c r="J596" s="69">
        <v>0</v>
      </c>
      <c r="K596" s="89">
        <v>0</v>
      </c>
    </row>
    <row r="597" spans="1:11">
      <c r="A597" s="65">
        <v>276</v>
      </c>
      <c r="B597" s="67">
        <v>42016</v>
      </c>
      <c r="C597" s="65" t="s">
        <v>397</v>
      </c>
      <c r="D597" s="68" t="s">
        <v>149</v>
      </c>
      <c r="E597" s="65" t="s">
        <v>85</v>
      </c>
      <c r="F597" s="71" t="s">
        <v>272</v>
      </c>
      <c r="G597" s="247">
        <v>-1</v>
      </c>
      <c r="H597" s="69">
        <v>-1</v>
      </c>
      <c r="I597" s="247">
        <v>0</v>
      </c>
      <c r="J597" s="69">
        <v>0</v>
      </c>
      <c r="K597" s="89">
        <v>0</v>
      </c>
    </row>
    <row r="598" spans="1:11">
      <c r="A598" s="65">
        <v>275</v>
      </c>
      <c r="B598" s="67">
        <v>42016</v>
      </c>
      <c r="C598" s="65" t="s">
        <v>397</v>
      </c>
      <c r="D598" s="68" t="s">
        <v>152</v>
      </c>
      <c r="E598" s="65" t="s">
        <v>87</v>
      </c>
      <c r="F598" s="71" t="s">
        <v>491</v>
      </c>
      <c r="G598" s="247">
        <v>-1</v>
      </c>
      <c r="H598" s="69">
        <v>-1</v>
      </c>
      <c r="I598" s="247">
        <v>0</v>
      </c>
      <c r="J598" s="69">
        <v>0</v>
      </c>
      <c r="K598" s="89">
        <v>0</v>
      </c>
    </row>
    <row r="599" spans="1:11">
      <c r="A599" s="65">
        <v>274</v>
      </c>
      <c r="B599" s="67">
        <v>42016</v>
      </c>
      <c r="C599" s="65" t="s">
        <v>397</v>
      </c>
      <c r="D599" s="68" t="s">
        <v>152</v>
      </c>
      <c r="E599" s="65" t="s">
        <v>89</v>
      </c>
      <c r="F599" s="71" t="s">
        <v>341</v>
      </c>
      <c r="G599" s="247">
        <v>-1</v>
      </c>
      <c r="H599" s="69">
        <v>-1</v>
      </c>
      <c r="I599" s="247">
        <v>0</v>
      </c>
      <c r="J599" s="69">
        <v>0</v>
      </c>
      <c r="K599" s="89">
        <v>0</v>
      </c>
    </row>
    <row r="600" spans="1:11">
      <c r="A600" s="65">
        <v>273</v>
      </c>
      <c r="B600" s="67">
        <v>42016</v>
      </c>
      <c r="C600" s="65" t="s">
        <v>397</v>
      </c>
      <c r="D600" s="68" t="s">
        <v>160</v>
      </c>
      <c r="E600" s="65" t="s">
        <v>99</v>
      </c>
      <c r="F600" s="71" t="s">
        <v>357</v>
      </c>
      <c r="G600" s="247">
        <v>-1</v>
      </c>
      <c r="H600" s="69">
        <v>-8</v>
      </c>
      <c r="I600" s="247">
        <v>0</v>
      </c>
      <c r="J600" s="69">
        <v>0</v>
      </c>
      <c r="K600" s="89">
        <v>0</v>
      </c>
    </row>
    <row r="601" spans="1:11">
      <c r="A601" s="65">
        <v>272</v>
      </c>
      <c r="B601" s="67">
        <v>42016</v>
      </c>
      <c r="C601" s="65" t="s">
        <v>397</v>
      </c>
      <c r="D601" s="68" t="s">
        <v>149</v>
      </c>
      <c r="E601" s="65" t="s">
        <v>102</v>
      </c>
      <c r="F601" s="71" t="s">
        <v>462</v>
      </c>
      <c r="G601" s="247">
        <v>-2</v>
      </c>
      <c r="H601" s="69">
        <v>-20</v>
      </c>
      <c r="I601" s="247">
        <v>0</v>
      </c>
      <c r="J601" s="69">
        <v>0</v>
      </c>
      <c r="K601" s="89">
        <v>0</v>
      </c>
    </row>
    <row r="602" spans="1:11">
      <c r="A602" s="65">
        <v>271</v>
      </c>
      <c r="B602" s="67">
        <v>42009</v>
      </c>
      <c r="C602" s="65" t="s">
        <v>397</v>
      </c>
      <c r="D602" s="68" t="s">
        <v>158</v>
      </c>
      <c r="E602" s="65" t="s">
        <v>97</v>
      </c>
      <c r="F602" s="71" t="s">
        <v>355</v>
      </c>
      <c r="G602" s="246">
        <v>-1</v>
      </c>
      <c r="H602" s="65">
        <v>-1</v>
      </c>
      <c r="I602" s="247">
        <v>0</v>
      </c>
      <c r="J602" s="69">
        <v>0</v>
      </c>
      <c r="K602" s="89">
        <v>0</v>
      </c>
    </row>
    <row r="603" spans="1:11">
      <c r="A603" s="65">
        <v>270</v>
      </c>
      <c r="B603" s="67">
        <v>42009</v>
      </c>
      <c r="C603" s="65" t="s">
        <v>397</v>
      </c>
      <c r="D603" s="68" t="s">
        <v>153</v>
      </c>
      <c r="E603" s="65" t="s">
        <v>102</v>
      </c>
      <c r="F603" s="71" t="s">
        <v>433</v>
      </c>
      <c r="G603" s="246">
        <v>-1.2</v>
      </c>
      <c r="H603" s="65">
        <v>-12</v>
      </c>
      <c r="I603" s="247">
        <v>0</v>
      </c>
      <c r="J603" s="69">
        <v>0</v>
      </c>
      <c r="K603" s="89">
        <v>0</v>
      </c>
    </row>
    <row r="604" spans="1:11">
      <c r="A604" s="65">
        <v>269</v>
      </c>
      <c r="B604" s="67">
        <v>42009</v>
      </c>
      <c r="C604" s="65" t="s">
        <v>397</v>
      </c>
      <c r="D604" s="68" t="s">
        <v>153</v>
      </c>
      <c r="E604" s="65" t="s">
        <v>102</v>
      </c>
      <c r="F604" s="71" t="s">
        <v>433</v>
      </c>
      <c r="G604" s="246">
        <v>-1.5</v>
      </c>
      <c r="H604" s="65">
        <v>-15</v>
      </c>
      <c r="I604" s="247">
        <v>0</v>
      </c>
      <c r="J604" s="69">
        <v>0</v>
      </c>
      <c r="K604" s="89">
        <v>0</v>
      </c>
    </row>
    <row r="605" spans="1:11">
      <c r="A605" s="65">
        <v>268</v>
      </c>
      <c r="B605" s="67">
        <v>42009</v>
      </c>
      <c r="C605" s="65" t="s">
        <v>397</v>
      </c>
      <c r="D605" s="68" t="s">
        <v>159</v>
      </c>
      <c r="E605" s="65" t="s">
        <v>95</v>
      </c>
      <c r="F605" s="71" t="s">
        <v>349</v>
      </c>
      <c r="G605" s="246">
        <v>-0.5</v>
      </c>
      <c r="H605" s="65">
        <v>-14</v>
      </c>
      <c r="I605" s="247">
        <v>0</v>
      </c>
      <c r="J605" s="69">
        <v>0</v>
      </c>
      <c r="K605" s="89">
        <v>0</v>
      </c>
    </row>
    <row r="606" spans="1:11">
      <c r="A606" s="65">
        <v>267</v>
      </c>
      <c r="B606" s="67">
        <v>42009</v>
      </c>
      <c r="C606" s="65" t="s">
        <v>397</v>
      </c>
      <c r="D606" s="68" t="s">
        <v>160</v>
      </c>
      <c r="E606" s="65" t="s">
        <v>99</v>
      </c>
      <c r="F606" s="71" t="s">
        <v>357</v>
      </c>
      <c r="G606" s="246">
        <v>-4</v>
      </c>
      <c r="H606" s="65">
        <v>-32</v>
      </c>
      <c r="I606" s="247">
        <v>0</v>
      </c>
      <c r="J606" s="69">
        <v>0</v>
      </c>
      <c r="K606" s="89">
        <v>0</v>
      </c>
    </row>
    <row r="607" spans="1:11">
      <c r="A607" s="65">
        <v>266</v>
      </c>
      <c r="B607" s="67">
        <v>42009</v>
      </c>
      <c r="C607" s="65" t="s">
        <v>397</v>
      </c>
      <c r="D607" s="68" t="s">
        <v>153</v>
      </c>
      <c r="E607" s="65" t="s">
        <v>94</v>
      </c>
      <c r="F607" s="71" t="s">
        <v>460</v>
      </c>
      <c r="G607" s="246">
        <v>-1.5</v>
      </c>
      <c r="H607" s="65">
        <v>-30</v>
      </c>
      <c r="I607" s="247">
        <v>0</v>
      </c>
      <c r="J607" s="69">
        <v>0</v>
      </c>
      <c r="K607" s="89">
        <v>0</v>
      </c>
    </row>
    <row r="608" spans="1:11">
      <c r="A608" s="65">
        <v>265</v>
      </c>
      <c r="B608" s="67">
        <v>41995</v>
      </c>
      <c r="C608" s="65" t="s">
        <v>490</v>
      </c>
      <c r="D608" s="68" t="s">
        <v>158</v>
      </c>
      <c r="E608" s="65" t="s">
        <v>110</v>
      </c>
      <c r="F608" s="71" t="s">
        <v>329</v>
      </c>
      <c r="G608" s="246">
        <v>-1</v>
      </c>
      <c r="H608" s="65">
        <v>-1</v>
      </c>
      <c r="I608" s="247">
        <v>0</v>
      </c>
      <c r="J608" s="69">
        <v>0</v>
      </c>
      <c r="K608" s="89">
        <v>0</v>
      </c>
    </row>
    <row r="609" spans="1:11">
      <c r="A609" s="65">
        <v>264</v>
      </c>
      <c r="B609" s="67">
        <v>41995</v>
      </c>
      <c r="C609" s="65" t="s">
        <v>490</v>
      </c>
      <c r="D609" s="68" t="s">
        <v>149</v>
      </c>
      <c r="E609" s="65" t="s">
        <v>85</v>
      </c>
      <c r="F609" s="71" t="s">
        <v>320</v>
      </c>
      <c r="G609" s="246">
        <v>-1</v>
      </c>
      <c r="H609" s="65">
        <v>-24</v>
      </c>
      <c r="I609" s="247">
        <v>0</v>
      </c>
      <c r="J609" s="69">
        <v>0</v>
      </c>
      <c r="K609" s="89">
        <v>0</v>
      </c>
    </row>
    <row r="610" spans="1:11">
      <c r="A610" s="65">
        <v>263</v>
      </c>
      <c r="B610" s="67">
        <v>41995</v>
      </c>
      <c r="C610" s="65" t="s">
        <v>490</v>
      </c>
      <c r="D610" s="68" t="s">
        <v>160</v>
      </c>
      <c r="E610" s="65" t="s">
        <v>87</v>
      </c>
      <c r="F610" s="71" t="s">
        <v>485</v>
      </c>
      <c r="G610" s="246">
        <v>-1</v>
      </c>
      <c r="H610" s="65">
        <v>-12</v>
      </c>
      <c r="I610" s="247">
        <v>0</v>
      </c>
      <c r="J610" s="69">
        <v>0</v>
      </c>
      <c r="K610" s="89">
        <v>0</v>
      </c>
    </row>
    <row r="611" spans="1:11">
      <c r="A611" s="65">
        <v>262</v>
      </c>
      <c r="B611" s="67">
        <v>41995</v>
      </c>
      <c r="C611" s="65" t="s">
        <v>490</v>
      </c>
      <c r="D611" s="68" t="s">
        <v>160</v>
      </c>
      <c r="E611" s="65" t="s">
        <v>99</v>
      </c>
      <c r="F611" s="71" t="s">
        <v>357</v>
      </c>
      <c r="G611" s="246">
        <v>-1</v>
      </c>
      <c r="H611" s="65">
        <v>-8</v>
      </c>
      <c r="I611" s="247">
        <v>0</v>
      </c>
      <c r="J611" s="69">
        <v>0</v>
      </c>
      <c r="K611" s="89">
        <v>0</v>
      </c>
    </row>
    <row r="612" spans="1:11">
      <c r="A612" s="65">
        <v>261</v>
      </c>
      <c r="B612" s="67">
        <v>41995</v>
      </c>
      <c r="C612" s="65" t="s">
        <v>490</v>
      </c>
      <c r="D612" s="68" t="s">
        <v>160</v>
      </c>
      <c r="E612" s="65" t="s">
        <v>99</v>
      </c>
      <c r="F612" s="71" t="s">
        <v>357</v>
      </c>
      <c r="G612" s="246">
        <v>-1</v>
      </c>
      <c r="H612" s="65">
        <v>-8</v>
      </c>
      <c r="I612" s="247">
        <v>0</v>
      </c>
      <c r="J612" s="69">
        <v>0</v>
      </c>
      <c r="K612" s="89">
        <v>0</v>
      </c>
    </row>
    <row r="613" spans="1:11">
      <c r="A613" s="65">
        <v>260</v>
      </c>
      <c r="B613" s="67">
        <v>41981</v>
      </c>
      <c r="C613" s="65" t="s">
        <v>490</v>
      </c>
      <c r="D613" s="68" t="s">
        <v>160</v>
      </c>
      <c r="E613" s="65" t="s">
        <v>99</v>
      </c>
      <c r="F613" s="71" t="s">
        <v>357</v>
      </c>
      <c r="G613" s="246">
        <v>-1</v>
      </c>
      <c r="H613" s="65">
        <v>-8</v>
      </c>
      <c r="I613" s="247">
        <v>0</v>
      </c>
      <c r="J613" s="69">
        <v>0</v>
      </c>
      <c r="K613" s="89">
        <v>0</v>
      </c>
    </row>
    <row r="614" spans="1:11">
      <c r="A614" s="65">
        <v>259</v>
      </c>
      <c r="B614" s="67">
        <v>41981</v>
      </c>
      <c r="C614" s="65" t="s">
        <v>490</v>
      </c>
      <c r="D614" s="68" t="s">
        <v>149</v>
      </c>
      <c r="E614" s="65" t="s">
        <v>85</v>
      </c>
      <c r="F614" s="71" t="s">
        <v>321</v>
      </c>
      <c r="G614" s="246">
        <v>-2</v>
      </c>
      <c r="H614" s="65">
        <v>-12</v>
      </c>
      <c r="I614" s="247">
        <v>0</v>
      </c>
      <c r="J614" s="69">
        <v>0</v>
      </c>
      <c r="K614" s="89">
        <v>0</v>
      </c>
    </row>
    <row r="615" spans="1:11">
      <c r="A615" s="65">
        <v>258</v>
      </c>
      <c r="B615" s="67">
        <v>41988</v>
      </c>
      <c r="C615" s="65" t="s">
        <v>490</v>
      </c>
      <c r="D615" s="68" t="s">
        <v>160</v>
      </c>
      <c r="E615" s="65" t="s">
        <v>99</v>
      </c>
      <c r="F615" s="71" t="s">
        <v>358</v>
      </c>
      <c r="G615" s="246">
        <v>-2</v>
      </c>
      <c r="H615" s="65">
        <v>-32</v>
      </c>
      <c r="I615" s="247">
        <v>0</v>
      </c>
      <c r="J615" s="69">
        <v>0</v>
      </c>
      <c r="K615" s="89">
        <v>0</v>
      </c>
    </row>
    <row r="616" spans="1:11">
      <c r="A616" s="65">
        <v>257</v>
      </c>
      <c r="B616" s="67">
        <v>41988</v>
      </c>
      <c r="C616" s="65" t="s">
        <v>490</v>
      </c>
      <c r="D616" s="68" t="s">
        <v>159</v>
      </c>
      <c r="E616" s="65" t="s">
        <v>95</v>
      </c>
      <c r="F616" s="71" t="s">
        <v>349</v>
      </c>
      <c r="G616" s="246">
        <v>-1</v>
      </c>
      <c r="H616" s="65">
        <v>-28</v>
      </c>
      <c r="I616" s="247">
        <v>0</v>
      </c>
      <c r="J616" s="69">
        <v>0</v>
      </c>
      <c r="K616" s="89">
        <v>0</v>
      </c>
    </row>
    <row r="617" spans="1:11">
      <c r="A617" s="65">
        <v>256</v>
      </c>
      <c r="B617" s="67">
        <v>41988</v>
      </c>
      <c r="C617" s="65" t="s">
        <v>490</v>
      </c>
      <c r="D617" s="68" t="s">
        <v>153</v>
      </c>
      <c r="E617" s="65" t="s">
        <v>94</v>
      </c>
      <c r="F617" s="71" t="s">
        <v>460</v>
      </c>
      <c r="G617" s="246">
        <v>-1</v>
      </c>
      <c r="H617" s="65">
        <v>-20</v>
      </c>
      <c r="I617" s="247">
        <v>0</v>
      </c>
      <c r="J617" s="69">
        <v>0</v>
      </c>
      <c r="K617" s="89">
        <v>0</v>
      </c>
    </row>
    <row r="618" spans="1:11">
      <c r="A618" s="65">
        <v>255</v>
      </c>
      <c r="B618" s="67">
        <v>41988</v>
      </c>
      <c r="C618" s="65" t="s">
        <v>490</v>
      </c>
      <c r="D618" s="68" t="s">
        <v>152</v>
      </c>
      <c r="E618" s="65" t="s">
        <v>86</v>
      </c>
      <c r="F618" s="71" t="s">
        <v>327</v>
      </c>
      <c r="G618" s="246">
        <v>-0.02</v>
      </c>
      <c r="H618" s="65">
        <v>-1</v>
      </c>
      <c r="I618" s="247">
        <v>0</v>
      </c>
      <c r="J618" s="69">
        <v>0</v>
      </c>
      <c r="K618" s="89">
        <v>0</v>
      </c>
    </row>
    <row r="619" spans="1:11">
      <c r="A619" s="65">
        <v>254</v>
      </c>
      <c r="B619" s="67">
        <v>41988</v>
      </c>
      <c r="C619" s="65" t="s">
        <v>490</v>
      </c>
      <c r="D619" s="68" t="s">
        <v>160</v>
      </c>
      <c r="E619" s="65" t="s">
        <v>87</v>
      </c>
      <c r="F619" s="71" t="s">
        <v>485</v>
      </c>
      <c r="G619" s="246">
        <v>-1</v>
      </c>
      <c r="H619" s="65">
        <v>-12</v>
      </c>
      <c r="I619" s="247">
        <v>0</v>
      </c>
      <c r="J619" s="69">
        <v>0</v>
      </c>
      <c r="K619" s="89">
        <v>0</v>
      </c>
    </row>
    <row r="620" spans="1:11">
      <c r="A620" s="65">
        <v>253</v>
      </c>
      <c r="B620" s="67">
        <v>41981</v>
      </c>
      <c r="C620" s="65" t="s">
        <v>490</v>
      </c>
      <c r="D620" s="68" t="s">
        <v>149</v>
      </c>
      <c r="E620" s="65" t="s">
        <v>102</v>
      </c>
      <c r="F620" s="71" t="s">
        <v>462</v>
      </c>
      <c r="G620" s="246">
        <v>-3.6</v>
      </c>
      <c r="H620" s="65">
        <v>-36</v>
      </c>
      <c r="I620" s="247">
        <v>0</v>
      </c>
      <c r="J620" s="69">
        <v>0</v>
      </c>
      <c r="K620" s="89">
        <v>0</v>
      </c>
    </row>
    <row r="621" spans="1:11">
      <c r="A621" s="65">
        <v>252</v>
      </c>
      <c r="B621" s="67">
        <v>41981</v>
      </c>
      <c r="C621" s="65" t="s">
        <v>490</v>
      </c>
      <c r="D621" s="68" t="s">
        <v>160</v>
      </c>
      <c r="E621" s="65" t="s">
        <v>99</v>
      </c>
      <c r="F621" s="71" t="s">
        <v>357</v>
      </c>
      <c r="G621" s="246">
        <v>-1</v>
      </c>
      <c r="H621" s="65">
        <v>-8</v>
      </c>
      <c r="I621" s="247">
        <v>0</v>
      </c>
      <c r="J621" s="69">
        <v>0</v>
      </c>
      <c r="K621" s="89">
        <v>0</v>
      </c>
    </row>
    <row r="622" spans="1:11">
      <c r="A622" s="65">
        <v>251</v>
      </c>
      <c r="B622" s="67">
        <v>41974</v>
      </c>
      <c r="C622" s="65" t="s">
        <v>490</v>
      </c>
      <c r="D622" s="68" t="s">
        <v>159</v>
      </c>
      <c r="E622" s="65" t="s">
        <v>95</v>
      </c>
      <c r="F622" s="71" t="s">
        <v>484</v>
      </c>
      <c r="G622" s="246">
        <v>-1</v>
      </c>
      <c r="H622" s="65">
        <v>-30</v>
      </c>
      <c r="I622" s="247">
        <v>0</v>
      </c>
      <c r="J622" s="69">
        <v>0</v>
      </c>
      <c r="K622" s="89">
        <v>0</v>
      </c>
    </row>
    <row r="623" spans="1:11">
      <c r="A623" s="65">
        <v>250</v>
      </c>
      <c r="B623" s="67">
        <v>41974</v>
      </c>
      <c r="C623" s="65" t="s">
        <v>490</v>
      </c>
      <c r="D623" s="68" t="s">
        <v>160</v>
      </c>
      <c r="E623" s="65" t="s">
        <v>99</v>
      </c>
      <c r="F623" s="71" t="s">
        <v>357</v>
      </c>
      <c r="G623" s="246">
        <v>-4</v>
      </c>
      <c r="H623" s="65">
        <v>-32</v>
      </c>
      <c r="I623" s="247">
        <v>0</v>
      </c>
      <c r="J623" s="69">
        <v>0</v>
      </c>
      <c r="K623" s="89">
        <v>0</v>
      </c>
    </row>
    <row r="624" spans="1:11">
      <c r="A624" s="65">
        <v>249</v>
      </c>
      <c r="B624" s="67">
        <v>41974</v>
      </c>
      <c r="C624" s="65" t="s">
        <v>490</v>
      </c>
      <c r="D624" s="68" t="s">
        <v>153</v>
      </c>
      <c r="E624" s="65" t="s">
        <v>94</v>
      </c>
      <c r="F624" s="71" t="s">
        <v>460</v>
      </c>
      <c r="G624" s="246">
        <v>-2</v>
      </c>
      <c r="H624" s="65">
        <v>-40</v>
      </c>
      <c r="I624" s="247">
        <v>0</v>
      </c>
      <c r="J624" s="69">
        <v>0</v>
      </c>
      <c r="K624" s="89">
        <v>0</v>
      </c>
    </row>
    <row r="625" spans="1:11">
      <c r="A625" s="65">
        <v>248</v>
      </c>
      <c r="B625" s="67">
        <v>41974</v>
      </c>
      <c r="C625" s="65" t="s">
        <v>490</v>
      </c>
      <c r="D625" s="68" t="s">
        <v>160</v>
      </c>
      <c r="E625" s="65" t="s">
        <v>99</v>
      </c>
      <c r="F625" s="71" t="s">
        <v>357</v>
      </c>
      <c r="G625" s="246">
        <v>-2</v>
      </c>
      <c r="H625" s="65">
        <v>-16</v>
      </c>
      <c r="I625" s="247">
        <v>0</v>
      </c>
      <c r="J625" s="69">
        <v>0</v>
      </c>
      <c r="K625" s="89">
        <v>0</v>
      </c>
    </row>
    <row r="626" spans="1:11">
      <c r="A626" s="65">
        <v>247</v>
      </c>
      <c r="B626" s="67">
        <v>41974</v>
      </c>
      <c r="C626" s="65" t="s">
        <v>490</v>
      </c>
      <c r="D626" s="68" t="s">
        <v>158</v>
      </c>
      <c r="E626" s="65" t="s">
        <v>95</v>
      </c>
      <c r="F626" s="71" t="s">
        <v>351</v>
      </c>
      <c r="G626" s="246">
        <v>-1</v>
      </c>
      <c r="H626" s="65">
        <v>-15</v>
      </c>
      <c r="I626" s="247">
        <v>0</v>
      </c>
      <c r="J626" s="69">
        <v>0</v>
      </c>
      <c r="K626" s="89">
        <v>0</v>
      </c>
    </row>
    <row r="627" spans="1:11">
      <c r="A627" s="65">
        <v>246</v>
      </c>
      <c r="B627" s="67">
        <v>41967</v>
      </c>
      <c r="C627" s="65" t="s">
        <v>383</v>
      </c>
      <c r="D627" s="68" t="s">
        <v>160</v>
      </c>
      <c r="E627" s="65" t="s">
        <v>87</v>
      </c>
      <c r="F627" s="71" t="s">
        <v>485</v>
      </c>
      <c r="G627" s="246">
        <v>-1</v>
      </c>
      <c r="H627" s="65">
        <v>-12</v>
      </c>
      <c r="I627" s="247">
        <v>0</v>
      </c>
      <c r="J627" s="69">
        <v>0</v>
      </c>
      <c r="K627" s="89">
        <v>0</v>
      </c>
    </row>
    <row r="628" spans="1:11">
      <c r="A628" s="65">
        <v>245</v>
      </c>
      <c r="B628" s="67">
        <v>41967</v>
      </c>
      <c r="C628" s="65" t="s">
        <v>383</v>
      </c>
      <c r="D628" s="68" t="s">
        <v>160</v>
      </c>
      <c r="E628" s="65" t="s">
        <v>86</v>
      </c>
      <c r="F628" s="71" t="s">
        <v>457</v>
      </c>
      <c r="G628" s="246">
        <v>-3.3333333333333333E-2</v>
      </c>
      <c r="H628" s="65">
        <v>-1</v>
      </c>
      <c r="I628" s="247">
        <v>0</v>
      </c>
      <c r="J628" s="69">
        <v>0</v>
      </c>
      <c r="K628" s="89">
        <v>0</v>
      </c>
    </row>
    <row r="629" spans="1:11">
      <c r="A629" s="65">
        <v>244</v>
      </c>
      <c r="B629" s="67">
        <v>41967</v>
      </c>
      <c r="C629" s="65" t="s">
        <v>383</v>
      </c>
      <c r="D629" s="68" t="s">
        <v>159</v>
      </c>
      <c r="E629" s="65" t="s">
        <v>87</v>
      </c>
      <c r="F629" s="71" t="s">
        <v>337</v>
      </c>
      <c r="G629" s="246">
        <v>-2.5000000000000001E-2</v>
      </c>
      <c r="H629" s="65">
        <v>-1</v>
      </c>
      <c r="I629" s="247">
        <v>0</v>
      </c>
      <c r="J629" s="69">
        <v>0</v>
      </c>
      <c r="K629" s="89">
        <v>0</v>
      </c>
    </row>
    <row r="630" spans="1:11">
      <c r="A630" s="65">
        <v>243</v>
      </c>
      <c r="B630" s="67">
        <v>41967</v>
      </c>
      <c r="C630" s="65" t="s">
        <v>383</v>
      </c>
      <c r="D630" s="68" t="s">
        <v>149</v>
      </c>
      <c r="E630" s="65" t="s">
        <v>102</v>
      </c>
      <c r="F630" s="71" t="s">
        <v>462</v>
      </c>
      <c r="G630" s="246">
        <v>-1.8</v>
      </c>
      <c r="H630" s="65">
        <v>-18</v>
      </c>
      <c r="I630" s="247">
        <v>0</v>
      </c>
      <c r="J630" s="69">
        <v>0</v>
      </c>
      <c r="K630" s="89">
        <v>0</v>
      </c>
    </row>
    <row r="631" spans="1:11">
      <c r="A631" s="65">
        <v>242</v>
      </c>
      <c r="B631" s="67">
        <v>41967</v>
      </c>
      <c r="C631" s="65" t="s">
        <v>383</v>
      </c>
      <c r="D631" s="68" t="s">
        <v>159</v>
      </c>
      <c r="E631" s="65" t="s">
        <v>95</v>
      </c>
      <c r="F631" s="71" t="s">
        <v>484</v>
      </c>
      <c r="G631" s="246">
        <v>-1</v>
      </c>
      <c r="H631" s="65">
        <v>-30</v>
      </c>
      <c r="I631" s="247">
        <v>0</v>
      </c>
      <c r="J631" s="69">
        <v>0</v>
      </c>
      <c r="K631" s="89">
        <v>0</v>
      </c>
    </row>
    <row r="632" spans="1:11">
      <c r="A632" s="65">
        <v>241</v>
      </c>
      <c r="B632" s="67">
        <v>41967</v>
      </c>
      <c r="C632" s="65" t="s">
        <v>383</v>
      </c>
      <c r="D632" s="68" t="s">
        <v>160</v>
      </c>
      <c r="E632" s="65" t="s">
        <v>86</v>
      </c>
      <c r="F632" s="71" t="s">
        <v>457</v>
      </c>
      <c r="G632" s="246">
        <v>-1</v>
      </c>
      <c r="H632" s="65">
        <v>-30</v>
      </c>
      <c r="I632" s="247">
        <v>0</v>
      </c>
      <c r="J632" s="69">
        <v>0</v>
      </c>
      <c r="K632" s="89">
        <v>0</v>
      </c>
    </row>
    <row r="633" spans="1:11">
      <c r="A633" s="65">
        <v>240</v>
      </c>
      <c r="B633" s="67">
        <v>41967</v>
      </c>
      <c r="C633" s="65" t="s">
        <v>383</v>
      </c>
      <c r="D633" s="68" t="s">
        <v>160</v>
      </c>
      <c r="E633" s="65" t="s">
        <v>99</v>
      </c>
      <c r="F633" s="71" t="s">
        <v>357</v>
      </c>
      <c r="G633" s="246">
        <v>-2</v>
      </c>
      <c r="H633" s="65">
        <v>-16</v>
      </c>
      <c r="I633" s="247">
        <v>0</v>
      </c>
      <c r="J633" s="69">
        <v>0</v>
      </c>
      <c r="K633" s="89">
        <v>0</v>
      </c>
    </row>
    <row r="634" spans="1:11">
      <c r="A634" s="65">
        <v>239</v>
      </c>
      <c r="B634" s="67">
        <v>41967</v>
      </c>
      <c r="C634" s="65" t="s">
        <v>383</v>
      </c>
      <c r="D634" s="68" t="s">
        <v>159</v>
      </c>
      <c r="E634" s="65" t="s">
        <v>95</v>
      </c>
      <c r="F634" s="71" t="s">
        <v>484</v>
      </c>
      <c r="G634" s="246">
        <v>-1</v>
      </c>
      <c r="H634" s="65">
        <v>-30</v>
      </c>
      <c r="I634" s="247">
        <v>0</v>
      </c>
      <c r="J634" s="69">
        <v>0</v>
      </c>
      <c r="K634" s="89">
        <v>0</v>
      </c>
    </row>
    <row r="635" spans="1:11">
      <c r="A635" s="65">
        <v>238</v>
      </c>
      <c r="B635" s="67">
        <v>41967</v>
      </c>
      <c r="C635" s="65" t="s">
        <v>383</v>
      </c>
      <c r="D635" s="68" t="s">
        <v>153</v>
      </c>
      <c r="E635" s="65" t="s">
        <v>94</v>
      </c>
      <c r="F635" s="71" t="s">
        <v>460</v>
      </c>
      <c r="G635" s="246">
        <v>-1</v>
      </c>
      <c r="H635" s="65">
        <v>-20</v>
      </c>
      <c r="I635" s="247">
        <v>0</v>
      </c>
      <c r="J635" s="69">
        <v>0</v>
      </c>
      <c r="K635" s="89">
        <v>0</v>
      </c>
    </row>
    <row r="636" spans="1:11">
      <c r="A636" s="65">
        <v>237</v>
      </c>
      <c r="B636" s="67">
        <v>41967</v>
      </c>
      <c r="C636" s="65" t="s">
        <v>383</v>
      </c>
      <c r="D636" s="68" t="s">
        <v>160</v>
      </c>
      <c r="E636" s="65" t="s">
        <v>99</v>
      </c>
      <c r="F636" s="71" t="s">
        <v>357</v>
      </c>
      <c r="G636" s="246">
        <v>-2</v>
      </c>
      <c r="H636" s="65">
        <v>-16</v>
      </c>
      <c r="I636" s="247">
        <v>0</v>
      </c>
      <c r="J636" s="69">
        <v>0</v>
      </c>
      <c r="K636" s="89">
        <v>0</v>
      </c>
    </row>
    <row r="637" spans="1:11">
      <c r="A637" s="65">
        <v>236</v>
      </c>
      <c r="B637" s="67">
        <v>41967</v>
      </c>
      <c r="C637" s="65" t="s">
        <v>383</v>
      </c>
      <c r="D637" s="68" t="s">
        <v>153</v>
      </c>
      <c r="E637" s="65" t="s">
        <v>87</v>
      </c>
      <c r="F637" s="71" t="s">
        <v>334</v>
      </c>
      <c r="G637" s="246">
        <v>-1</v>
      </c>
      <c r="H637" s="65">
        <v>-1</v>
      </c>
      <c r="I637" s="247">
        <v>0</v>
      </c>
      <c r="J637" s="69">
        <v>0</v>
      </c>
      <c r="K637" s="89">
        <v>0</v>
      </c>
    </row>
    <row r="638" spans="1:11">
      <c r="A638" s="65">
        <v>235</v>
      </c>
      <c r="B638" s="67">
        <v>41967</v>
      </c>
      <c r="C638" s="65" t="s">
        <v>383</v>
      </c>
      <c r="D638" s="68" t="s">
        <v>153</v>
      </c>
      <c r="E638" s="65" t="s">
        <v>94</v>
      </c>
      <c r="F638" s="71" t="s">
        <v>460</v>
      </c>
      <c r="G638" s="246">
        <v>-1</v>
      </c>
      <c r="H638" s="65">
        <v>-20</v>
      </c>
      <c r="I638" s="247">
        <v>0</v>
      </c>
      <c r="J638" s="69">
        <v>0</v>
      </c>
      <c r="K638" s="89">
        <v>0</v>
      </c>
    </row>
    <row r="639" spans="1:11">
      <c r="A639" s="65">
        <v>234</v>
      </c>
      <c r="B639" s="67">
        <v>41967</v>
      </c>
      <c r="C639" s="65" t="s">
        <v>383</v>
      </c>
      <c r="D639" s="68" t="s">
        <v>160</v>
      </c>
      <c r="E639" s="65" t="s">
        <v>99</v>
      </c>
      <c r="F639" s="71" t="s">
        <v>357</v>
      </c>
      <c r="G639" s="246">
        <v>-2</v>
      </c>
      <c r="H639" s="65">
        <v>-16</v>
      </c>
      <c r="I639" s="247">
        <v>0</v>
      </c>
      <c r="J639" s="69">
        <v>0</v>
      </c>
      <c r="K639" s="89">
        <v>0</v>
      </c>
    </row>
    <row r="640" spans="1:11">
      <c r="A640" s="65">
        <v>233</v>
      </c>
      <c r="B640" s="67">
        <v>41960</v>
      </c>
      <c r="C640" s="65" t="s">
        <v>383</v>
      </c>
      <c r="D640" s="68" t="s">
        <v>160</v>
      </c>
      <c r="E640" s="65" t="s">
        <v>99</v>
      </c>
      <c r="F640" s="71" t="s">
        <v>357</v>
      </c>
      <c r="G640" s="246">
        <v>-1</v>
      </c>
      <c r="H640" s="65">
        <v>-8</v>
      </c>
      <c r="I640" s="247">
        <v>0</v>
      </c>
      <c r="J640" s="69">
        <v>0</v>
      </c>
      <c r="K640" s="89">
        <v>0</v>
      </c>
    </row>
    <row r="641" spans="1:11">
      <c r="A641" s="65">
        <v>232</v>
      </c>
      <c r="B641" s="67">
        <v>41960</v>
      </c>
      <c r="C641" s="65" t="s">
        <v>383</v>
      </c>
      <c r="D641" s="68" t="s">
        <v>160</v>
      </c>
      <c r="E641" s="65" t="s">
        <v>99</v>
      </c>
      <c r="F641" s="71" t="s">
        <v>357</v>
      </c>
      <c r="G641" s="246">
        <v>-1</v>
      </c>
      <c r="H641" s="65">
        <v>-8</v>
      </c>
      <c r="I641" s="247">
        <v>0</v>
      </c>
      <c r="J641" s="69">
        <v>0</v>
      </c>
      <c r="K641" s="89">
        <v>0</v>
      </c>
    </row>
    <row r="642" spans="1:11">
      <c r="A642" s="65">
        <v>231</v>
      </c>
      <c r="B642" s="67">
        <v>41960</v>
      </c>
      <c r="C642" s="65" t="s">
        <v>383</v>
      </c>
      <c r="D642" s="68" t="s">
        <v>149</v>
      </c>
      <c r="E642" s="65" t="s">
        <v>85</v>
      </c>
      <c r="F642" s="71" t="s">
        <v>322</v>
      </c>
      <c r="G642" s="246">
        <v>-1.3333333333333333</v>
      </c>
      <c r="H642" s="65">
        <v>-16</v>
      </c>
      <c r="I642" s="247">
        <v>0</v>
      </c>
      <c r="J642" s="69">
        <v>0</v>
      </c>
      <c r="K642" s="89">
        <v>0</v>
      </c>
    </row>
    <row r="643" spans="1:11">
      <c r="A643" s="65">
        <v>230</v>
      </c>
      <c r="B643" s="67">
        <v>41960</v>
      </c>
      <c r="C643" s="65" t="s">
        <v>383</v>
      </c>
      <c r="D643" s="68" t="s">
        <v>160</v>
      </c>
      <c r="E643" s="65" t="s">
        <v>99</v>
      </c>
      <c r="F643" s="71" t="s">
        <v>357</v>
      </c>
      <c r="G643" s="246">
        <v>-2</v>
      </c>
      <c r="H643" s="65">
        <v>-16</v>
      </c>
      <c r="I643" s="247">
        <v>0</v>
      </c>
      <c r="J643" s="69">
        <v>0</v>
      </c>
      <c r="K643" s="89">
        <v>0</v>
      </c>
    </row>
    <row r="644" spans="1:11">
      <c r="A644" s="65">
        <v>229</v>
      </c>
      <c r="B644" s="67">
        <v>41960</v>
      </c>
      <c r="C644" s="65" t="s">
        <v>383</v>
      </c>
      <c r="D644" s="68" t="s">
        <v>149</v>
      </c>
      <c r="E644" s="65" t="s">
        <v>102</v>
      </c>
      <c r="F644" s="71" t="s">
        <v>462</v>
      </c>
      <c r="G644" s="246">
        <v>-1.8</v>
      </c>
      <c r="H644" s="65">
        <v>-18</v>
      </c>
      <c r="I644" s="247">
        <v>0</v>
      </c>
      <c r="J644" s="69">
        <v>0</v>
      </c>
      <c r="K644" s="89">
        <v>0</v>
      </c>
    </row>
    <row r="645" spans="1:11">
      <c r="A645" s="69">
        <v>228</v>
      </c>
      <c r="B645" s="206">
        <v>41956</v>
      </c>
      <c r="C645" s="69" t="s">
        <v>383</v>
      </c>
      <c r="D645" s="85" t="s">
        <v>160</v>
      </c>
      <c r="E645" s="69" t="s">
        <v>99</v>
      </c>
      <c r="F645" s="144" t="s">
        <v>488</v>
      </c>
      <c r="G645" s="247">
        <v>0</v>
      </c>
      <c r="H645" s="69">
        <v>0</v>
      </c>
      <c r="I645" s="247">
        <v>5</v>
      </c>
      <c r="J645" s="69">
        <v>80</v>
      </c>
      <c r="K645" s="89">
        <v>0</v>
      </c>
    </row>
    <row r="646" spans="1:11">
      <c r="A646" s="69">
        <v>227</v>
      </c>
      <c r="B646" s="206">
        <v>41956</v>
      </c>
      <c r="C646" s="69" t="s">
        <v>383</v>
      </c>
      <c r="D646" s="85" t="s">
        <v>152</v>
      </c>
      <c r="E646" s="69" t="s">
        <v>87</v>
      </c>
      <c r="F646" s="144" t="s">
        <v>487</v>
      </c>
      <c r="G646" s="247">
        <v>0</v>
      </c>
      <c r="H646" s="69">
        <v>0</v>
      </c>
      <c r="I646" s="247">
        <v>5</v>
      </c>
      <c r="J646" s="69">
        <v>5</v>
      </c>
      <c r="K646" s="89">
        <v>0</v>
      </c>
    </row>
    <row r="647" spans="1:11">
      <c r="A647" s="69">
        <v>226</v>
      </c>
      <c r="B647" s="206">
        <v>41956</v>
      </c>
      <c r="C647" s="69" t="s">
        <v>383</v>
      </c>
      <c r="D647" s="85" t="s">
        <v>151</v>
      </c>
      <c r="E647" s="69" t="s">
        <v>89</v>
      </c>
      <c r="F647" s="144" t="s">
        <v>486</v>
      </c>
      <c r="G647" s="247">
        <v>0</v>
      </c>
      <c r="H647" s="69">
        <v>0</v>
      </c>
      <c r="I647" s="247">
        <v>3</v>
      </c>
      <c r="J647" s="69">
        <v>12</v>
      </c>
      <c r="K647" s="89">
        <v>0</v>
      </c>
    </row>
    <row r="648" spans="1:11">
      <c r="A648" s="69">
        <v>225</v>
      </c>
      <c r="B648" s="206">
        <v>41956</v>
      </c>
      <c r="C648" s="69" t="s">
        <v>383</v>
      </c>
      <c r="D648" s="85" t="s">
        <v>158</v>
      </c>
      <c r="E648" s="69" t="s">
        <v>95</v>
      </c>
      <c r="F648" s="144" t="s">
        <v>351</v>
      </c>
      <c r="G648" s="247">
        <v>0</v>
      </c>
      <c r="H648" s="69">
        <v>0</v>
      </c>
      <c r="I648" s="247">
        <v>10</v>
      </c>
      <c r="J648" s="69">
        <v>150</v>
      </c>
      <c r="K648" s="89">
        <v>0</v>
      </c>
    </row>
    <row r="649" spans="1:11">
      <c r="A649" s="69">
        <v>224</v>
      </c>
      <c r="B649" s="206">
        <v>41956</v>
      </c>
      <c r="C649" s="69" t="s">
        <v>383</v>
      </c>
      <c r="D649" s="85" t="s">
        <v>158</v>
      </c>
      <c r="E649" s="69" t="s">
        <v>110</v>
      </c>
      <c r="F649" s="144" t="s">
        <v>333</v>
      </c>
      <c r="G649" s="247">
        <v>0</v>
      </c>
      <c r="H649" s="69">
        <v>0</v>
      </c>
      <c r="I649" s="247">
        <v>3</v>
      </c>
      <c r="J649" s="69">
        <v>3</v>
      </c>
      <c r="K649" s="89">
        <v>0</v>
      </c>
    </row>
    <row r="650" spans="1:11">
      <c r="A650" s="69">
        <v>223</v>
      </c>
      <c r="B650" s="206">
        <v>41956</v>
      </c>
      <c r="C650" s="69" t="s">
        <v>383</v>
      </c>
      <c r="D650" s="85" t="s">
        <v>160</v>
      </c>
      <c r="E650" s="69" t="s">
        <v>99</v>
      </c>
      <c r="F650" s="144" t="s">
        <v>357</v>
      </c>
      <c r="G650" s="247">
        <v>0</v>
      </c>
      <c r="H650" s="69">
        <v>0</v>
      </c>
      <c r="I650" s="247">
        <v>20</v>
      </c>
      <c r="J650" s="69">
        <v>160</v>
      </c>
      <c r="K650" s="89">
        <v>0</v>
      </c>
    </row>
    <row r="651" spans="1:11">
      <c r="A651" s="69">
        <v>222</v>
      </c>
      <c r="B651" s="206">
        <v>41956</v>
      </c>
      <c r="C651" s="69" t="s">
        <v>383</v>
      </c>
      <c r="D651" s="85" t="s">
        <v>160</v>
      </c>
      <c r="E651" s="69" t="s">
        <v>99</v>
      </c>
      <c r="F651" s="144" t="s">
        <v>358</v>
      </c>
      <c r="G651" s="247">
        <v>0</v>
      </c>
      <c r="H651" s="69">
        <v>0</v>
      </c>
      <c r="I651" s="247">
        <v>15</v>
      </c>
      <c r="J651" s="69">
        <v>240</v>
      </c>
      <c r="K651" s="89">
        <v>0</v>
      </c>
    </row>
    <row r="652" spans="1:11">
      <c r="A652" s="69">
        <v>221</v>
      </c>
      <c r="B652" s="206">
        <v>41956</v>
      </c>
      <c r="C652" s="69" t="s">
        <v>383</v>
      </c>
      <c r="D652" s="85" t="s">
        <v>160</v>
      </c>
      <c r="E652" s="69" t="s">
        <v>87</v>
      </c>
      <c r="F652" s="144" t="s">
        <v>485</v>
      </c>
      <c r="G652" s="247">
        <v>0</v>
      </c>
      <c r="H652" s="69">
        <v>0</v>
      </c>
      <c r="I652" s="247">
        <v>5</v>
      </c>
      <c r="J652" s="69">
        <v>60</v>
      </c>
      <c r="K652" s="89">
        <v>0</v>
      </c>
    </row>
    <row r="653" spans="1:11">
      <c r="A653" s="69">
        <v>220</v>
      </c>
      <c r="B653" s="206">
        <v>41956</v>
      </c>
      <c r="C653" s="69" t="s">
        <v>383</v>
      </c>
      <c r="D653" s="85" t="s">
        <v>152</v>
      </c>
      <c r="E653" s="69" t="s">
        <v>87</v>
      </c>
      <c r="F653" s="144" t="s">
        <v>479</v>
      </c>
      <c r="G653" s="247">
        <v>0</v>
      </c>
      <c r="H653" s="69">
        <v>0</v>
      </c>
      <c r="I653" s="247">
        <v>3</v>
      </c>
      <c r="J653" s="69">
        <v>3</v>
      </c>
      <c r="K653" s="89">
        <v>0</v>
      </c>
    </row>
    <row r="654" spans="1:11">
      <c r="A654" s="69">
        <v>219</v>
      </c>
      <c r="B654" s="206">
        <v>41956</v>
      </c>
      <c r="C654" s="69" t="s">
        <v>383</v>
      </c>
      <c r="D654" s="85" t="s">
        <v>149</v>
      </c>
      <c r="E654" s="69" t="s">
        <v>103</v>
      </c>
      <c r="F654" s="144" t="s">
        <v>368</v>
      </c>
      <c r="G654" s="247">
        <v>0</v>
      </c>
      <c r="H654" s="69">
        <v>0</v>
      </c>
      <c r="I654" s="247">
        <v>2</v>
      </c>
      <c r="J654" s="69">
        <v>20</v>
      </c>
      <c r="K654" s="89">
        <v>0</v>
      </c>
    </row>
    <row r="655" spans="1:11">
      <c r="A655" s="69">
        <v>218</v>
      </c>
      <c r="B655" s="206">
        <v>41956</v>
      </c>
      <c r="C655" s="69" t="s">
        <v>383</v>
      </c>
      <c r="D655" s="85" t="s">
        <v>149</v>
      </c>
      <c r="E655" s="69" t="s">
        <v>85</v>
      </c>
      <c r="F655" s="144" t="s">
        <v>323</v>
      </c>
      <c r="G655" s="247">
        <v>0</v>
      </c>
      <c r="H655" s="69">
        <v>0</v>
      </c>
      <c r="I655" s="247">
        <v>5</v>
      </c>
      <c r="J655" s="69">
        <v>5</v>
      </c>
      <c r="K655" s="89">
        <v>0</v>
      </c>
    </row>
    <row r="656" spans="1:11">
      <c r="A656" s="69">
        <v>217</v>
      </c>
      <c r="B656" s="206">
        <v>41956</v>
      </c>
      <c r="C656" s="69" t="s">
        <v>383</v>
      </c>
      <c r="D656" s="85" t="s">
        <v>159</v>
      </c>
      <c r="E656" s="69" t="s">
        <v>95</v>
      </c>
      <c r="F656" s="144" t="s">
        <v>484</v>
      </c>
      <c r="G656" s="247">
        <v>0</v>
      </c>
      <c r="H656" s="69">
        <v>0</v>
      </c>
      <c r="I656" s="247">
        <v>3</v>
      </c>
      <c r="J656" s="69">
        <v>90</v>
      </c>
      <c r="K656" s="89">
        <v>0</v>
      </c>
    </row>
    <row r="657" spans="1:11">
      <c r="A657" s="65">
        <v>216</v>
      </c>
      <c r="B657" s="67">
        <v>41953</v>
      </c>
      <c r="C657" s="65" t="s">
        <v>383</v>
      </c>
      <c r="D657" s="68" t="s">
        <v>153</v>
      </c>
      <c r="E657" s="65" t="s">
        <v>94</v>
      </c>
      <c r="F657" s="71" t="s">
        <v>460</v>
      </c>
      <c r="G657" s="246">
        <v>-0.5</v>
      </c>
      <c r="H657" s="65">
        <v>-10</v>
      </c>
      <c r="I657" s="247">
        <v>0</v>
      </c>
      <c r="J657" s="69">
        <v>0</v>
      </c>
      <c r="K657" s="89">
        <v>0</v>
      </c>
    </row>
    <row r="658" spans="1:11">
      <c r="A658" s="65">
        <v>215</v>
      </c>
      <c r="B658" s="67">
        <v>41953</v>
      </c>
      <c r="C658" s="65" t="s">
        <v>383</v>
      </c>
      <c r="D658" s="68" t="s">
        <v>153</v>
      </c>
      <c r="E658" s="65" t="s">
        <v>103</v>
      </c>
      <c r="F658" s="71" t="s">
        <v>463</v>
      </c>
      <c r="G658" s="246">
        <v>-1</v>
      </c>
      <c r="H658" s="65">
        <v>-12</v>
      </c>
      <c r="I658" s="247">
        <v>0</v>
      </c>
      <c r="J658" s="69">
        <v>0</v>
      </c>
      <c r="K658" s="89">
        <v>0</v>
      </c>
    </row>
    <row r="659" spans="1:11">
      <c r="A659" s="65">
        <v>214</v>
      </c>
      <c r="B659" s="67">
        <v>41953</v>
      </c>
      <c r="C659" s="65" t="s">
        <v>383</v>
      </c>
      <c r="D659" s="68" t="s">
        <v>160</v>
      </c>
      <c r="E659" s="65" t="s">
        <v>99</v>
      </c>
      <c r="F659" s="71" t="s">
        <v>357</v>
      </c>
      <c r="G659" s="246">
        <v>-2</v>
      </c>
      <c r="H659" s="65">
        <v>-16</v>
      </c>
      <c r="I659" s="247">
        <v>0</v>
      </c>
      <c r="J659" s="69">
        <v>0</v>
      </c>
      <c r="K659" s="89">
        <v>0</v>
      </c>
    </row>
    <row r="660" spans="1:11">
      <c r="A660" s="65">
        <v>213</v>
      </c>
      <c r="B660" s="67">
        <v>41953</v>
      </c>
      <c r="C660" s="65" t="s">
        <v>383</v>
      </c>
      <c r="D660" s="68" t="s">
        <v>158</v>
      </c>
      <c r="E660" s="65" t="s">
        <v>95</v>
      </c>
      <c r="F660" s="71" t="s">
        <v>351</v>
      </c>
      <c r="G660" s="246">
        <v>-1</v>
      </c>
      <c r="H660" s="65">
        <v>-15</v>
      </c>
      <c r="I660" s="247">
        <v>0</v>
      </c>
      <c r="J660" s="69">
        <v>0</v>
      </c>
      <c r="K660" s="89">
        <v>0</v>
      </c>
    </row>
    <row r="661" spans="1:11">
      <c r="A661" s="65">
        <v>212</v>
      </c>
      <c r="B661" s="67">
        <v>41953</v>
      </c>
      <c r="C661" s="65" t="s">
        <v>383</v>
      </c>
      <c r="D661" s="68" t="s">
        <v>158</v>
      </c>
      <c r="E661" s="65" t="s">
        <v>105</v>
      </c>
      <c r="F661" s="71" t="s">
        <v>375</v>
      </c>
      <c r="G661" s="246">
        <v>-1</v>
      </c>
      <c r="H661" s="65">
        <v>-1</v>
      </c>
      <c r="I661" s="247">
        <v>0</v>
      </c>
      <c r="J661" s="69">
        <v>0</v>
      </c>
      <c r="K661" s="89">
        <v>0</v>
      </c>
    </row>
    <row r="662" spans="1:11">
      <c r="A662" s="65">
        <v>211</v>
      </c>
      <c r="B662" s="67">
        <v>41953</v>
      </c>
      <c r="C662" s="65" t="s">
        <v>383</v>
      </c>
      <c r="D662" s="68" t="s">
        <v>153</v>
      </c>
      <c r="E662" s="65" t="s">
        <v>94</v>
      </c>
      <c r="F662" s="71" t="s">
        <v>460</v>
      </c>
      <c r="G662" s="246">
        <v>-1</v>
      </c>
      <c r="H662" s="65">
        <v>-20</v>
      </c>
      <c r="I662" s="247">
        <v>0</v>
      </c>
      <c r="J662" s="69">
        <v>0</v>
      </c>
      <c r="K662" s="89">
        <v>0</v>
      </c>
    </row>
    <row r="663" spans="1:11">
      <c r="A663" s="65">
        <v>210</v>
      </c>
      <c r="B663" s="67">
        <v>41946</v>
      </c>
      <c r="C663" s="65" t="s">
        <v>383</v>
      </c>
      <c r="D663" s="68" t="s">
        <v>158</v>
      </c>
      <c r="E663" s="65" t="s">
        <v>95</v>
      </c>
      <c r="F663" s="71" t="s">
        <v>351</v>
      </c>
      <c r="G663" s="246">
        <v>-1</v>
      </c>
      <c r="H663" s="65">
        <v>-15</v>
      </c>
      <c r="I663" s="247">
        <v>0</v>
      </c>
      <c r="J663" s="69">
        <v>0</v>
      </c>
      <c r="K663" s="89">
        <v>0</v>
      </c>
    </row>
    <row r="664" spans="1:11">
      <c r="A664" s="65">
        <v>209</v>
      </c>
      <c r="B664" s="67">
        <v>41946</v>
      </c>
      <c r="C664" s="65" t="s">
        <v>383</v>
      </c>
      <c r="D664" s="68" t="s">
        <v>158</v>
      </c>
      <c r="E664" s="65" t="s">
        <v>86</v>
      </c>
      <c r="F664" s="71" t="s">
        <v>326</v>
      </c>
      <c r="G664" s="246">
        <v>-1</v>
      </c>
      <c r="H664" s="65">
        <v>-1</v>
      </c>
      <c r="I664" s="247">
        <v>0</v>
      </c>
      <c r="J664" s="69">
        <v>0</v>
      </c>
      <c r="K664" s="89">
        <v>0</v>
      </c>
    </row>
    <row r="665" spans="1:11">
      <c r="A665" s="65">
        <v>208</v>
      </c>
      <c r="B665" s="67">
        <v>41946</v>
      </c>
      <c r="C665" s="65" t="s">
        <v>383</v>
      </c>
      <c r="D665" s="68" t="s">
        <v>158</v>
      </c>
      <c r="E665" s="65" t="s">
        <v>105</v>
      </c>
      <c r="F665" s="71" t="s">
        <v>375</v>
      </c>
      <c r="G665" s="246">
        <v>-1</v>
      </c>
      <c r="H665" s="65">
        <v>-1</v>
      </c>
      <c r="I665" s="247">
        <v>0</v>
      </c>
      <c r="J665" s="69">
        <v>0</v>
      </c>
      <c r="K665" s="89">
        <v>0</v>
      </c>
    </row>
    <row r="666" spans="1:11">
      <c r="A666" s="65">
        <v>207</v>
      </c>
      <c r="B666" s="67">
        <v>41946</v>
      </c>
      <c r="C666" s="65" t="s">
        <v>383</v>
      </c>
      <c r="D666" s="68" t="s">
        <v>160</v>
      </c>
      <c r="E666" s="65" t="s">
        <v>99</v>
      </c>
      <c r="F666" s="71" t="s">
        <v>357</v>
      </c>
      <c r="G666" s="246">
        <v>-1</v>
      </c>
      <c r="H666" s="65">
        <v>-8</v>
      </c>
      <c r="I666" s="247">
        <v>0</v>
      </c>
      <c r="J666" s="69">
        <v>0</v>
      </c>
      <c r="K666" s="89">
        <v>0</v>
      </c>
    </row>
    <row r="667" spans="1:11">
      <c r="A667" s="65">
        <v>206</v>
      </c>
      <c r="B667" s="67">
        <v>41946</v>
      </c>
      <c r="C667" s="65" t="s">
        <v>383</v>
      </c>
      <c r="D667" s="68" t="s">
        <v>149</v>
      </c>
      <c r="E667" s="65" t="s">
        <v>102</v>
      </c>
      <c r="F667" s="71" t="s">
        <v>462</v>
      </c>
      <c r="G667" s="246">
        <v>-0.9</v>
      </c>
      <c r="H667" s="65">
        <v>-9</v>
      </c>
      <c r="I667" s="247">
        <v>0</v>
      </c>
      <c r="J667" s="69">
        <v>0</v>
      </c>
      <c r="K667" s="89">
        <v>0</v>
      </c>
    </row>
    <row r="668" spans="1:11">
      <c r="A668" s="65">
        <v>205</v>
      </c>
      <c r="B668" s="67">
        <v>41939</v>
      </c>
      <c r="C668" s="65" t="s">
        <v>477</v>
      </c>
      <c r="D668" s="68" t="s">
        <v>149</v>
      </c>
      <c r="E668" s="65" t="s">
        <v>102</v>
      </c>
      <c r="F668" s="71" t="s">
        <v>462</v>
      </c>
      <c r="G668" s="246">
        <v>-1.8</v>
      </c>
      <c r="H668" s="65">
        <v>-18</v>
      </c>
      <c r="I668" s="247">
        <v>0</v>
      </c>
      <c r="J668" s="69">
        <v>0</v>
      </c>
      <c r="K668" s="89">
        <v>0</v>
      </c>
    </row>
    <row r="669" spans="1:11">
      <c r="A669" s="65">
        <v>204</v>
      </c>
      <c r="B669" s="67">
        <v>41939</v>
      </c>
      <c r="C669" s="65" t="s">
        <v>477</v>
      </c>
      <c r="D669" s="68" t="s">
        <v>160</v>
      </c>
      <c r="E669" s="65" t="s">
        <v>99</v>
      </c>
      <c r="F669" s="71" t="s">
        <v>357</v>
      </c>
      <c r="G669" s="246">
        <v>-4</v>
      </c>
      <c r="H669" s="65">
        <v>-32</v>
      </c>
      <c r="I669" s="247">
        <v>0</v>
      </c>
      <c r="J669" s="69">
        <v>0</v>
      </c>
      <c r="K669" s="89">
        <v>0</v>
      </c>
    </row>
    <row r="670" spans="1:11">
      <c r="A670" s="65">
        <v>203</v>
      </c>
      <c r="B670" s="67">
        <v>41939</v>
      </c>
      <c r="C670" s="65" t="s">
        <v>477</v>
      </c>
      <c r="D670" s="68" t="s">
        <v>149</v>
      </c>
      <c r="E670" s="65" t="s">
        <v>85</v>
      </c>
      <c r="F670" s="71" t="s">
        <v>321</v>
      </c>
      <c r="G670" s="246">
        <v>-2</v>
      </c>
      <c r="H670" s="65">
        <v>-12</v>
      </c>
      <c r="I670" s="247">
        <v>0</v>
      </c>
      <c r="J670" s="69">
        <v>0</v>
      </c>
      <c r="K670" s="89">
        <v>0</v>
      </c>
    </row>
    <row r="671" spans="1:11">
      <c r="A671" s="65">
        <v>202</v>
      </c>
      <c r="B671" s="67">
        <v>41939</v>
      </c>
      <c r="C671" s="65" t="s">
        <v>477</v>
      </c>
      <c r="D671" s="68" t="s">
        <v>159</v>
      </c>
      <c r="E671" s="65" t="s">
        <v>102</v>
      </c>
      <c r="F671" s="71" t="s">
        <v>435</v>
      </c>
      <c r="G671" s="246">
        <v>-2</v>
      </c>
      <c r="H671" s="65">
        <v>-60</v>
      </c>
      <c r="I671" s="247">
        <v>0</v>
      </c>
      <c r="J671" s="69">
        <v>0</v>
      </c>
      <c r="K671" s="89">
        <v>0</v>
      </c>
    </row>
    <row r="672" spans="1:11">
      <c r="A672" s="65">
        <v>201</v>
      </c>
      <c r="B672" s="67">
        <v>41939</v>
      </c>
      <c r="C672" s="65" t="s">
        <v>477</v>
      </c>
      <c r="D672" s="68" t="s">
        <v>159</v>
      </c>
      <c r="E672" s="65" t="s">
        <v>90</v>
      </c>
      <c r="F672" s="71" t="s">
        <v>382</v>
      </c>
      <c r="G672" s="246">
        <v>-2</v>
      </c>
      <c r="H672" s="65">
        <v>-48</v>
      </c>
      <c r="I672" s="247">
        <v>0</v>
      </c>
      <c r="J672" s="69">
        <v>0</v>
      </c>
      <c r="K672" s="89">
        <v>0</v>
      </c>
    </row>
    <row r="673" spans="1:11">
      <c r="A673" s="65">
        <v>200</v>
      </c>
      <c r="B673" s="67">
        <v>41932</v>
      </c>
      <c r="C673" s="65" t="s">
        <v>477</v>
      </c>
      <c r="D673" s="68" t="s">
        <v>158</v>
      </c>
      <c r="E673" s="65" t="s">
        <v>103</v>
      </c>
      <c r="F673" s="71" t="s">
        <v>372</v>
      </c>
      <c r="G673" s="246">
        <v>-1</v>
      </c>
      <c r="H673" s="65">
        <v>-1</v>
      </c>
      <c r="I673" s="247">
        <v>0</v>
      </c>
      <c r="J673" s="69">
        <v>0</v>
      </c>
      <c r="K673" s="89">
        <v>0</v>
      </c>
    </row>
    <row r="674" spans="1:11">
      <c r="A674" s="65">
        <v>199</v>
      </c>
      <c r="B674" s="67">
        <v>41932</v>
      </c>
      <c r="C674" s="65" t="s">
        <v>477</v>
      </c>
      <c r="D674" s="68" t="s">
        <v>158</v>
      </c>
      <c r="E674" s="65" t="s">
        <v>95</v>
      </c>
      <c r="F674" s="71" t="s">
        <v>351</v>
      </c>
      <c r="G674" s="246">
        <v>-2</v>
      </c>
      <c r="H674" s="65">
        <v>-30</v>
      </c>
      <c r="I674" s="247">
        <v>0</v>
      </c>
      <c r="J674" s="69">
        <v>0</v>
      </c>
      <c r="K674" s="89">
        <v>0</v>
      </c>
    </row>
    <row r="675" spans="1:11">
      <c r="A675" s="65">
        <v>198</v>
      </c>
      <c r="B675" s="67">
        <v>41932</v>
      </c>
      <c r="C675" s="65" t="s">
        <v>477</v>
      </c>
      <c r="D675" s="68" t="s">
        <v>160</v>
      </c>
      <c r="E675" s="65" t="s">
        <v>99</v>
      </c>
      <c r="F675" s="71" t="s">
        <v>357</v>
      </c>
      <c r="G675" s="246">
        <v>-3</v>
      </c>
      <c r="H675" s="65">
        <v>-24</v>
      </c>
      <c r="I675" s="247">
        <v>0</v>
      </c>
      <c r="J675" s="69">
        <v>0</v>
      </c>
      <c r="K675" s="89">
        <v>0</v>
      </c>
    </row>
    <row r="676" spans="1:11">
      <c r="A676" s="65">
        <v>197</v>
      </c>
      <c r="B676" s="67">
        <v>41932</v>
      </c>
      <c r="C676" s="65" t="s">
        <v>477</v>
      </c>
      <c r="D676" s="68" t="s">
        <v>153</v>
      </c>
      <c r="E676" s="65" t="s">
        <v>94</v>
      </c>
      <c r="F676" s="71" t="s">
        <v>460</v>
      </c>
      <c r="G676" s="246">
        <v>-1.5</v>
      </c>
      <c r="H676" s="65">
        <v>-30</v>
      </c>
      <c r="I676" s="247">
        <v>0</v>
      </c>
      <c r="J676" s="69">
        <v>0</v>
      </c>
      <c r="K676" s="89">
        <v>0</v>
      </c>
    </row>
    <row r="677" spans="1:11">
      <c r="A677" s="65">
        <v>196</v>
      </c>
      <c r="B677" s="67">
        <v>41932</v>
      </c>
      <c r="C677" s="65" t="s">
        <v>477</v>
      </c>
      <c r="D677" s="68" t="s">
        <v>159</v>
      </c>
      <c r="E677" s="65" t="s">
        <v>95</v>
      </c>
      <c r="F677" s="71" t="s">
        <v>349</v>
      </c>
      <c r="G677" s="246">
        <v>-1</v>
      </c>
      <c r="H677" s="65">
        <v>-28</v>
      </c>
      <c r="I677" s="247">
        <v>0</v>
      </c>
      <c r="J677" s="69">
        <v>0</v>
      </c>
      <c r="K677" s="89">
        <v>0</v>
      </c>
    </row>
    <row r="678" spans="1:11">
      <c r="A678" s="65">
        <v>195</v>
      </c>
      <c r="B678" s="67">
        <v>41932</v>
      </c>
      <c r="C678" s="65" t="s">
        <v>477</v>
      </c>
      <c r="D678" s="68" t="s">
        <v>159</v>
      </c>
      <c r="E678" s="65" t="s">
        <v>90</v>
      </c>
      <c r="F678" s="71" t="s">
        <v>382</v>
      </c>
      <c r="G678" s="246">
        <v>-2</v>
      </c>
      <c r="H678" s="65">
        <v>-48</v>
      </c>
      <c r="I678" s="247">
        <v>0</v>
      </c>
      <c r="J678" s="69">
        <v>0</v>
      </c>
      <c r="K678" s="89">
        <v>0</v>
      </c>
    </row>
    <row r="679" spans="1:11">
      <c r="A679" s="65">
        <v>194</v>
      </c>
      <c r="B679" s="67">
        <v>41925</v>
      </c>
      <c r="C679" s="65" t="s">
        <v>477</v>
      </c>
      <c r="D679" s="68" t="s">
        <v>160</v>
      </c>
      <c r="E679" s="65" t="s">
        <v>99</v>
      </c>
      <c r="F679" s="71" t="s">
        <v>357</v>
      </c>
      <c r="G679" s="246">
        <v>-2</v>
      </c>
      <c r="H679" s="65">
        <v>-16</v>
      </c>
      <c r="I679" s="247">
        <v>0</v>
      </c>
      <c r="J679" s="69">
        <v>0</v>
      </c>
      <c r="K679" s="89">
        <v>0</v>
      </c>
    </row>
    <row r="680" spans="1:11">
      <c r="A680" s="65">
        <v>193</v>
      </c>
      <c r="B680" s="67">
        <v>41925</v>
      </c>
      <c r="C680" s="65" t="s">
        <v>477</v>
      </c>
      <c r="D680" s="68" t="s">
        <v>159</v>
      </c>
      <c r="E680" s="65" t="s">
        <v>110</v>
      </c>
      <c r="F680" s="71" t="s">
        <v>332</v>
      </c>
      <c r="G680" s="246">
        <v>-1</v>
      </c>
      <c r="H680" s="65">
        <v>-1</v>
      </c>
      <c r="I680" s="247">
        <v>0</v>
      </c>
      <c r="J680" s="69">
        <v>0</v>
      </c>
      <c r="K680" s="89">
        <v>0</v>
      </c>
    </row>
    <row r="681" spans="1:11">
      <c r="A681" s="65">
        <v>192</v>
      </c>
      <c r="B681" s="67">
        <v>41925</v>
      </c>
      <c r="C681" s="65" t="s">
        <v>477</v>
      </c>
      <c r="D681" s="68" t="s">
        <v>149</v>
      </c>
      <c r="E681" s="65" t="s">
        <v>85</v>
      </c>
      <c r="F681" s="71" t="s">
        <v>320</v>
      </c>
      <c r="G681" s="246">
        <v>-1</v>
      </c>
      <c r="H681" s="65">
        <v>-24</v>
      </c>
      <c r="I681" s="247">
        <v>0</v>
      </c>
      <c r="J681" s="69">
        <v>0</v>
      </c>
      <c r="K681" s="89">
        <v>0</v>
      </c>
    </row>
    <row r="682" spans="1:11">
      <c r="A682" s="65">
        <v>191</v>
      </c>
      <c r="B682" s="67">
        <v>41918</v>
      </c>
      <c r="C682" s="65" t="s">
        <v>477</v>
      </c>
      <c r="D682" s="68" t="s">
        <v>160</v>
      </c>
      <c r="E682" s="65" t="s">
        <v>85</v>
      </c>
      <c r="F682" s="71" t="s">
        <v>324</v>
      </c>
      <c r="G682" s="246">
        <v>-0.5</v>
      </c>
      <c r="H682" s="65">
        <v>-15</v>
      </c>
      <c r="I682" s="247">
        <v>0</v>
      </c>
      <c r="J682" s="69">
        <v>0</v>
      </c>
      <c r="K682" s="89">
        <v>0</v>
      </c>
    </row>
    <row r="683" spans="1:11">
      <c r="A683" s="65">
        <v>190</v>
      </c>
      <c r="B683" s="67">
        <v>41918</v>
      </c>
      <c r="C683" s="65" t="s">
        <v>477</v>
      </c>
      <c r="D683" s="68" t="s">
        <v>158</v>
      </c>
      <c r="E683" s="65" t="s">
        <v>110</v>
      </c>
      <c r="F683" s="71" t="s">
        <v>329</v>
      </c>
      <c r="G683" s="246">
        <v>-1</v>
      </c>
      <c r="H683" s="65">
        <v>-1</v>
      </c>
      <c r="I683" s="247">
        <v>0</v>
      </c>
      <c r="J683" s="69">
        <v>0</v>
      </c>
      <c r="K683" s="89">
        <v>0</v>
      </c>
    </row>
    <row r="684" spans="1:11">
      <c r="A684" s="65">
        <v>189</v>
      </c>
      <c r="B684" s="67">
        <v>41918</v>
      </c>
      <c r="C684" s="65" t="s">
        <v>477</v>
      </c>
      <c r="D684" s="68" t="s">
        <v>152</v>
      </c>
      <c r="E684" s="65" t="s">
        <v>87</v>
      </c>
      <c r="F684" s="71" t="s">
        <v>479</v>
      </c>
      <c r="G684" s="246">
        <v>-1</v>
      </c>
      <c r="H684" s="65">
        <v>-1</v>
      </c>
      <c r="I684" s="247">
        <v>0</v>
      </c>
      <c r="J684" s="69">
        <v>0</v>
      </c>
      <c r="K684" s="89">
        <v>0</v>
      </c>
    </row>
    <row r="685" spans="1:11">
      <c r="A685" s="65">
        <v>188</v>
      </c>
      <c r="B685" s="67">
        <v>41918</v>
      </c>
      <c r="C685" s="65" t="s">
        <v>476</v>
      </c>
      <c r="D685" s="68" t="s">
        <v>160</v>
      </c>
      <c r="E685" s="65" t="s">
        <v>99</v>
      </c>
      <c r="F685" s="71" t="s">
        <v>357</v>
      </c>
      <c r="G685" s="246">
        <v>-1</v>
      </c>
      <c r="H685" s="65">
        <v>-8</v>
      </c>
      <c r="I685" s="247">
        <v>0</v>
      </c>
      <c r="J685" s="69">
        <v>0</v>
      </c>
      <c r="K685" s="89">
        <v>0</v>
      </c>
    </row>
    <row r="686" spans="1:11">
      <c r="A686" s="65">
        <v>187</v>
      </c>
      <c r="B686" s="67">
        <v>41911</v>
      </c>
      <c r="C686" s="65" t="s">
        <v>476</v>
      </c>
      <c r="D686" s="68" t="s">
        <v>153</v>
      </c>
      <c r="E686" s="65" t="s">
        <v>92</v>
      </c>
      <c r="F686" s="71" t="s">
        <v>381</v>
      </c>
      <c r="G686" s="246">
        <v>-0.33333333333333331</v>
      </c>
      <c r="H686" s="65">
        <v>-10</v>
      </c>
      <c r="I686" s="247">
        <v>0</v>
      </c>
      <c r="J686" s="69">
        <v>0</v>
      </c>
      <c r="K686" s="89">
        <v>0</v>
      </c>
    </row>
    <row r="687" spans="1:11">
      <c r="A687" s="69">
        <v>186</v>
      </c>
      <c r="B687" s="206">
        <v>41900</v>
      </c>
      <c r="C687" s="69" t="s">
        <v>476</v>
      </c>
      <c r="D687" s="85" t="s">
        <v>159</v>
      </c>
      <c r="E687" s="69" t="s">
        <v>95</v>
      </c>
      <c r="F687" s="144" t="s">
        <v>349</v>
      </c>
      <c r="G687" s="247">
        <v>0</v>
      </c>
      <c r="H687" s="69">
        <v>0</v>
      </c>
      <c r="I687" s="247">
        <v>8</v>
      </c>
      <c r="J687" s="69">
        <v>224</v>
      </c>
      <c r="K687" s="89">
        <v>0</v>
      </c>
    </row>
    <row r="688" spans="1:11">
      <c r="A688" s="69">
        <v>185</v>
      </c>
      <c r="B688" s="206">
        <v>41900</v>
      </c>
      <c r="C688" s="69" t="s">
        <v>476</v>
      </c>
      <c r="D688" s="85" t="s">
        <v>159</v>
      </c>
      <c r="E688" s="69" t="s">
        <v>90</v>
      </c>
      <c r="F688" s="144" t="s">
        <v>344</v>
      </c>
      <c r="G688" s="247">
        <v>0</v>
      </c>
      <c r="H688" s="69">
        <v>0</v>
      </c>
      <c r="I688" s="247">
        <v>3</v>
      </c>
      <c r="J688" s="69">
        <v>90</v>
      </c>
      <c r="K688" s="89">
        <v>0</v>
      </c>
    </row>
    <row r="689" spans="1:11">
      <c r="A689" s="69">
        <v>184</v>
      </c>
      <c r="B689" s="206">
        <v>41900</v>
      </c>
      <c r="C689" s="69" t="s">
        <v>476</v>
      </c>
      <c r="D689" s="85" t="s">
        <v>158</v>
      </c>
      <c r="E689" s="69" t="s">
        <v>97</v>
      </c>
      <c r="F689" s="144" t="s">
        <v>355</v>
      </c>
      <c r="G689" s="247">
        <v>0</v>
      </c>
      <c r="H689" s="69">
        <v>0</v>
      </c>
      <c r="I689" s="247">
        <v>1</v>
      </c>
      <c r="J689" s="69">
        <v>1</v>
      </c>
      <c r="K689" s="89">
        <v>0</v>
      </c>
    </row>
    <row r="690" spans="1:11">
      <c r="A690" s="69">
        <v>183</v>
      </c>
      <c r="B690" s="206">
        <v>41900</v>
      </c>
      <c r="C690" s="69" t="s">
        <v>476</v>
      </c>
      <c r="D690" s="85" t="s">
        <v>158</v>
      </c>
      <c r="E690" s="69" t="s">
        <v>86</v>
      </c>
      <c r="F690" s="144" t="s">
        <v>326</v>
      </c>
      <c r="G690" s="247">
        <v>0</v>
      </c>
      <c r="H690" s="69">
        <v>0</v>
      </c>
      <c r="I690" s="247">
        <v>1</v>
      </c>
      <c r="J690" s="69">
        <v>1</v>
      </c>
      <c r="K690" s="89">
        <v>0</v>
      </c>
    </row>
    <row r="691" spans="1:11">
      <c r="A691" s="69">
        <v>182</v>
      </c>
      <c r="B691" s="206">
        <v>41900</v>
      </c>
      <c r="C691" s="69" t="s">
        <v>476</v>
      </c>
      <c r="D691" s="85" t="s">
        <v>160</v>
      </c>
      <c r="E691" s="69" t="s">
        <v>99</v>
      </c>
      <c r="F691" s="144" t="s">
        <v>474</v>
      </c>
      <c r="G691" s="247">
        <v>0</v>
      </c>
      <c r="H691" s="69">
        <v>0</v>
      </c>
      <c r="I691" s="247">
        <v>2</v>
      </c>
      <c r="J691" s="69" t="e">
        <v>#N/A</v>
      </c>
      <c r="K691" s="89" t="e">
        <v>#N/A</v>
      </c>
    </row>
    <row r="692" spans="1:11">
      <c r="A692" s="69">
        <v>181</v>
      </c>
      <c r="B692" s="206">
        <v>41900</v>
      </c>
      <c r="C692" s="69" t="s">
        <v>476</v>
      </c>
      <c r="D692" s="85" t="s">
        <v>160</v>
      </c>
      <c r="E692" s="69" t="s">
        <v>86</v>
      </c>
      <c r="F692" s="144" t="s">
        <v>457</v>
      </c>
      <c r="G692" s="247">
        <v>0</v>
      </c>
      <c r="H692" s="69">
        <v>0</v>
      </c>
      <c r="I692" s="247">
        <v>3</v>
      </c>
      <c r="J692" s="69">
        <v>90</v>
      </c>
      <c r="K692" s="89">
        <v>0</v>
      </c>
    </row>
    <row r="693" spans="1:11">
      <c r="A693" s="69">
        <v>180</v>
      </c>
      <c r="B693" s="206">
        <v>41900</v>
      </c>
      <c r="C693" s="69" t="s">
        <v>476</v>
      </c>
      <c r="D693" s="85" t="s">
        <v>156</v>
      </c>
      <c r="E693" s="69" t="s">
        <v>99</v>
      </c>
      <c r="F693" s="144" t="s">
        <v>359</v>
      </c>
      <c r="G693" s="247">
        <v>0</v>
      </c>
      <c r="H693" s="69">
        <v>0</v>
      </c>
      <c r="I693" s="247">
        <v>1</v>
      </c>
      <c r="J693" s="69">
        <v>30</v>
      </c>
      <c r="K693" s="89">
        <v>0</v>
      </c>
    </row>
    <row r="694" spans="1:11">
      <c r="A694" s="69">
        <v>179</v>
      </c>
      <c r="B694" s="206">
        <v>41900</v>
      </c>
      <c r="C694" s="69" t="s">
        <v>476</v>
      </c>
      <c r="D694" s="85" t="s">
        <v>153</v>
      </c>
      <c r="E694" s="69" t="s">
        <v>94</v>
      </c>
      <c r="F694" s="144" t="s">
        <v>460</v>
      </c>
      <c r="G694" s="247">
        <v>0</v>
      </c>
      <c r="H694" s="69">
        <v>0</v>
      </c>
      <c r="I694" s="247">
        <v>7</v>
      </c>
      <c r="J694" s="69">
        <v>140</v>
      </c>
      <c r="K694" s="89">
        <v>0</v>
      </c>
    </row>
    <row r="695" spans="1:11">
      <c r="A695" s="69">
        <v>178</v>
      </c>
      <c r="B695" s="206">
        <v>41900</v>
      </c>
      <c r="C695" s="69" t="s">
        <v>476</v>
      </c>
      <c r="D695" s="85" t="s">
        <v>152</v>
      </c>
      <c r="E695" s="69" t="s">
        <v>94</v>
      </c>
      <c r="F695" s="144" t="s">
        <v>348</v>
      </c>
      <c r="G695" s="247">
        <v>0</v>
      </c>
      <c r="H695" s="69">
        <v>0</v>
      </c>
      <c r="I695" s="247">
        <v>1</v>
      </c>
      <c r="J695" s="69">
        <v>8</v>
      </c>
      <c r="K695" s="89">
        <v>0</v>
      </c>
    </row>
    <row r="696" spans="1:11">
      <c r="A696" s="69">
        <v>177</v>
      </c>
      <c r="B696" s="206">
        <v>41900</v>
      </c>
      <c r="C696" s="69" t="s">
        <v>476</v>
      </c>
      <c r="D696" s="85" t="s">
        <v>149</v>
      </c>
      <c r="E696" s="69" t="s">
        <v>85</v>
      </c>
      <c r="F696" s="144" t="s">
        <v>317</v>
      </c>
      <c r="G696" s="247">
        <v>0</v>
      </c>
      <c r="H696" s="69">
        <v>0</v>
      </c>
      <c r="I696" s="247">
        <v>1</v>
      </c>
      <c r="J696" s="69">
        <v>1</v>
      </c>
      <c r="K696" s="89">
        <v>0</v>
      </c>
    </row>
    <row r="697" spans="1:11">
      <c r="A697" s="65">
        <v>176</v>
      </c>
      <c r="B697" s="67">
        <v>41905</v>
      </c>
      <c r="C697" s="65" t="s">
        <v>476</v>
      </c>
      <c r="D697" s="68" t="s">
        <v>159</v>
      </c>
      <c r="E697" s="65" t="s">
        <v>110</v>
      </c>
      <c r="F697" s="71" t="s">
        <v>332</v>
      </c>
      <c r="G697" s="246">
        <v>-1</v>
      </c>
      <c r="H697" s="65">
        <v>-1</v>
      </c>
      <c r="I697" s="247">
        <v>0</v>
      </c>
      <c r="J697" s="69">
        <v>0</v>
      </c>
      <c r="K697" s="89">
        <v>0</v>
      </c>
    </row>
    <row r="698" spans="1:11">
      <c r="A698" s="65">
        <v>175</v>
      </c>
      <c r="B698" s="67">
        <v>41905</v>
      </c>
      <c r="C698" s="65" t="s">
        <v>476</v>
      </c>
      <c r="D698" s="68" t="s">
        <v>150</v>
      </c>
      <c r="E698" s="65" t="s">
        <v>102</v>
      </c>
      <c r="F698" s="71" t="s">
        <v>365</v>
      </c>
      <c r="G698" s="246">
        <v>-1</v>
      </c>
      <c r="H698" s="65">
        <v>-1</v>
      </c>
      <c r="I698" s="247">
        <v>0</v>
      </c>
      <c r="J698" s="69">
        <v>0</v>
      </c>
      <c r="K698" s="89">
        <v>0</v>
      </c>
    </row>
    <row r="699" spans="1:11">
      <c r="A699" s="65">
        <v>174</v>
      </c>
      <c r="B699" s="67">
        <v>41905</v>
      </c>
      <c r="C699" s="65" t="s">
        <v>476</v>
      </c>
      <c r="D699" s="68" t="s">
        <v>158</v>
      </c>
      <c r="E699" s="65" t="s">
        <v>95</v>
      </c>
      <c r="F699" s="71" t="s">
        <v>351</v>
      </c>
      <c r="G699" s="246">
        <v>-2</v>
      </c>
      <c r="H699" s="65">
        <v>-30</v>
      </c>
      <c r="I699" s="247">
        <v>0</v>
      </c>
      <c r="J699" s="69">
        <v>0</v>
      </c>
      <c r="K699" s="89">
        <v>0</v>
      </c>
    </row>
    <row r="700" spans="1:11">
      <c r="A700" s="65">
        <v>173</v>
      </c>
      <c r="B700" s="67">
        <v>41901</v>
      </c>
      <c r="C700" s="65" t="s">
        <v>476</v>
      </c>
      <c r="D700" s="68" t="s">
        <v>148</v>
      </c>
      <c r="E700" s="65" t="s">
        <v>99</v>
      </c>
      <c r="F700" s="71" t="s">
        <v>361</v>
      </c>
      <c r="G700" s="246">
        <v>-1</v>
      </c>
      <c r="H700" s="65">
        <v>-20</v>
      </c>
      <c r="I700" s="247">
        <v>0</v>
      </c>
      <c r="J700" s="69">
        <v>0</v>
      </c>
      <c r="K700" s="89">
        <v>0</v>
      </c>
    </row>
    <row r="701" spans="1:11">
      <c r="A701" s="65">
        <v>172</v>
      </c>
      <c r="B701" s="67">
        <v>41897</v>
      </c>
      <c r="C701" s="65" t="s">
        <v>476</v>
      </c>
      <c r="D701" s="68" t="s">
        <v>160</v>
      </c>
      <c r="E701" s="65" t="s">
        <v>99</v>
      </c>
      <c r="F701" s="71" t="s">
        <v>358</v>
      </c>
      <c r="G701" s="246">
        <v>-2</v>
      </c>
      <c r="H701" s="65">
        <v>-32</v>
      </c>
      <c r="I701" s="247">
        <v>0</v>
      </c>
      <c r="J701" s="69">
        <v>0</v>
      </c>
      <c r="K701" s="89">
        <v>0</v>
      </c>
    </row>
    <row r="702" spans="1:11">
      <c r="A702" s="65">
        <v>171</v>
      </c>
      <c r="B702" s="67">
        <v>41862</v>
      </c>
      <c r="C702" s="65" t="s">
        <v>473</v>
      </c>
      <c r="D702" s="68" t="s">
        <v>149</v>
      </c>
      <c r="E702" s="65" t="s">
        <v>85</v>
      </c>
      <c r="F702" s="71" t="s">
        <v>323</v>
      </c>
      <c r="G702" s="246">
        <v>-2</v>
      </c>
      <c r="H702" s="65">
        <v>-2</v>
      </c>
      <c r="I702" s="247">
        <v>0</v>
      </c>
      <c r="J702" s="69">
        <v>0</v>
      </c>
      <c r="K702" s="89">
        <v>0</v>
      </c>
    </row>
    <row r="703" spans="1:11">
      <c r="A703" s="65">
        <v>170</v>
      </c>
      <c r="B703" s="67">
        <v>41862</v>
      </c>
      <c r="C703" s="65" t="s">
        <v>473</v>
      </c>
      <c r="D703" s="68" t="s">
        <v>160</v>
      </c>
      <c r="E703" s="65" t="s">
        <v>109</v>
      </c>
      <c r="F703" s="71" t="s">
        <v>466</v>
      </c>
      <c r="G703" s="246">
        <v>-1</v>
      </c>
      <c r="H703" s="65">
        <v>-14</v>
      </c>
      <c r="I703" s="247">
        <v>0</v>
      </c>
      <c r="J703" s="69">
        <v>0</v>
      </c>
      <c r="K703" s="89">
        <v>0</v>
      </c>
    </row>
    <row r="704" spans="1:11">
      <c r="A704" s="65">
        <v>169</v>
      </c>
      <c r="B704" s="67">
        <v>41862</v>
      </c>
      <c r="C704" s="65" t="s">
        <v>473</v>
      </c>
      <c r="D704" s="68" t="s">
        <v>160</v>
      </c>
      <c r="E704" s="65" t="s">
        <v>86</v>
      </c>
      <c r="F704" s="71" t="s">
        <v>457</v>
      </c>
      <c r="G704" s="246">
        <v>-1</v>
      </c>
      <c r="H704" s="65">
        <v>-30</v>
      </c>
      <c r="I704" s="247">
        <v>0</v>
      </c>
      <c r="J704" s="69">
        <v>0</v>
      </c>
      <c r="K704" s="89">
        <v>0</v>
      </c>
    </row>
    <row r="705" spans="1:11">
      <c r="A705" s="65">
        <v>168</v>
      </c>
      <c r="B705" s="67">
        <v>41855</v>
      </c>
      <c r="C705" s="65" t="s">
        <v>473</v>
      </c>
      <c r="D705" s="68" t="s">
        <v>160</v>
      </c>
      <c r="E705" s="65" t="s">
        <v>86</v>
      </c>
      <c r="F705" s="71" t="s">
        <v>457</v>
      </c>
      <c r="G705" s="246">
        <v>-0.66666666666666663</v>
      </c>
      <c r="H705" s="65">
        <v>-20</v>
      </c>
      <c r="I705" s="247">
        <v>0</v>
      </c>
      <c r="J705" s="69">
        <v>0</v>
      </c>
      <c r="K705" s="89">
        <v>0</v>
      </c>
    </row>
    <row r="706" spans="1:11">
      <c r="A706" s="65">
        <v>167</v>
      </c>
      <c r="B706" s="67">
        <v>41855</v>
      </c>
      <c r="C706" s="65" t="s">
        <v>473</v>
      </c>
      <c r="D706" s="68" t="s">
        <v>160</v>
      </c>
      <c r="E706" s="65" t="s">
        <v>99</v>
      </c>
      <c r="F706" s="71" t="s">
        <v>358</v>
      </c>
      <c r="G706" s="246">
        <v>-2</v>
      </c>
      <c r="H706" s="65">
        <v>-32</v>
      </c>
      <c r="I706" s="247">
        <v>0</v>
      </c>
      <c r="J706" s="69">
        <v>0</v>
      </c>
      <c r="K706" s="89">
        <v>0</v>
      </c>
    </row>
    <row r="707" spans="1:11">
      <c r="A707" s="65">
        <v>166</v>
      </c>
      <c r="B707" s="67">
        <v>41855</v>
      </c>
      <c r="C707" s="65" t="s">
        <v>473</v>
      </c>
      <c r="D707" s="68" t="s">
        <v>160</v>
      </c>
      <c r="E707" s="65" t="s">
        <v>99</v>
      </c>
      <c r="F707" s="71" t="s">
        <v>358</v>
      </c>
      <c r="G707" s="246">
        <v>-2</v>
      </c>
      <c r="H707" s="65">
        <v>-32</v>
      </c>
      <c r="I707" s="247">
        <v>0</v>
      </c>
      <c r="J707" s="69">
        <v>0</v>
      </c>
      <c r="K707" s="89">
        <v>0</v>
      </c>
    </row>
    <row r="708" spans="1:11">
      <c r="A708" s="65">
        <v>165</v>
      </c>
      <c r="B708" s="67">
        <v>41855</v>
      </c>
      <c r="C708" s="65" t="s">
        <v>473</v>
      </c>
      <c r="D708" s="68" t="s">
        <v>159</v>
      </c>
      <c r="E708" s="65" t="s">
        <v>95</v>
      </c>
      <c r="F708" s="71" t="s">
        <v>349</v>
      </c>
      <c r="G708" s="246">
        <v>-1</v>
      </c>
      <c r="H708" s="65">
        <v>-28</v>
      </c>
      <c r="I708" s="247">
        <v>0</v>
      </c>
      <c r="J708" s="69">
        <v>0</v>
      </c>
      <c r="K708" s="89">
        <v>0</v>
      </c>
    </row>
    <row r="709" spans="1:11">
      <c r="A709" s="65">
        <v>164</v>
      </c>
      <c r="B709" s="67">
        <v>41855</v>
      </c>
      <c r="C709" s="65" t="s">
        <v>473</v>
      </c>
      <c r="D709" s="68" t="s">
        <v>160</v>
      </c>
      <c r="E709" s="65" t="s">
        <v>99</v>
      </c>
      <c r="F709" s="71" t="s">
        <v>357</v>
      </c>
      <c r="G709" s="246">
        <v>-2</v>
      </c>
      <c r="H709" s="65">
        <v>-16</v>
      </c>
      <c r="I709" s="247">
        <v>0</v>
      </c>
      <c r="J709" s="69">
        <v>0</v>
      </c>
      <c r="K709" s="89">
        <v>0</v>
      </c>
    </row>
    <row r="710" spans="1:11">
      <c r="A710" s="65">
        <v>163</v>
      </c>
      <c r="B710" s="67">
        <v>41855</v>
      </c>
      <c r="C710" s="65" t="s">
        <v>473</v>
      </c>
      <c r="D710" s="68" t="s">
        <v>159</v>
      </c>
      <c r="E710" s="65" t="s">
        <v>95</v>
      </c>
      <c r="F710" s="71" t="s">
        <v>349</v>
      </c>
      <c r="G710" s="246">
        <v>-1</v>
      </c>
      <c r="H710" s="65">
        <v>-28</v>
      </c>
      <c r="I710" s="247">
        <v>0</v>
      </c>
      <c r="J710" s="69">
        <v>0</v>
      </c>
      <c r="K710" s="89">
        <v>0</v>
      </c>
    </row>
    <row r="711" spans="1:11">
      <c r="A711" s="65">
        <v>162</v>
      </c>
      <c r="B711" s="67">
        <v>41855</v>
      </c>
      <c r="C711" s="65" t="s">
        <v>473</v>
      </c>
      <c r="D711" s="68" t="s">
        <v>149</v>
      </c>
      <c r="E711" s="65" t="s">
        <v>102</v>
      </c>
      <c r="F711" s="71" t="s">
        <v>462</v>
      </c>
      <c r="G711" s="246">
        <v>-2</v>
      </c>
      <c r="H711" s="65">
        <v>-20</v>
      </c>
      <c r="I711" s="247">
        <v>0</v>
      </c>
      <c r="J711" s="69">
        <v>0</v>
      </c>
      <c r="K711" s="89">
        <v>0</v>
      </c>
    </row>
    <row r="712" spans="1:11">
      <c r="A712" s="65">
        <v>161</v>
      </c>
      <c r="B712" s="67">
        <v>41855</v>
      </c>
      <c r="C712" s="65" t="s">
        <v>473</v>
      </c>
      <c r="D712" s="68" t="s">
        <v>149</v>
      </c>
      <c r="E712" s="65" t="s">
        <v>85</v>
      </c>
      <c r="F712" s="71" t="s">
        <v>320</v>
      </c>
      <c r="G712" s="246">
        <v>-1</v>
      </c>
      <c r="H712" s="65">
        <v>-24</v>
      </c>
      <c r="I712" s="247">
        <v>0</v>
      </c>
      <c r="J712" s="69">
        <v>0</v>
      </c>
      <c r="K712" s="89">
        <v>0</v>
      </c>
    </row>
    <row r="713" spans="1:11">
      <c r="A713" s="69">
        <v>160</v>
      </c>
      <c r="B713" s="206">
        <v>41844</v>
      </c>
      <c r="C713" s="69" t="s">
        <v>437</v>
      </c>
      <c r="D713" s="85" t="s">
        <v>152</v>
      </c>
      <c r="E713" s="69" t="s">
        <v>85</v>
      </c>
      <c r="F713" s="144" t="s">
        <v>315</v>
      </c>
      <c r="G713" s="247">
        <v>0</v>
      </c>
      <c r="H713" s="69">
        <v>0</v>
      </c>
      <c r="I713" s="247">
        <v>5</v>
      </c>
      <c r="J713" s="69">
        <v>5</v>
      </c>
      <c r="K713" s="89">
        <v>0</v>
      </c>
    </row>
    <row r="714" spans="1:11">
      <c r="A714" s="69">
        <v>159</v>
      </c>
      <c r="B714" s="206">
        <v>41844</v>
      </c>
      <c r="C714" s="69" t="s">
        <v>437</v>
      </c>
      <c r="D714" s="85" t="s">
        <v>159</v>
      </c>
      <c r="E714" s="69" t="s">
        <v>90</v>
      </c>
      <c r="F714" s="144" t="s">
        <v>382</v>
      </c>
      <c r="G714" s="247">
        <v>0</v>
      </c>
      <c r="H714" s="69">
        <v>0</v>
      </c>
      <c r="I714" s="247">
        <v>10</v>
      </c>
      <c r="J714" s="69">
        <v>240</v>
      </c>
      <c r="K714" s="89">
        <v>0</v>
      </c>
    </row>
    <row r="715" spans="1:11">
      <c r="A715" s="69">
        <v>158</v>
      </c>
      <c r="B715" s="206">
        <v>41844</v>
      </c>
      <c r="C715" s="69" t="s">
        <v>437</v>
      </c>
      <c r="D715" s="85" t="s">
        <v>149</v>
      </c>
      <c r="E715" s="69" t="s">
        <v>85</v>
      </c>
      <c r="F715" s="144" t="s">
        <v>320</v>
      </c>
      <c r="G715" s="247">
        <v>0</v>
      </c>
      <c r="H715" s="69">
        <v>0</v>
      </c>
      <c r="I715" s="247">
        <v>10</v>
      </c>
      <c r="J715" s="69">
        <v>240</v>
      </c>
      <c r="K715" s="89">
        <v>0</v>
      </c>
    </row>
    <row r="716" spans="1:11">
      <c r="A716" s="69">
        <v>157</v>
      </c>
      <c r="B716" s="206">
        <v>41844</v>
      </c>
      <c r="C716" s="69" t="s">
        <v>437</v>
      </c>
      <c r="D716" s="85" t="s">
        <v>159</v>
      </c>
      <c r="E716" s="69" t="s">
        <v>103</v>
      </c>
      <c r="F716" s="144" t="s">
        <v>465</v>
      </c>
      <c r="G716" s="247">
        <v>0</v>
      </c>
      <c r="H716" s="69">
        <v>0</v>
      </c>
      <c r="I716" s="247">
        <v>5</v>
      </c>
      <c r="J716" s="69">
        <v>150</v>
      </c>
      <c r="K716" s="89">
        <v>0</v>
      </c>
    </row>
    <row r="717" spans="1:11">
      <c r="A717" s="69">
        <v>156</v>
      </c>
      <c r="B717" s="206">
        <v>41844</v>
      </c>
      <c r="C717" s="69" t="s">
        <v>437</v>
      </c>
      <c r="D717" s="85" t="s">
        <v>153</v>
      </c>
      <c r="E717" s="69" t="s">
        <v>92</v>
      </c>
      <c r="F717" s="144" t="s">
        <v>381</v>
      </c>
      <c r="G717" s="247">
        <v>0</v>
      </c>
      <c r="H717" s="69">
        <v>0</v>
      </c>
      <c r="I717" s="247">
        <v>10</v>
      </c>
      <c r="J717" s="69">
        <v>300</v>
      </c>
      <c r="K717" s="89">
        <v>0</v>
      </c>
    </row>
    <row r="718" spans="1:11">
      <c r="A718" s="69">
        <v>155</v>
      </c>
      <c r="B718" s="206">
        <v>41844</v>
      </c>
      <c r="C718" s="69" t="s">
        <v>437</v>
      </c>
      <c r="D718" s="85" t="s">
        <v>150</v>
      </c>
      <c r="E718" s="69" t="s">
        <v>89</v>
      </c>
      <c r="F718" s="144" t="s">
        <v>340</v>
      </c>
      <c r="G718" s="247">
        <v>0</v>
      </c>
      <c r="H718" s="69">
        <v>0</v>
      </c>
      <c r="I718" s="247">
        <v>5</v>
      </c>
      <c r="J718" s="69">
        <v>70</v>
      </c>
      <c r="K718" s="89">
        <v>0</v>
      </c>
    </row>
    <row r="719" spans="1:11">
      <c r="A719" s="69">
        <v>154</v>
      </c>
      <c r="B719" s="206">
        <v>41844</v>
      </c>
      <c r="C719" s="69" t="s">
        <v>437</v>
      </c>
      <c r="D719" s="85" t="s">
        <v>156</v>
      </c>
      <c r="E719" s="69" t="s">
        <v>85</v>
      </c>
      <c r="F719" s="144" t="s">
        <v>394</v>
      </c>
      <c r="G719" s="247">
        <v>0</v>
      </c>
      <c r="H719" s="69">
        <v>0</v>
      </c>
      <c r="I719" s="247">
        <v>3</v>
      </c>
      <c r="J719" s="69">
        <v>90</v>
      </c>
      <c r="K719" s="89">
        <v>0</v>
      </c>
    </row>
    <row r="720" spans="1:11">
      <c r="A720" s="69">
        <v>153</v>
      </c>
      <c r="B720" s="206">
        <v>41844</v>
      </c>
      <c r="C720" s="69" t="s">
        <v>437</v>
      </c>
      <c r="D720" s="85" t="s">
        <v>156</v>
      </c>
      <c r="E720" s="69" t="s">
        <v>94</v>
      </c>
      <c r="F720" s="144" t="s">
        <v>410</v>
      </c>
      <c r="G720" s="247">
        <v>0</v>
      </c>
      <c r="H720" s="69">
        <v>0</v>
      </c>
      <c r="I720" s="247">
        <v>5</v>
      </c>
      <c r="J720" s="69">
        <v>150</v>
      </c>
      <c r="K720" s="89">
        <v>0</v>
      </c>
    </row>
    <row r="721" spans="1:11">
      <c r="A721" s="69">
        <v>152</v>
      </c>
      <c r="B721" s="206">
        <v>41844</v>
      </c>
      <c r="C721" s="69" t="s">
        <v>437</v>
      </c>
      <c r="D721" s="85" t="s">
        <v>149</v>
      </c>
      <c r="E721" s="69" t="s">
        <v>99</v>
      </c>
      <c r="F721" s="144" t="s">
        <v>362</v>
      </c>
      <c r="G721" s="247">
        <v>0</v>
      </c>
      <c r="H721" s="69">
        <v>0</v>
      </c>
      <c r="I721" s="247">
        <v>5</v>
      </c>
      <c r="J721" s="69">
        <v>80</v>
      </c>
      <c r="K721" s="89">
        <v>0</v>
      </c>
    </row>
    <row r="722" spans="1:11">
      <c r="A722" s="69">
        <v>151</v>
      </c>
      <c r="B722" s="206">
        <v>41844</v>
      </c>
      <c r="C722" s="69" t="s">
        <v>437</v>
      </c>
      <c r="D722" s="85" t="s">
        <v>156</v>
      </c>
      <c r="E722" s="69" t="s">
        <v>110</v>
      </c>
      <c r="F722" s="144" t="s">
        <v>458</v>
      </c>
      <c r="G722" s="247">
        <v>0</v>
      </c>
      <c r="H722" s="69">
        <v>0</v>
      </c>
      <c r="I722" s="247">
        <v>1</v>
      </c>
      <c r="J722" s="69">
        <v>30</v>
      </c>
      <c r="K722" s="89">
        <v>0</v>
      </c>
    </row>
    <row r="723" spans="1:11">
      <c r="A723" s="69">
        <v>150</v>
      </c>
      <c r="B723" s="206">
        <v>41844</v>
      </c>
      <c r="C723" s="69" t="s">
        <v>437</v>
      </c>
      <c r="D723" s="85" t="s">
        <v>154</v>
      </c>
      <c r="E723" s="69" t="s">
        <v>86</v>
      </c>
      <c r="F723" s="144" t="s">
        <v>456</v>
      </c>
      <c r="G723" s="247">
        <v>0</v>
      </c>
      <c r="H723" s="69">
        <v>0</v>
      </c>
      <c r="I723" s="247">
        <v>5</v>
      </c>
      <c r="J723" s="69">
        <v>100</v>
      </c>
      <c r="K723" s="89">
        <v>0</v>
      </c>
    </row>
    <row r="724" spans="1:11">
      <c r="A724" s="69">
        <v>149</v>
      </c>
      <c r="B724" s="206">
        <v>41844</v>
      </c>
      <c r="C724" s="69" t="s">
        <v>437</v>
      </c>
      <c r="D724" s="85" t="s">
        <v>160</v>
      </c>
      <c r="E724" s="69" t="s">
        <v>98</v>
      </c>
      <c r="F724" s="144" t="s">
        <v>461</v>
      </c>
      <c r="G724" s="247">
        <v>0</v>
      </c>
      <c r="H724" s="69">
        <v>0</v>
      </c>
      <c r="I724" s="247">
        <v>1</v>
      </c>
      <c r="J724" s="69">
        <v>28</v>
      </c>
      <c r="K724" s="89">
        <v>0</v>
      </c>
    </row>
    <row r="725" spans="1:11">
      <c r="A725" s="69">
        <v>148</v>
      </c>
      <c r="B725" s="206">
        <v>41844</v>
      </c>
      <c r="C725" s="69" t="s">
        <v>437</v>
      </c>
      <c r="D725" s="85" t="s">
        <v>156</v>
      </c>
      <c r="E725" s="69" t="s">
        <v>102</v>
      </c>
      <c r="F725" s="144" t="s">
        <v>396</v>
      </c>
      <c r="G725" s="247">
        <v>0</v>
      </c>
      <c r="H725" s="69">
        <v>0</v>
      </c>
      <c r="I725" s="247">
        <v>1</v>
      </c>
      <c r="J725" s="69">
        <v>28</v>
      </c>
      <c r="K725" s="89">
        <v>0</v>
      </c>
    </row>
    <row r="726" spans="1:11">
      <c r="A726" s="69">
        <v>147</v>
      </c>
      <c r="B726" s="206">
        <v>41844</v>
      </c>
      <c r="C726" s="69" t="s">
        <v>437</v>
      </c>
      <c r="D726" s="85" t="s">
        <v>152</v>
      </c>
      <c r="E726" s="69" t="s">
        <v>87</v>
      </c>
      <c r="F726" s="144" t="s">
        <v>338</v>
      </c>
      <c r="G726" s="247">
        <v>0</v>
      </c>
      <c r="H726" s="69">
        <v>0</v>
      </c>
      <c r="I726" s="247">
        <v>5</v>
      </c>
      <c r="J726" s="69">
        <v>100</v>
      </c>
      <c r="K726" s="89">
        <v>0</v>
      </c>
    </row>
    <row r="727" spans="1:11">
      <c r="A727" s="69">
        <v>146</v>
      </c>
      <c r="B727" s="206">
        <v>41844</v>
      </c>
      <c r="C727" s="69" t="s">
        <v>437</v>
      </c>
      <c r="D727" s="85" t="s">
        <v>150</v>
      </c>
      <c r="E727" s="69" t="s">
        <v>89</v>
      </c>
      <c r="F727" s="144" t="s">
        <v>342</v>
      </c>
      <c r="G727" s="247">
        <v>0</v>
      </c>
      <c r="H727" s="69">
        <v>0</v>
      </c>
      <c r="I727" s="247">
        <v>5</v>
      </c>
      <c r="J727" s="69">
        <v>30</v>
      </c>
      <c r="K727" s="89">
        <v>0</v>
      </c>
    </row>
    <row r="728" spans="1:11">
      <c r="A728" s="69">
        <v>145</v>
      </c>
      <c r="B728" s="206">
        <v>41844</v>
      </c>
      <c r="C728" s="69" t="s">
        <v>437</v>
      </c>
      <c r="D728" s="85" t="s">
        <v>148</v>
      </c>
      <c r="E728" s="69" t="s">
        <v>99</v>
      </c>
      <c r="F728" s="144" t="s">
        <v>361</v>
      </c>
      <c r="G728" s="247">
        <v>0</v>
      </c>
      <c r="H728" s="69">
        <v>0</v>
      </c>
      <c r="I728" s="247">
        <v>10</v>
      </c>
      <c r="J728" s="69">
        <v>200</v>
      </c>
      <c r="K728" s="89">
        <v>0</v>
      </c>
    </row>
    <row r="729" spans="1:11">
      <c r="A729" s="69">
        <v>144</v>
      </c>
      <c r="B729" s="206">
        <v>41844</v>
      </c>
      <c r="C729" s="69" t="s">
        <v>437</v>
      </c>
      <c r="D729" s="85" t="s">
        <v>159</v>
      </c>
      <c r="E729" s="69" t="s">
        <v>87</v>
      </c>
      <c r="F729" s="144" t="s">
        <v>337</v>
      </c>
      <c r="G729" s="247">
        <v>0</v>
      </c>
      <c r="H729" s="69">
        <v>0</v>
      </c>
      <c r="I729" s="247">
        <v>3</v>
      </c>
      <c r="J729" s="69">
        <v>120</v>
      </c>
      <c r="K729" s="89">
        <v>0</v>
      </c>
    </row>
    <row r="730" spans="1:11">
      <c r="A730" s="69">
        <v>143</v>
      </c>
      <c r="B730" s="206">
        <v>41844</v>
      </c>
      <c r="C730" s="69" t="s">
        <v>437</v>
      </c>
      <c r="D730" s="85" t="s">
        <v>149</v>
      </c>
      <c r="E730" s="69" t="s">
        <v>102</v>
      </c>
      <c r="F730" s="144" t="s">
        <v>462</v>
      </c>
      <c r="G730" s="247">
        <v>0</v>
      </c>
      <c r="H730" s="69">
        <v>0</v>
      </c>
      <c r="I730" s="247">
        <v>20</v>
      </c>
      <c r="J730" s="69">
        <v>200</v>
      </c>
      <c r="K730" s="89">
        <v>0</v>
      </c>
    </row>
    <row r="731" spans="1:11">
      <c r="A731" s="65">
        <v>142</v>
      </c>
      <c r="B731" s="67">
        <v>41841</v>
      </c>
      <c r="C731" s="65" t="s">
        <v>437</v>
      </c>
      <c r="D731" s="68" t="s">
        <v>152</v>
      </c>
      <c r="E731" s="65" t="s">
        <v>85</v>
      </c>
      <c r="F731" s="71" t="s">
        <v>318</v>
      </c>
      <c r="G731" s="246">
        <v>-4</v>
      </c>
      <c r="H731" s="65">
        <v>-4</v>
      </c>
      <c r="I731" s="247">
        <v>0</v>
      </c>
      <c r="J731" s="69">
        <v>0</v>
      </c>
      <c r="K731" s="89">
        <v>0</v>
      </c>
    </row>
    <row r="732" spans="1:11">
      <c r="A732" s="65">
        <v>141</v>
      </c>
      <c r="B732" s="67">
        <v>41841</v>
      </c>
      <c r="C732" s="65" t="s">
        <v>437</v>
      </c>
      <c r="D732" s="68" t="s">
        <v>149</v>
      </c>
      <c r="E732" s="65" t="s">
        <v>85</v>
      </c>
      <c r="F732" s="71" t="s">
        <v>325</v>
      </c>
      <c r="G732" s="246">
        <v>-2</v>
      </c>
      <c r="H732" s="65">
        <v>-12</v>
      </c>
      <c r="I732" s="247">
        <v>0</v>
      </c>
      <c r="J732" s="69">
        <v>0</v>
      </c>
      <c r="K732" s="89">
        <v>0</v>
      </c>
    </row>
    <row r="733" spans="1:11">
      <c r="A733" s="65">
        <v>140</v>
      </c>
      <c r="B733" s="67">
        <v>41841</v>
      </c>
      <c r="C733" s="65" t="s">
        <v>437</v>
      </c>
      <c r="D733" s="68" t="s">
        <v>159</v>
      </c>
      <c r="E733" s="65" t="s">
        <v>90</v>
      </c>
      <c r="F733" s="71" t="s">
        <v>344</v>
      </c>
      <c r="G733" s="246">
        <v>-3</v>
      </c>
      <c r="H733" s="65">
        <v>-90</v>
      </c>
      <c r="I733" s="247">
        <v>0</v>
      </c>
      <c r="J733" s="69">
        <v>0</v>
      </c>
      <c r="K733" s="89">
        <v>0</v>
      </c>
    </row>
    <row r="734" spans="1:11">
      <c r="A734" s="65">
        <v>139</v>
      </c>
      <c r="B734" s="67">
        <v>41841</v>
      </c>
      <c r="C734" s="65" t="s">
        <v>437</v>
      </c>
      <c r="D734" s="68" t="s">
        <v>160</v>
      </c>
      <c r="E734" s="65" t="s">
        <v>103</v>
      </c>
      <c r="F734" s="71" t="s">
        <v>464</v>
      </c>
      <c r="G734" s="246">
        <v>-0.8</v>
      </c>
      <c r="H734" s="65">
        <v>-16</v>
      </c>
      <c r="I734" s="247">
        <v>0</v>
      </c>
      <c r="J734" s="69">
        <v>0</v>
      </c>
      <c r="K734" s="89">
        <v>0</v>
      </c>
    </row>
    <row r="735" spans="1:11">
      <c r="A735" s="65">
        <v>138</v>
      </c>
      <c r="B735" s="67">
        <v>41841</v>
      </c>
      <c r="C735" s="65" t="s">
        <v>437</v>
      </c>
      <c r="D735" s="68" t="s">
        <v>160</v>
      </c>
      <c r="E735" s="65" t="s">
        <v>99</v>
      </c>
      <c r="F735" s="71" t="s">
        <v>475</v>
      </c>
      <c r="G735" s="246">
        <v>-0.5714285714285714</v>
      </c>
      <c r="H735" s="65">
        <v>-8</v>
      </c>
      <c r="I735" s="247">
        <v>0</v>
      </c>
      <c r="J735" s="69">
        <v>0</v>
      </c>
      <c r="K735" s="89">
        <v>0</v>
      </c>
    </row>
    <row r="736" spans="1:11">
      <c r="A736" s="65">
        <v>137</v>
      </c>
      <c r="B736" s="67">
        <v>41841</v>
      </c>
      <c r="C736" s="65" t="s">
        <v>437</v>
      </c>
      <c r="D736" s="68" t="s">
        <v>160</v>
      </c>
      <c r="E736" s="65" t="s">
        <v>99</v>
      </c>
      <c r="F736" s="71" t="s">
        <v>357</v>
      </c>
      <c r="G736" s="246">
        <v>-3</v>
      </c>
      <c r="H736" s="65">
        <v>-24</v>
      </c>
      <c r="I736" s="247">
        <v>0</v>
      </c>
      <c r="J736" s="69">
        <v>0</v>
      </c>
      <c r="K736" s="89">
        <v>0</v>
      </c>
    </row>
    <row r="737" spans="1:11">
      <c r="A737" s="65">
        <v>136</v>
      </c>
      <c r="B737" s="67">
        <v>41841</v>
      </c>
      <c r="C737" s="65" t="s">
        <v>437</v>
      </c>
      <c r="D737" s="68" t="s">
        <v>159</v>
      </c>
      <c r="E737" s="65" t="s">
        <v>95</v>
      </c>
      <c r="F737" s="71" t="s">
        <v>349</v>
      </c>
      <c r="G737" s="246">
        <v>-1</v>
      </c>
      <c r="H737" s="65">
        <v>-28</v>
      </c>
      <c r="I737" s="247">
        <v>0</v>
      </c>
      <c r="J737" s="69">
        <v>0</v>
      </c>
      <c r="K737" s="89">
        <v>0</v>
      </c>
    </row>
    <row r="738" spans="1:11">
      <c r="A738" s="65">
        <v>135</v>
      </c>
      <c r="B738" s="67">
        <v>41841</v>
      </c>
      <c r="C738" s="65" t="s">
        <v>437</v>
      </c>
      <c r="D738" s="68" t="s">
        <v>153</v>
      </c>
      <c r="E738" s="65" t="s">
        <v>94</v>
      </c>
      <c r="F738" s="71" t="s">
        <v>460</v>
      </c>
      <c r="G738" s="246">
        <v>-2</v>
      </c>
      <c r="H738" s="65">
        <v>-40</v>
      </c>
      <c r="I738" s="247">
        <v>0</v>
      </c>
      <c r="J738" s="69">
        <v>0</v>
      </c>
      <c r="K738" s="89">
        <v>0</v>
      </c>
    </row>
    <row r="739" spans="1:11">
      <c r="A739" s="65">
        <v>134</v>
      </c>
      <c r="B739" s="67">
        <v>41841</v>
      </c>
      <c r="C739" s="65" t="s">
        <v>437</v>
      </c>
      <c r="D739" s="68" t="s">
        <v>154</v>
      </c>
      <c r="E739" s="65" t="s">
        <v>86</v>
      </c>
      <c r="F739" s="71" t="s">
        <v>456</v>
      </c>
      <c r="G739" s="246">
        <v>-1</v>
      </c>
      <c r="H739" s="65">
        <v>-20</v>
      </c>
      <c r="I739" s="247">
        <v>0</v>
      </c>
      <c r="J739" s="69">
        <v>0</v>
      </c>
      <c r="K739" s="89">
        <v>0</v>
      </c>
    </row>
    <row r="740" spans="1:11">
      <c r="A740" s="65">
        <v>133</v>
      </c>
      <c r="B740" s="67">
        <v>41841</v>
      </c>
      <c r="C740" s="65" t="s">
        <v>437</v>
      </c>
      <c r="D740" s="68" t="s">
        <v>160</v>
      </c>
      <c r="E740" s="65" t="s">
        <v>99</v>
      </c>
      <c r="F740" s="71" t="s">
        <v>357</v>
      </c>
      <c r="G740" s="246">
        <v>-1</v>
      </c>
      <c r="H740" s="65">
        <v>-8</v>
      </c>
      <c r="I740" s="247">
        <v>0</v>
      </c>
      <c r="J740" s="69">
        <v>0</v>
      </c>
      <c r="K740" s="89">
        <v>0</v>
      </c>
    </row>
    <row r="741" spans="1:11">
      <c r="A741" s="65">
        <v>132</v>
      </c>
      <c r="B741" s="67">
        <v>41837</v>
      </c>
      <c r="C741" s="65" t="s">
        <v>437</v>
      </c>
      <c r="D741" s="68" t="s">
        <v>153</v>
      </c>
      <c r="E741" s="65" t="s">
        <v>87</v>
      </c>
      <c r="F741" s="71" t="s">
        <v>334</v>
      </c>
      <c r="G741" s="246">
        <v>-1</v>
      </c>
      <c r="H741" s="65">
        <v>-1</v>
      </c>
      <c r="I741" s="247">
        <v>0</v>
      </c>
      <c r="J741" s="69">
        <v>0</v>
      </c>
      <c r="K741" s="89">
        <v>0</v>
      </c>
    </row>
    <row r="742" spans="1:11">
      <c r="A742" s="65">
        <v>131</v>
      </c>
      <c r="B742" s="67">
        <v>41837</v>
      </c>
      <c r="C742" s="65" t="s">
        <v>437</v>
      </c>
      <c r="D742" s="68" t="s">
        <v>152</v>
      </c>
      <c r="E742" s="65" t="s">
        <v>103</v>
      </c>
      <c r="F742" s="71" t="s">
        <v>472</v>
      </c>
      <c r="G742" s="246">
        <v>-1</v>
      </c>
      <c r="H742" s="65">
        <v>-1</v>
      </c>
      <c r="I742" s="247">
        <v>0</v>
      </c>
      <c r="J742" s="69">
        <v>0</v>
      </c>
      <c r="K742" s="89">
        <v>0</v>
      </c>
    </row>
    <row r="743" spans="1:11">
      <c r="A743" s="65">
        <v>130</v>
      </c>
      <c r="B743" s="67">
        <v>41837</v>
      </c>
      <c r="C743" s="65" t="s">
        <v>437</v>
      </c>
      <c r="D743" s="68" t="s">
        <v>158</v>
      </c>
      <c r="E743" s="65" t="s">
        <v>103</v>
      </c>
      <c r="F743" s="71" t="s">
        <v>372</v>
      </c>
      <c r="G743" s="246">
        <v>-1</v>
      </c>
      <c r="H743" s="65">
        <v>-1</v>
      </c>
      <c r="I743" s="247">
        <v>0</v>
      </c>
      <c r="J743" s="69">
        <v>0</v>
      </c>
      <c r="K743" s="89">
        <v>0</v>
      </c>
    </row>
    <row r="744" spans="1:11">
      <c r="A744" s="65">
        <v>129</v>
      </c>
      <c r="B744" s="67">
        <v>41837</v>
      </c>
      <c r="C744" s="65" t="s">
        <v>437</v>
      </c>
      <c r="D744" s="68" t="s">
        <v>159</v>
      </c>
      <c r="E744" s="65" t="s">
        <v>102</v>
      </c>
      <c r="F744" s="71" t="s">
        <v>435</v>
      </c>
      <c r="G744" s="246">
        <v>-1</v>
      </c>
      <c r="H744" s="65">
        <v>-30</v>
      </c>
      <c r="I744" s="247">
        <v>0</v>
      </c>
      <c r="J744" s="69">
        <v>0</v>
      </c>
      <c r="K744" s="89">
        <v>0</v>
      </c>
    </row>
    <row r="745" spans="1:11">
      <c r="A745" s="65">
        <v>128</v>
      </c>
      <c r="B745" s="67">
        <v>41837</v>
      </c>
      <c r="C745" s="65" t="s">
        <v>437</v>
      </c>
      <c r="D745" s="68" t="s">
        <v>159</v>
      </c>
      <c r="E745" s="65" t="s">
        <v>95</v>
      </c>
      <c r="F745" s="71" t="s">
        <v>350</v>
      </c>
      <c r="G745" s="246">
        <v>-1</v>
      </c>
      <c r="H745" s="65">
        <v>-20</v>
      </c>
      <c r="I745" s="247">
        <v>0</v>
      </c>
      <c r="J745" s="69">
        <v>0</v>
      </c>
      <c r="K745" s="89">
        <v>0</v>
      </c>
    </row>
    <row r="746" spans="1:11">
      <c r="A746" s="65">
        <v>127</v>
      </c>
      <c r="B746" s="67">
        <v>41837</v>
      </c>
      <c r="C746" s="65" t="s">
        <v>437</v>
      </c>
      <c r="D746" s="68" t="s">
        <v>160</v>
      </c>
      <c r="E746" s="65" t="s">
        <v>99</v>
      </c>
      <c r="F746" s="71" t="s">
        <v>358</v>
      </c>
      <c r="G746" s="246">
        <v>-1</v>
      </c>
      <c r="H746" s="65">
        <v>-16</v>
      </c>
      <c r="I746" s="247">
        <v>0</v>
      </c>
      <c r="J746" s="69">
        <v>0</v>
      </c>
      <c r="K746" s="89">
        <v>0</v>
      </c>
    </row>
    <row r="747" spans="1:11">
      <c r="A747" s="65">
        <v>126</v>
      </c>
      <c r="B747" s="67">
        <v>41837</v>
      </c>
      <c r="C747" s="65" t="s">
        <v>437</v>
      </c>
      <c r="D747" s="68" t="s">
        <v>158</v>
      </c>
      <c r="E747" s="65" t="s">
        <v>110</v>
      </c>
      <c r="F747" s="71" t="s">
        <v>333</v>
      </c>
      <c r="G747" s="246">
        <v>-1</v>
      </c>
      <c r="H747" s="65">
        <v>-1</v>
      </c>
      <c r="I747" s="247">
        <v>0</v>
      </c>
      <c r="J747" s="69">
        <v>0</v>
      </c>
      <c r="K747" s="89">
        <v>0</v>
      </c>
    </row>
    <row r="748" spans="1:11">
      <c r="A748" s="65">
        <v>125</v>
      </c>
      <c r="B748" s="67">
        <v>41831</v>
      </c>
      <c r="C748" s="65" t="s">
        <v>437</v>
      </c>
      <c r="D748" s="68" t="s">
        <v>152</v>
      </c>
      <c r="E748" s="65" t="s">
        <v>86</v>
      </c>
      <c r="F748" s="71" t="s">
        <v>327</v>
      </c>
      <c r="G748" s="246">
        <v>-0.1</v>
      </c>
      <c r="H748" s="65">
        <v>-5</v>
      </c>
      <c r="I748" s="247">
        <v>0</v>
      </c>
      <c r="J748" s="69">
        <v>0</v>
      </c>
      <c r="K748" s="89">
        <v>0</v>
      </c>
    </row>
    <row r="749" spans="1:11">
      <c r="A749" s="65">
        <v>124</v>
      </c>
      <c r="B749" s="67">
        <v>41831</v>
      </c>
      <c r="C749" s="65" t="s">
        <v>437</v>
      </c>
      <c r="D749" s="68" t="s">
        <v>159</v>
      </c>
      <c r="E749" s="65" t="s">
        <v>90</v>
      </c>
      <c r="F749" s="71" t="s">
        <v>382</v>
      </c>
      <c r="G749" s="246">
        <v>-0.25</v>
      </c>
      <c r="H749" s="65">
        <v>-6</v>
      </c>
      <c r="I749" s="247">
        <v>0</v>
      </c>
      <c r="J749" s="69">
        <v>0</v>
      </c>
      <c r="K749" s="89">
        <v>0</v>
      </c>
    </row>
    <row r="750" spans="1:11">
      <c r="A750" s="65">
        <v>123</v>
      </c>
      <c r="B750" s="67">
        <v>41831</v>
      </c>
      <c r="C750" s="65" t="s">
        <v>437</v>
      </c>
      <c r="D750" s="68" t="s">
        <v>160</v>
      </c>
      <c r="E750" s="65" t="s">
        <v>86</v>
      </c>
      <c r="F750" s="71" t="s">
        <v>457</v>
      </c>
      <c r="G750" s="246">
        <v>-0.5</v>
      </c>
      <c r="H750" s="65">
        <v>-15</v>
      </c>
      <c r="I750" s="247">
        <v>0</v>
      </c>
      <c r="J750" s="69">
        <v>0</v>
      </c>
      <c r="K750" s="89">
        <v>0</v>
      </c>
    </row>
    <row r="751" spans="1:11">
      <c r="A751" s="65">
        <v>122</v>
      </c>
      <c r="B751" s="67">
        <v>41827</v>
      </c>
      <c r="C751" s="65" t="s">
        <v>437</v>
      </c>
      <c r="D751" s="68" t="s">
        <v>159</v>
      </c>
      <c r="E751" s="65" t="s">
        <v>90</v>
      </c>
      <c r="F751" s="71" t="s">
        <v>382</v>
      </c>
      <c r="G751" s="246">
        <v>-0.41666666666666669</v>
      </c>
      <c r="H751" s="65">
        <v>-10</v>
      </c>
      <c r="I751" s="247">
        <v>0</v>
      </c>
      <c r="J751" s="69">
        <v>0</v>
      </c>
      <c r="K751" s="89">
        <v>0</v>
      </c>
    </row>
    <row r="752" spans="1:11">
      <c r="A752" s="65">
        <v>121</v>
      </c>
      <c r="B752" s="67">
        <v>41827</v>
      </c>
      <c r="C752" s="65" t="s">
        <v>437</v>
      </c>
      <c r="D752" s="68" t="s">
        <v>156</v>
      </c>
      <c r="E752" s="65" t="s">
        <v>89</v>
      </c>
      <c r="F752" s="71" t="s">
        <v>459</v>
      </c>
      <c r="G752" s="246">
        <v>-0.33333333333333331</v>
      </c>
      <c r="H752" s="65">
        <v>-10</v>
      </c>
      <c r="I752" s="247">
        <v>0</v>
      </c>
      <c r="J752" s="69">
        <v>0</v>
      </c>
      <c r="K752" s="89">
        <v>0</v>
      </c>
    </row>
    <row r="753" spans="1:11">
      <c r="A753" s="65">
        <v>120</v>
      </c>
      <c r="B753" s="67">
        <v>41827</v>
      </c>
      <c r="C753" s="65" t="s">
        <v>437</v>
      </c>
      <c r="D753" s="68" t="s">
        <v>149</v>
      </c>
      <c r="E753" s="65" t="s">
        <v>102</v>
      </c>
      <c r="F753" s="71" t="s">
        <v>462</v>
      </c>
      <c r="G753" s="246">
        <v>-1.8</v>
      </c>
      <c r="H753" s="65">
        <v>-18</v>
      </c>
      <c r="I753" s="247">
        <v>0</v>
      </c>
      <c r="J753" s="69">
        <v>0</v>
      </c>
      <c r="K753" s="89">
        <v>0</v>
      </c>
    </row>
    <row r="754" spans="1:11">
      <c r="A754" s="65">
        <v>119</v>
      </c>
      <c r="B754" s="67">
        <v>41827</v>
      </c>
      <c r="C754" s="65" t="s">
        <v>437</v>
      </c>
      <c r="D754" s="68" t="s">
        <v>160</v>
      </c>
      <c r="E754" s="65" t="s">
        <v>99</v>
      </c>
      <c r="F754" s="71" t="s">
        <v>357</v>
      </c>
      <c r="G754" s="246">
        <v>-1</v>
      </c>
      <c r="H754" s="65">
        <v>-8</v>
      </c>
      <c r="I754" s="247">
        <v>0</v>
      </c>
      <c r="J754" s="69">
        <v>0</v>
      </c>
      <c r="K754" s="89">
        <v>0</v>
      </c>
    </row>
    <row r="755" spans="1:11">
      <c r="A755" s="65">
        <v>118</v>
      </c>
      <c r="B755" s="67">
        <v>41827</v>
      </c>
      <c r="C755" s="65" t="s">
        <v>437</v>
      </c>
      <c r="D755" s="68" t="s">
        <v>160</v>
      </c>
      <c r="E755" s="65" t="s">
        <v>99</v>
      </c>
      <c r="F755" s="71" t="s">
        <v>357</v>
      </c>
      <c r="G755" s="246">
        <v>-1</v>
      </c>
      <c r="H755" s="65">
        <v>-8</v>
      </c>
      <c r="I755" s="247">
        <v>0</v>
      </c>
      <c r="J755" s="69">
        <v>0</v>
      </c>
      <c r="K755" s="89">
        <v>0</v>
      </c>
    </row>
    <row r="756" spans="1:11">
      <c r="A756" s="65">
        <v>117</v>
      </c>
      <c r="B756" s="67">
        <v>41820</v>
      </c>
      <c r="C756" s="65" t="s">
        <v>316</v>
      </c>
      <c r="D756" s="68" t="s">
        <v>153</v>
      </c>
      <c r="E756" s="65" t="s">
        <v>94</v>
      </c>
      <c r="F756" s="71" t="s">
        <v>460</v>
      </c>
      <c r="G756" s="246">
        <v>-1</v>
      </c>
      <c r="H756" s="65">
        <v>-20</v>
      </c>
      <c r="I756" s="247">
        <v>0</v>
      </c>
      <c r="J756" s="69">
        <v>0</v>
      </c>
      <c r="K756" s="89">
        <v>0</v>
      </c>
    </row>
    <row r="757" spans="1:11">
      <c r="A757" s="65">
        <v>116</v>
      </c>
      <c r="B757" s="67">
        <v>41820</v>
      </c>
      <c r="C757" s="65" t="s">
        <v>316</v>
      </c>
      <c r="D757" s="68" t="s">
        <v>160</v>
      </c>
      <c r="E757" s="65" t="s">
        <v>99</v>
      </c>
      <c r="F757" s="71" t="s">
        <v>358</v>
      </c>
      <c r="G757" s="246">
        <v>-1</v>
      </c>
      <c r="H757" s="65">
        <v>-16</v>
      </c>
      <c r="I757" s="247">
        <v>0</v>
      </c>
      <c r="J757" s="69">
        <v>0</v>
      </c>
      <c r="K757" s="89">
        <v>0</v>
      </c>
    </row>
    <row r="758" spans="1:11">
      <c r="A758" s="65">
        <v>115</v>
      </c>
      <c r="B758" s="67">
        <v>41820</v>
      </c>
      <c r="C758" s="65" t="s">
        <v>316</v>
      </c>
      <c r="D758" s="68" t="s">
        <v>149</v>
      </c>
      <c r="E758" s="65" t="s">
        <v>85</v>
      </c>
      <c r="F758" s="71" t="s">
        <v>319</v>
      </c>
      <c r="G758" s="246">
        <v>-3</v>
      </c>
      <c r="H758" s="65">
        <v>-24</v>
      </c>
      <c r="I758" s="247">
        <v>0</v>
      </c>
      <c r="J758" s="69">
        <v>0</v>
      </c>
      <c r="K758" s="89">
        <v>0</v>
      </c>
    </row>
    <row r="759" spans="1:11">
      <c r="A759" s="65">
        <v>114</v>
      </c>
      <c r="B759" s="67">
        <v>41820</v>
      </c>
      <c r="C759" s="65" t="s">
        <v>316</v>
      </c>
      <c r="D759" s="68" t="s">
        <v>149</v>
      </c>
      <c r="E759" s="65" t="s">
        <v>102</v>
      </c>
      <c r="F759" s="71" t="s">
        <v>462</v>
      </c>
      <c r="G759" s="246">
        <v>-1.8</v>
      </c>
      <c r="H759" s="65">
        <v>-18</v>
      </c>
      <c r="I759" s="247">
        <v>0</v>
      </c>
      <c r="J759" s="69">
        <v>0</v>
      </c>
      <c r="K759" s="89">
        <v>0</v>
      </c>
    </row>
    <row r="760" spans="1:11">
      <c r="A760" s="65">
        <v>113</v>
      </c>
      <c r="B760" s="67">
        <v>41820</v>
      </c>
      <c r="C760" s="65" t="s">
        <v>316</v>
      </c>
      <c r="D760" s="68" t="s">
        <v>149</v>
      </c>
      <c r="E760" s="65" t="s">
        <v>102</v>
      </c>
      <c r="F760" s="71" t="s">
        <v>462</v>
      </c>
      <c r="G760" s="246">
        <v>-2</v>
      </c>
      <c r="H760" s="65">
        <v>-20</v>
      </c>
      <c r="I760" s="247">
        <v>0</v>
      </c>
      <c r="J760" s="69">
        <v>0</v>
      </c>
      <c r="K760" s="89">
        <v>0</v>
      </c>
    </row>
    <row r="761" spans="1:11">
      <c r="A761" s="69">
        <v>77</v>
      </c>
      <c r="B761" s="206">
        <v>41765</v>
      </c>
      <c r="C761" s="69" t="s">
        <v>436</v>
      </c>
      <c r="D761" s="85" t="s">
        <v>149</v>
      </c>
      <c r="E761" s="69" t="s">
        <v>89</v>
      </c>
      <c r="F761" s="144" t="s">
        <v>343</v>
      </c>
      <c r="G761" s="247">
        <v>0</v>
      </c>
      <c r="H761" s="69">
        <v>0</v>
      </c>
      <c r="I761" s="247">
        <v>3</v>
      </c>
      <c r="J761" s="69">
        <v>30</v>
      </c>
      <c r="K761" s="89">
        <v>0</v>
      </c>
    </row>
    <row r="762" spans="1:11">
      <c r="A762" s="69">
        <v>76</v>
      </c>
      <c r="B762" s="206">
        <v>41765</v>
      </c>
      <c r="C762" s="69" t="s">
        <v>436</v>
      </c>
      <c r="D762" s="85" t="s">
        <v>149</v>
      </c>
      <c r="E762" s="69" t="s">
        <v>85</v>
      </c>
      <c r="F762" s="144" t="s">
        <v>317</v>
      </c>
      <c r="G762" s="247">
        <v>0</v>
      </c>
      <c r="H762" s="69">
        <v>0</v>
      </c>
      <c r="I762" s="247">
        <v>2</v>
      </c>
      <c r="J762" s="69">
        <v>2</v>
      </c>
      <c r="K762" s="89">
        <v>0</v>
      </c>
    </row>
    <row r="763" spans="1:11">
      <c r="A763" s="69">
        <v>75</v>
      </c>
      <c r="B763" s="206">
        <v>41765</v>
      </c>
      <c r="C763" s="69" t="s">
        <v>436</v>
      </c>
      <c r="D763" s="85" t="s">
        <v>149</v>
      </c>
      <c r="E763" s="69" t="s">
        <v>102</v>
      </c>
      <c r="F763" s="144" t="s">
        <v>462</v>
      </c>
      <c r="G763" s="247">
        <v>0</v>
      </c>
      <c r="H763" s="69">
        <v>0</v>
      </c>
      <c r="I763" s="247">
        <v>10</v>
      </c>
      <c r="J763" s="69">
        <v>100</v>
      </c>
      <c r="K763" s="89">
        <v>0</v>
      </c>
    </row>
    <row r="764" spans="1:11">
      <c r="A764" s="69">
        <v>74</v>
      </c>
      <c r="B764" s="206">
        <v>41765</v>
      </c>
      <c r="C764" s="69" t="s">
        <v>436</v>
      </c>
      <c r="D764" s="85" t="s">
        <v>149</v>
      </c>
      <c r="E764" s="69" t="s">
        <v>85</v>
      </c>
      <c r="F764" s="144" t="s">
        <v>321</v>
      </c>
      <c r="G764" s="247">
        <v>0</v>
      </c>
      <c r="H764" s="69">
        <v>0</v>
      </c>
      <c r="I764" s="247">
        <v>5</v>
      </c>
      <c r="J764" s="69">
        <v>30</v>
      </c>
      <c r="K764" s="89">
        <v>0</v>
      </c>
    </row>
    <row r="765" spans="1:11">
      <c r="A765" s="69">
        <v>73</v>
      </c>
      <c r="B765" s="206">
        <v>41765</v>
      </c>
      <c r="C765" s="69" t="s">
        <v>436</v>
      </c>
      <c r="D765" s="85" t="s">
        <v>149</v>
      </c>
      <c r="E765" s="69" t="s">
        <v>85</v>
      </c>
      <c r="F765" s="144" t="s">
        <v>322</v>
      </c>
      <c r="G765" s="247">
        <v>0</v>
      </c>
      <c r="H765" s="69">
        <v>0</v>
      </c>
      <c r="I765" s="247">
        <v>2</v>
      </c>
      <c r="J765" s="69">
        <v>24</v>
      </c>
      <c r="K765" s="89">
        <v>0</v>
      </c>
    </row>
    <row r="766" spans="1:11">
      <c r="A766" s="69">
        <v>72</v>
      </c>
      <c r="B766" s="206">
        <v>41765</v>
      </c>
      <c r="C766" s="69" t="s">
        <v>436</v>
      </c>
      <c r="D766" s="85" t="s">
        <v>149</v>
      </c>
      <c r="E766" s="69" t="s">
        <v>85</v>
      </c>
      <c r="F766" s="144" t="s">
        <v>320</v>
      </c>
      <c r="G766" s="247">
        <v>0</v>
      </c>
      <c r="H766" s="69">
        <v>0</v>
      </c>
      <c r="I766" s="247">
        <v>10</v>
      </c>
      <c r="J766" s="69">
        <v>240</v>
      </c>
      <c r="K766" s="89">
        <v>0</v>
      </c>
    </row>
    <row r="767" spans="1:11">
      <c r="A767" s="69">
        <v>71</v>
      </c>
      <c r="B767" s="206">
        <v>41765</v>
      </c>
      <c r="C767" s="69" t="s">
        <v>436</v>
      </c>
      <c r="D767" s="85" t="s">
        <v>149</v>
      </c>
      <c r="E767" s="69" t="s">
        <v>85</v>
      </c>
      <c r="F767" s="144" t="s">
        <v>319</v>
      </c>
      <c r="G767" s="247">
        <v>0</v>
      </c>
      <c r="H767" s="69">
        <v>0</v>
      </c>
      <c r="I767" s="247">
        <v>10</v>
      </c>
      <c r="J767" s="69">
        <v>80</v>
      </c>
      <c r="K767" s="89">
        <v>0</v>
      </c>
    </row>
    <row r="768" spans="1:11">
      <c r="A768" s="65">
        <v>69</v>
      </c>
      <c r="B768" s="67">
        <v>41764</v>
      </c>
      <c r="C768" s="65" t="s">
        <v>436</v>
      </c>
      <c r="D768" s="68" t="s">
        <v>149</v>
      </c>
      <c r="E768" s="65" t="s">
        <v>85</v>
      </c>
      <c r="F768" s="71" t="s">
        <v>320</v>
      </c>
      <c r="G768" s="246">
        <v>-1</v>
      </c>
      <c r="H768" s="65">
        <v>-24</v>
      </c>
      <c r="I768" s="247">
        <v>0</v>
      </c>
      <c r="J768" s="69">
        <v>0</v>
      </c>
      <c r="K768" s="89">
        <v>0</v>
      </c>
    </row>
    <row r="769" spans="1:11">
      <c r="A769" s="65">
        <v>67</v>
      </c>
      <c r="B769" s="67">
        <v>41757</v>
      </c>
      <c r="C769" s="65" t="s">
        <v>418</v>
      </c>
      <c r="D769" s="68" t="s">
        <v>149</v>
      </c>
      <c r="E769" s="65" t="s">
        <v>102</v>
      </c>
      <c r="F769" s="71" t="s">
        <v>462</v>
      </c>
      <c r="G769" s="246">
        <v>-1.8</v>
      </c>
      <c r="H769" s="65">
        <v>-18</v>
      </c>
      <c r="I769" s="247">
        <v>0</v>
      </c>
      <c r="J769" s="69">
        <v>0</v>
      </c>
      <c r="K769" s="89">
        <v>0</v>
      </c>
    </row>
    <row r="770" spans="1:11">
      <c r="A770" s="65">
        <v>65</v>
      </c>
      <c r="B770" s="67">
        <v>41757</v>
      </c>
      <c r="C770" s="65" t="s">
        <v>418</v>
      </c>
      <c r="D770" s="68" t="s">
        <v>149</v>
      </c>
      <c r="E770" s="65" t="s">
        <v>102</v>
      </c>
      <c r="F770" s="71" t="s">
        <v>462</v>
      </c>
      <c r="G770" s="246">
        <v>-1.8</v>
      </c>
      <c r="H770" s="65">
        <v>-18</v>
      </c>
      <c r="I770" s="247">
        <v>0</v>
      </c>
      <c r="J770" s="69">
        <v>0</v>
      </c>
      <c r="K770" s="89">
        <v>0</v>
      </c>
    </row>
    <row r="771" spans="1:11">
      <c r="A771" s="65">
        <v>51</v>
      </c>
      <c r="B771" s="67">
        <v>41726</v>
      </c>
      <c r="C771" s="65" t="s">
        <v>414</v>
      </c>
      <c r="D771" s="68" t="s">
        <v>149</v>
      </c>
      <c r="E771" s="65" t="s">
        <v>85</v>
      </c>
      <c r="F771" s="71" t="s">
        <v>322</v>
      </c>
      <c r="G771" s="246">
        <v>-0.33333333333333331</v>
      </c>
      <c r="H771" s="65">
        <v>-4</v>
      </c>
      <c r="I771" s="247">
        <v>0</v>
      </c>
      <c r="J771" s="69">
        <v>0</v>
      </c>
      <c r="K771" s="89">
        <v>0</v>
      </c>
    </row>
    <row r="772" spans="1:11">
      <c r="A772" s="65">
        <v>50</v>
      </c>
      <c r="B772" s="67">
        <v>41726</v>
      </c>
      <c r="C772" s="65" t="s">
        <v>414</v>
      </c>
      <c r="D772" s="68" t="s">
        <v>149</v>
      </c>
      <c r="E772" s="65" t="s">
        <v>85</v>
      </c>
      <c r="F772" s="71" t="s">
        <v>322</v>
      </c>
      <c r="G772" s="246">
        <v>-2</v>
      </c>
      <c r="H772" s="65">
        <v>-24</v>
      </c>
      <c r="I772" s="247">
        <v>0</v>
      </c>
      <c r="J772" s="69">
        <v>0</v>
      </c>
      <c r="K772" s="89">
        <v>0</v>
      </c>
    </row>
    <row r="773" spans="1:11">
      <c r="A773" s="65">
        <v>46</v>
      </c>
      <c r="B773" s="67">
        <v>41708</v>
      </c>
      <c r="C773" s="65" t="s">
        <v>414</v>
      </c>
      <c r="D773" s="68" t="s">
        <v>149</v>
      </c>
      <c r="E773" s="65" t="s">
        <v>89</v>
      </c>
      <c r="F773" s="71" t="s">
        <v>343</v>
      </c>
      <c r="G773" s="246">
        <v>-3</v>
      </c>
      <c r="H773" s="65">
        <v>-30</v>
      </c>
      <c r="I773" s="247">
        <v>0</v>
      </c>
      <c r="J773" s="69">
        <v>0</v>
      </c>
      <c r="K773" s="89">
        <v>0</v>
      </c>
    </row>
    <row r="774" spans="1:11">
      <c r="A774" s="65">
        <v>44</v>
      </c>
      <c r="B774" s="67">
        <v>41708</v>
      </c>
      <c r="C774" s="65" t="s">
        <v>414</v>
      </c>
      <c r="D774" s="68" t="s">
        <v>149</v>
      </c>
      <c r="E774" s="65" t="s">
        <v>85</v>
      </c>
      <c r="F774" s="71" t="s">
        <v>317</v>
      </c>
      <c r="G774" s="246">
        <v>-2</v>
      </c>
      <c r="H774" s="65">
        <v>-2</v>
      </c>
      <c r="I774" s="247">
        <v>0</v>
      </c>
      <c r="J774" s="69">
        <v>0</v>
      </c>
      <c r="K774" s="89">
        <v>0</v>
      </c>
    </row>
    <row r="775" spans="1:11">
      <c r="A775" s="69">
        <v>20</v>
      </c>
      <c r="B775" s="206">
        <v>41697</v>
      </c>
      <c r="C775" s="69" t="s">
        <v>409</v>
      </c>
      <c r="D775" s="85" t="s">
        <v>149</v>
      </c>
      <c r="E775" s="69" t="s">
        <v>102</v>
      </c>
      <c r="F775" s="144" t="s">
        <v>462</v>
      </c>
      <c r="G775" s="247">
        <v>0</v>
      </c>
      <c r="H775" s="69">
        <v>0</v>
      </c>
      <c r="I775" s="247">
        <v>5</v>
      </c>
      <c r="J775" s="69">
        <v>50</v>
      </c>
      <c r="K775" s="89">
        <v>0</v>
      </c>
    </row>
    <row r="776" spans="1:11">
      <c r="A776" s="69">
        <v>19</v>
      </c>
      <c r="B776" s="206">
        <v>41697</v>
      </c>
      <c r="C776" s="69" t="s">
        <v>409</v>
      </c>
      <c r="D776" s="85" t="s">
        <v>149</v>
      </c>
      <c r="E776" s="69" t="s">
        <v>85</v>
      </c>
      <c r="F776" s="144" t="s">
        <v>325</v>
      </c>
      <c r="G776" s="247">
        <v>0</v>
      </c>
      <c r="H776" s="69">
        <v>0</v>
      </c>
      <c r="I776" s="247">
        <v>5</v>
      </c>
      <c r="J776" s="69">
        <v>30</v>
      </c>
      <c r="K776" s="89">
        <v>0</v>
      </c>
    </row>
    <row r="777" spans="1:11">
      <c r="A777" s="69">
        <v>18</v>
      </c>
      <c r="B777" s="206">
        <v>41697</v>
      </c>
      <c r="C777" s="69" t="s">
        <v>409</v>
      </c>
      <c r="D777" s="85" t="s">
        <v>149</v>
      </c>
      <c r="E777" s="69" t="s">
        <v>85</v>
      </c>
      <c r="F777" s="144" t="s">
        <v>322</v>
      </c>
      <c r="G777" s="247">
        <v>0</v>
      </c>
      <c r="H777" s="69">
        <v>0</v>
      </c>
      <c r="I777" s="247">
        <v>5</v>
      </c>
      <c r="J777" s="69">
        <v>60</v>
      </c>
      <c r="K777" s="89">
        <v>0</v>
      </c>
    </row>
    <row r="778" spans="1:11">
      <c r="A778" s="69">
        <v>17</v>
      </c>
      <c r="B778" s="206">
        <v>41697</v>
      </c>
      <c r="C778" s="69" t="s">
        <v>409</v>
      </c>
      <c r="D778" s="85" t="s">
        <v>149</v>
      </c>
      <c r="E778" s="69" t="s">
        <v>85</v>
      </c>
      <c r="F778" s="144" t="s">
        <v>321</v>
      </c>
      <c r="G778" s="247">
        <v>0</v>
      </c>
      <c r="H778" s="69">
        <v>0</v>
      </c>
      <c r="I778" s="247">
        <v>5</v>
      </c>
      <c r="J778" s="69">
        <v>30</v>
      </c>
      <c r="K778" s="89">
        <v>0</v>
      </c>
    </row>
    <row r="779" spans="1:11">
      <c r="A779" s="65">
        <v>10</v>
      </c>
      <c r="B779" s="67">
        <v>41698</v>
      </c>
      <c r="C779" s="65" t="s">
        <v>409</v>
      </c>
      <c r="D779" s="68" t="s">
        <v>149</v>
      </c>
      <c r="E779" s="65" t="s">
        <v>102</v>
      </c>
      <c r="F779" s="71" t="s">
        <v>462</v>
      </c>
      <c r="G779" s="246">
        <v>-2</v>
      </c>
      <c r="H779" s="65">
        <v>-20</v>
      </c>
      <c r="I779" s="247">
        <v>0</v>
      </c>
      <c r="J779" s="69">
        <v>0</v>
      </c>
      <c r="K779" s="89">
        <v>0</v>
      </c>
    </row>
    <row r="780" spans="1:11">
      <c r="A780" s="65">
        <v>43</v>
      </c>
      <c r="B780" s="67">
        <v>41708</v>
      </c>
      <c r="C780" s="65" t="s">
        <v>414</v>
      </c>
      <c r="D780" s="68" t="s">
        <v>150</v>
      </c>
      <c r="E780" s="65" t="s">
        <v>102</v>
      </c>
      <c r="F780" s="71" t="s">
        <v>367</v>
      </c>
      <c r="G780" s="246">
        <v>-1</v>
      </c>
      <c r="H780" s="65">
        <v>-4</v>
      </c>
      <c r="I780" s="247">
        <v>0</v>
      </c>
      <c r="J780" s="69">
        <v>0</v>
      </c>
      <c r="K780" s="89">
        <v>0</v>
      </c>
    </row>
    <row r="781" spans="1:11">
      <c r="A781" s="69">
        <v>22</v>
      </c>
      <c r="B781" s="206">
        <v>41697</v>
      </c>
      <c r="C781" s="69" t="s">
        <v>409</v>
      </c>
      <c r="D781" s="85" t="s">
        <v>150</v>
      </c>
      <c r="E781" s="69" t="s">
        <v>102</v>
      </c>
      <c r="F781" s="144" t="s">
        <v>367</v>
      </c>
      <c r="G781" s="247">
        <v>0</v>
      </c>
      <c r="H781" s="69">
        <v>0</v>
      </c>
      <c r="I781" s="247">
        <v>2</v>
      </c>
      <c r="J781" s="69">
        <v>8</v>
      </c>
      <c r="K781" s="89">
        <v>0</v>
      </c>
    </row>
    <row r="782" spans="1:11">
      <c r="A782" s="69">
        <v>21</v>
      </c>
      <c r="B782" s="206">
        <v>41697</v>
      </c>
      <c r="C782" s="69" t="s">
        <v>409</v>
      </c>
      <c r="D782" s="85" t="s">
        <v>150</v>
      </c>
      <c r="E782" s="69" t="s">
        <v>102</v>
      </c>
      <c r="F782" s="144" t="s">
        <v>365</v>
      </c>
      <c r="G782" s="247">
        <v>0</v>
      </c>
      <c r="H782" s="69">
        <v>0</v>
      </c>
      <c r="I782" s="247">
        <v>2</v>
      </c>
      <c r="J782" s="69">
        <v>2</v>
      </c>
      <c r="K782" s="89">
        <v>0</v>
      </c>
    </row>
    <row r="783" spans="1:11">
      <c r="A783" s="65">
        <v>1</v>
      </c>
      <c r="B783" s="67">
        <v>41687</v>
      </c>
      <c r="C783" s="65" t="s">
        <v>409</v>
      </c>
      <c r="D783" s="68" t="s">
        <v>150</v>
      </c>
      <c r="E783" s="65" t="s">
        <v>102</v>
      </c>
      <c r="F783" s="71" t="s">
        <v>365</v>
      </c>
      <c r="G783" s="246">
        <v>-1</v>
      </c>
      <c r="H783" s="65">
        <v>-1</v>
      </c>
      <c r="I783" s="247">
        <v>0</v>
      </c>
      <c r="J783" s="69">
        <v>0</v>
      </c>
      <c r="K783" s="89">
        <v>0</v>
      </c>
    </row>
    <row r="784" spans="1:11">
      <c r="A784" s="69">
        <v>89</v>
      </c>
      <c r="B784" s="206">
        <v>41765</v>
      </c>
      <c r="C784" s="69" t="s">
        <v>436</v>
      </c>
      <c r="D784" s="85" t="s">
        <v>148</v>
      </c>
      <c r="E784" s="69" t="s">
        <v>99</v>
      </c>
      <c r="F784" s="144" t="s">
        <v>361</v>
      </c>
      <c r="G784" s="247">
        <v>0</v>
      </c>
      <c r="H784" s="69">
        <v>0</v>
      </c>
      <c r="I784" s="247">
        <v>5</v>
      </c>
      <c r="J784" s="69">
        <v>100</v>
      </c>
      <c r="K784" s="89">
        <v>0</v>
      </c>
    </row>
    <row r="785" spans="1:11">
      <c r="A785" s="69">
        <v>23</v>
      </c>
      <c r="B785" s="206">
        <v>41697</v>
      </c>
      <c r="C785" s="69" t="s">
        <v>409</v>
      </c>
      <c r="D785" s="85" t="s">
        <v>148</v>
      </c>
      <c r="E785" s="69" t="s">
        <v>86</v>
      </c>
      <c r="F785" s="144" t="s">
        <v>455</v>
      </c>
      <c r="G785" s="247">
        <v>0</v>
      </c>
      <c r="H785" s="69">
        <v>0</v>
      </c>
      <c r="I785" s="247">
        <v>2</v>
      </c>
      <c r="J785" s="69">
        <v>2</v>
      </c>
      <c r="K785" s="89">
        <v>0</v>
      </c>
    </row>
    <row r="786" spans="1:11">
      <c r="A786" s="65">
        <v>104</v>
      </c>
      <c r="B786" s="67">
        <v>41806</v>
      </c>
      <c r="C786" s="65" t="s">
        <v>316</v>
      </c>
      <c r="D786" s="68" t="s">
        <v>152</v>
      </c>
      <c r="E786" s="65" t="s">
        <v>87</v>
      </c>
      <c r="F786" s="71" t="s">
        <v>479</v>
      </c>
      <c r="G786" s="246">
        <v>-1</v>
      </c>
      <c r="H786" s="65">
        <v>-1</v>
      </c>
      <c r="I786" s="247">
        <v>0</v>
      </c>
      <c r="J786" s="69">
        <v>0</v>
      </c>
      <c r="K786" s="89">
        <v>0</v>
      </c>
    </row>
    <row r="787" spans="1:11">
      <c r="A787" s="69">
        <v>93</v>
      </c>
      <c r="B787" s="206">
        <v>41765</v>
      </c>
      <c r="C787" s="69" t="s">
        <v>436</v>
      </c>
      <c r="D787" s="85" t="s">
        <v>152</v>
      </c>
      <c r="E787" s="69" t="s">
        <v>87</v>
      </c>
      <c r="F787" s="144" t="s">
        <v>338</v>
      </c>
      <c r="G787" s="247">
        <v>0</v>
      </c>
      <c r="H787" s="69">
        <v>0</v>
      </c>
      <c r="I787" s="247" t="s">
        <v>234</v>
      </c>
      <c r="J787" s="69" t="s">
        <v>234</v>
      </c>
      <c r="K787" s="89">
        <v>0</v>
      </c>
    </row>
    <row r="788" spans="1:11">
      <c r="A788" s="69">
        <v>78</v>
      </c>
      <c r="B788" s="206">
        <v>41765</v>
      </c>
      <c r="C788" s="69" t="s">
        <v>436</v>
      </c>
      <c r="D788" s="85" t="s">
        <v>152</v>
      </c>
      <c r="E788" s="69" t="s">
        <v>87</v>
      </c>
      <c r="F788" s="144" t="s">
        <v>479</v>
      </c>
      <c r="G788" s="247">
        <v>0</v>
      </c>
      <c r="H788" s="69">
        <v>0</v>
      </c>
      <c r="I788" s="247">
        <v>2</v>
      </c>
      <c r="J788" s="69">
        <v>2</v>
      </c>
      <c r="K788" s="89">
        <v>0</v>
      </c>
    </row>
    <row r="789" spans="1:11">
      <c r="A789" s="65">
        <v>53</v>
      </c>
      <c r="B789" s="67">
        <v>41743</v>
      </c>
      <c r="C789" s="65" t="s">
        <v>418</v>
      </c>
      <c r="D789" s="68" t="s">
        <v>152</v>
      </c>
      <c r="E789" s="65" t="s">
        <v>103</v>
      </c>
      <c r="F789" s="71" t="s">
        <v>472</v>
      </c>
      <c r="G789" s="246">
        <v>-1</v>
      </c>
      <c r="H789" s="65">
        <v>-1</v>
      </c>
      <c r="I789" s="247">
        <v>0</v>
      </c>
      <c r="J789" s="69">
        <v>0</v>
      </c>
      <c r="K789" s="89">
        <v>0</v>
      </c>
    </row>
    <row r="790" spans="1:11">
      <c r="A790" s="65">
        <v>45</v>
      </c>
      <c r="B790" s="67">
        <v>41708</v>
      </c>
      <c r="C790" s="65" t="s">
        <v>414</v>
      </c>
      <c r="D790" s="68" t="s">
        <v>152</v>
      </c>
      <c r="E790" s="65" t="s">
        <v>87</v>
      </c>
      <c r="F790" s="71" t="s">
        <v>479</v>
      </c>
      <c r="G790" s="246">
        <v>-2</v>
      </c>
      <c r="H790" s="65">
        <v>-2</v>
      </c>
      <c r="I790" s="247">
        <v>0</v>
      </c>
      <c r="J790" s="69">
        <v>0</v>
      </c>
      <c r="K790" s="89">
        <v>0</v>
      </c>
    </row>
    <row r="791" spans="1:11">
      <c r="A791" s="69">
        <v>42</v>
      </c>
      <c r="B791" s="206">
        <v>41697</v>
      </c>
      <c r="C791" s="69" t="s">
        <v>409</v>
      </c>
      <c r="D791" s="85" t="s">
        <v>152</v>
      </c>
      <c r="E791" s="69" t="s">
        <v>88</v>
      </c>
      <c r="F791" s="144" t="s">
        <v>339</v>
      </c>
      <c r="G791" s="247">
        <v>0</v>
      </c>
      <c r="H791" s="69">
        <v>0</v>
      </c>
      <c r="I791" s="247" t="s">
        <v>234</v>
      </c>
      <c r="J791" s="69" t="s">
        <v>234</v>
      </c>
      <c r="K791" s="89">
        <v>0</v>
      </c>
    </row>
    <row r="792" spans="1:11">
      <c r="A792" s="69">
        <v>26</v>
      </c>
      <c r="B792" s="206">
        <v>41697</v>
      </c>
      <c r="C792" s="69" t="s">
        <v>409</v>
      </c>
      <c r="D792" s="85" t="s">
        <v>152</v>
      </c>
      <c r="E792" s="69" t="s">
        <v>103</v>
      </c>
      <c r="F792" s="144" t="s">
        <v>371</v>
      </c>
      <c r="G792" s="247">
        <v>0</v>
      </c>
      <c r="H792" s="69">
        <v>0</v>
      </c>
      <c r="I792" s="247">
        <v>2</v>
      </c>
      <c r="J792" s="69">
        <v>20</v>
      </c>
      <c r="K792" s="89">
        <v>0</v>
      </c>
    </row>
    <row r="793" spans="1:11">
      <c r="A793" s="69">
        <v>25</v>
      </c>
      <c r="B793" s="206">
        <v>41697</v>
      </c>
      <c r="C793" s="69" t="s">
        <v>409</v>
      </c>
      <c r="D793" s="85" t="s">
        <v>152</v>
      </c>
      <c r="E793" s="69" t="s">
        <v>87</v>
      </c>
      <c r="F793" s="144" t="s">
        <v>336</v>
      </c>
      <c r="G793" s="247">
        <v>0</v>
      </c>
      <c r="H793" s="69">
        <v>0</v>
      </c>
      <c r="I793" s="247">
        <v>1</v>
      </c>
      <c r="J793" s="69">
        <v>1</v>
      </c>
      <c r="K793" s="89">
        <v>0</v>
      </c>
    </row>
    <row r="794" spans="1:11">
      <c r="A794" s="69">
        <v>24</v>
      </c>
      <c r="B794" s="206">
        <v>41697</v>
      </c>
      <c r="C794" s="69" t="s">
        <v>409</v>
      </c>
      <c r="D794" s="85" t="s">
        <v>152</v>
      </c>
      <c r="E794" s="69" t="s">
        <v>86</v>
      </c>
      <c r="F794" s="144" t="s">
        <v>327</v>
      </c>
      <c r="G794" s="247">
        <v>0</v>
      </c>
      <c r="H794" s="69">
        <v>0</v>
      </c>
      <c r="I794" s="247">
        <v>4</v>
      </c>
      <c r="J794" s="69">
        <v>200</v>
      </c>
      <c r="K794" s="89">
        <v>0</v>
      </c>
    </row>
    <row r="795" spans="1:11">
      <c r="A795" s="69">
        <v>91</v>
      </c>
      <c r="B795" s="206">
        <v>41765</v>
      </c>
      <c r="C795" s="69" t="s">
        <v>436</v>
      </c>
      <c r="D795" s="85" t="s">
        <v>153</v>
      </c>
      <c r="E795" s="69" t="s">
        <v>92</v>
      </c>
      <c r="F795" s="144" t="s">
        <v>381</v>
      </c>
      <c r="G795" s="247">
        <v>0</v>
      </c>
      <c r="H795" s="69">
        <v>0</v>
      </c>
      <c r="I795" s="247">
        <v>7</v>
      </c>
      <c r="J795" s="69">
        <v>210</v>
      </c>
      <c r="K795" s="89">
        <v>0</v>
      </c>
    </row>
    <row r="796" spans="1:11">
      <c r="A796" s="69">
        <v>90</v>
      </c>
      <c r="B796" s="206">
        <v>41765</v>
      </c>
      <c r="C796" s="69" t="s">
        <v>436</v>
      </c>
      <c r="D796" s="85" t="s">
        <v>153</v>
      </c>
      <c r="E796" s="69" t="s">
        <v>102</v>
      </c>
      <c r="F796" s="144" t="s">
        <v>433</v>
      </c>
      <c r="G796" s="247">
        <v>0</v>
      </c>
      <c r="H796" s="69">
        <v>0</v>
      </c>
      <c r="I796" s="247">
        <v>21</v>
      </c>
      <c r="J796" s="69">
        <v>210</v>
      </c>
      <c r="K796" s="89">
        <v>0</v>
      </c>
    </row>
    <row r="797" spans="1:11">
      <c r="A797" s="69">
        <v>79</v>
      </c>
      <c r="B797" s="206">
        <v>41765</v>
      </c>
      <c r="C797" s="69" t="s">
        <v>436</v>
      </c>
      <c r="D797" s="85" t="s">
        <v>153</v>
      </c>
      <c r="E797" s="69" t="s">
        <v>103</v>
      </c>
      <c r="F797" s="144" t="s">
        <v>463</v>
      </c>
      <c r="G797" s="247">
        <v>0</v>
      </c>
      <c r="H797" s="69">
        <v>0</v>
      </c>
      <c r="I797" s="247">
        <v>1</v>
      </c>
      <c r="J797" s="69">
        <v>12</v>
      </c>
      <c r="K797" s="89">
        <v>0</v>
      </c>
    </row>
    <row r="798" spans="1:11">
      <c r="A798" s="65">
        <v>48</v>
      </c>
      <c r="B798" s="67">
        <v>41715</v>
      </c>
      <c r="C798" s="65" t="s">
        <v>414</v>
      </c>
      <c r="D798" s="68" t="s">
        <v>153</v>
      </c>
      <c r="E798" s="65" t="s">
        <v>92</v>
      </c>
      <c r="F798" s="71" t="s">
        <v>381</v>
      </c>
      <c r="G798" s="246">
        <v>-0.96666666666666667</v>
      </c>
      <c r="H798" s="65">
        <v>-29</v>
      </c>
      <c r="I798" s="247">
        <v>0</v>
      </c>
      <c r="J798" s="69">
        <v>0</v>
      </c>
      <c r="K798" s="89">
        <v>0</v>
      </c>
    </row>
    <row r="799" spans="1:11">
      <c r="A799" s="69">
        <v>41</v>
      </c>
      <c r="B799" s="206">
        <v>41697</v>
      </c>
      <c r="C799" s="69" t="s">
        <v>409</v>
      </c>
      <c r="D799" s="85" t="s">
        <v>153</v>
      </c>
      <c r="E799" s="69" t="s">
        <v>94</v>
      </c>
      <c r="F799" s="144" t="s">
        <v>460</v>
      </c>
      <c r="G799" s="247">
        <v>0</v>
      </c>
      <c r="H799" s="69">
        <v>0</v>
      </c>
      <c r="I799" s="247">
        <v>4</v>
      </c>
      <c r="J799" s="69">
        <v>80</v>
      </c>
      <c r="K799" s="89">
        <v>0</v>
      </c>
    </row>
    <row r="800" spans="1:11">
      <c r="A800" s="69">
        <v>28</v>
      </c>
      <c r="B800" s="206">
        <v>41697</v>
      </c>
      <c r="C800" s="69" t="s">
        <v>409</v>
      </c>
      <c r="D800" s="85" t="s">
        <v>153</v>
      </c>
      <c r="E800" s="69" t="s">
        <v>87</v>
      </c>
      <c r="F800" s="144" t="s">
        <v>335</v>
      </c>
      <c r="G800" s="247">
        <v>0</v>
      </c>
      <c r="H800" s="69">
        <v>0</v>
      </c>
      <c r="I800" s="247">
        <v>3</v>
      </c>
      <c r="J800" s="69">
        <v>90</v>
      </c>
      <c r="K800" s="89">
        <v>0</v>
      </c>
    </row>
    <row r="801" spans="1:11">
      <c r="A801" s="69">
        <v>27</v>
      </c>
      <c r="B801" s="206">
        <v>41697</v>
      </c>
      <c r="C801" s="69" t="s">
        <v>409</v>
      </c>
      <c r="D801" s="85" t="s">
        <v>153</v>
      </c>
      <c r="E801" s="69" t="s">
        <v>87</v>
      </c>
      <c r="F801" s="144" t="s">
        <v>334</v>
      </c>
      <c r="G801" s="247">
        <v>0</v>
      </c>
      <c r="H801" s="69">
        <v>0</v>
      </c>
      <c r="I801" s="247">
        <v>3</v>
      </c>
      <c r="J801" s="69">
        <v>3</v>
      </c>
      <c r="K801" s="89">
        <v>0</v>
      </c>
    </row>
    <row r="802" spans="1:11">
      <c r="A802" s="65">
        <v>54</v>
      </c>
      <c r="B802" s="67">
        <v>41743</v>
      </c>
      <c r="C802" s="65" t="s">
        <v>418</v>
      </c>
      <c r="D802" s="68" t="s">
        <v>154</v>
      </c>
      <c r="E802" s="65" t="s">
        <v>86</v>
      </c>
      <c r="F802" s="71" t="s">
        <v>456</v>
      </c>
      <c r="G802" s="246">
        <v>-0.5</v>
      </c>
      <c r="H802" s="65">
        <v>-10</v>
      </c>
      <c r="I802" s="247">
        <v>0</v>
      </c>
      <c r="J802" s="69">
        <v>0</v>
      </c>
      <c r="K802" s="89">
        <v>0</v>
      </c>
    </row>
    <row r="803" spans="1:11">
      <c r="A803" s="69">
        <v>31</v>
      </c>
      <c r="B803" s="206">
        <v>41697</v>
      </c>
      <c r="C803" s="69" t="s">
        <v>409</v>
      </c>
      <c r="D803" s="85" t="s">
        <v>154</v>
      </c>
      <c r="E803" s="69" t="s">
        <v>102</v>
      </c>
      <c r="F803" s="144" t="s">
        <v>366</v>
      </c>
      <c r="G803" s="247">
        <v>0</v>
      </c>
      <c r="H803" s="69">
        <v>0</v>
      </c>
      <c r="I803" s="247">
        <v>2</v>
      </c>
      <c r="J803" s="69">
        <v>24</v>
      </c>
      <c r="K803" s="89">
        <v>0</v>
      </c>
    </row>
    <row r="804" spans="1:11">
      <c r="A804" s="69">
        <v>30</v>
      </c>
      <c r="B804" s="206">
        <v>41697</v>
      </c>
      <c r="C804" s="69" t="s">
        <v>409</v>
      </c>
      <c r="D804" s="85" t="s">
        <v>154</v>
      </c>
      <c r="E804" s="69" t="s">
        <v>98</v>
      </c>
      <c r="F804" s="144" t="s">
        <v>356</v>
      </c>
      <c r="G804" s="247">
        <v>0</v>
      </c>
      <c r="H804" s="69">
        <v>0</v>
      </c>
      <c r="I804" s="247">
        <v>6</v>
      </c>
      <c r="J804" s="69">
        <v>6</v>
      </c>
      <c r="K804" s="89">
        <v>0</v>
      </c>
    </row>
    <row r="805" spans="1:11">
      <c r="A805" s="69">
        <v>29</v>
      </c>
      <c r="B805" s="206">
        <v>41697</v>
      </c>
      <c r="C805" s="69" t="s">
        <v>409</v>
      </c>
      <c r="D805" s="85" t="s">
        <v>154</v>
      </c>
      <c r="E805" s="69" t="s">
        <v>86</v>
      </c>
      <c r="F805" s="144" t="s">
        <v>456</v>
      </c>
      <c r="G805" s="247">
        <v>0</v>
      </c>
      <c r="H805" s="69">
        <v>0</v>
      </c>
      <c r="I805" s="247">
        <v>1</v>
      </c>
      <c r="J805" s="69">
        <v>20</v>
      </c>
      <c r="K805" s="89">
        <v>0</v>
      </c>
    </row>
    <row r="806" spans="1:11">
      <c r="A806" s="65">
        <v>13</v>
      </c>
      <c r="B806" s="67">
        <v>41704</v>
      </c>
      <c r="C806" s="65" t="s">
        <v>414</v>
      </c>
      <c r="D806" s="68" t="s">
        <v>154</v>
      </c>
      <c r="E806" s="65" t="s">
        <v>87</v>
      </c>
      <c r="F806" s="71" t="s">
        <v>416</v>
      </c>
      <c r="G806" s="246">
        <v>0</v>
      </c>
      <c r="H806" s="65">
        <v>0</v>
      </c>
      <c r="I806" s="247">
        <v>4</v>
      </c>
      <c r="J806" s="69">
        <v>96</v>
      </c>
      <c r="K806" s="89">
        <v>0</v>
      </c>
    </row>
    <row r="807" spans="1:11">
      <c r="A807" s="65">
        <v>9</v>
      </c>
      <c r="B807" s="67">
        <v>41694</v>
      </c>
      <c r="C807" s="65" t="s">
        <v>409</v>
      </c>
      <c r="D807" s="68" t="s">
        <v>154</v>
      </c>
      <c r="E807" s="65" t="s">
        <v>86</v>
      </c>
      <c r="F807" s="71" t="s">
        <v>456</v>
      </c>
      <c r="G807" s="246">
        <v>-0.95</v>
      </c>
      <c r="H807" s="65">
        <v>-19</v>
      </c>
      <c r="I807" s="247">
        <v>0</v>
      </c>
      <c r="J807" s="69">
        <v>0</v>
      </c>
      <c r="K807" s="89">
        <v>0</v>
      </c>
    </row>
    <row r="808" spans="1:11">
      <c r="A808" s="69">
        <v>34</v>
      </c>
      <c r="B808" s="206">
        <v>41697</v>
      </c>
      <c r="C808" s="69" t="s">
        <v>409</v>
      </c>
      <c r="D808" s="85" t="s">
        <v>155</v>
      </c>
      <c r="E808" s="69" t="s">
        <v>97</v>
      </c>
      <c r="F808" s="144" t="s">
        <v>385</v>
      </c>
      <c r="G808" s="247">
        <v>0</v>
      </c>
      <c r="H808" s="69">
        <v>0</v>
      </c>
      <c r="I808" s="247">
        <v>2</v>
      </c>
      <c r="J808" s="69">
        <v>60</v>
      </c>
      <c r="K808" s="89">
        <v>0</v>
      </c>
    </row>
    <row r="809" spans="1:11">
      <c r="A809" s="69">
        <v>33</v>
      </c>
      <c r="B809" s="206">
        <v>41697</v>
      </c>
      <c r="C809" s="69" t="s">
        <v>409</v>
      </c>
      <c r="D809" s="85" t="s">
        <v>155</v>
      </c>
      <c r="E809" s="69" t="s">
        <v>90</v>
      </c>
      <c r="F809" s="144" t="s">
        <v>345</v>
      </c>
      <c r="G809" s="247">
        <v>0</v>
      </c>
      <c r="H809" s="69">
        <v>0</v>
      </c>
      <c r="I809" s="247">
        <v>1</v>
      </c>
      <c r="J809" s="69">
        <v>10</v>
      </c>
      <c r="K809" s="89">
        <v>0</v>
      </c>
    </row>
    <row r="810" spans="1:11">
      <c r="A810" s="69">
        <v>32</v>
      </c>
      <c r="B810" s="206">
        <v>41697</v>
      </c>
      <c r="C810" s="69" t="s">
        <v>409</v>
      </c>
      <c r="D810" s="85" t="s">
        <v>155</v>
      </c>
      <c r="E810" s="69" t="s">
        <v>110</v>
      </c>
      <c r="F810" s="144" t="s">
        <v>377</v>
      </c>
      <c r="G810" s="247">
        <v>0</v>
      </c>
      <c r="H810" s="69">
        <v>0</v>
      </c>
      <c r="I810" s="247">
        <v>1</v>
      </c>
      <c r="J810" s="69">
        <v>5</v>
      </c>
      <c r="K810" s="89">
        <v>0</v>
      </c>
    </row>
    <row r="811" spans="1:11">
      <c r="A811" s="65">
        <v>5</v>
      </c>
      <c r="B811" s="67">
        <v>41694</v>
      </c>
      <c r="C811" s="65" t="s">
        <v>409</v>
      </c>
      <c r="D811" s="68" t="s">
        <v>155</v>
      </c>
      <c r="E811" s="65" t="s">
        <v>97</v>
      </c>
      <c r="F811" s="71" t="s">
        <v>385</v>
      </c>
      <c r="G811" s="246">
        <v>-1</v>
      </c>
      <c r="H811" s="65">
        <v>-30</v>
      </c>
      <c r="I811" s="247">
        <v>0</v>
      </c>
      <c r="J811" s="69">
        <v>0</v>
      </c>
      <c r="K811" s="89">
        <v>0</v>
      </c>
    </row>
    <row r="812" spans="1:11">
      <c r="A812" s="228">
        <v>110</v>
      </c>
      <c r="B812" s="229">
        <v>41813</v>
      </c>
      <c r="C812" s="228" t="s">
        <v>316</v>
      </c>
      <c r="D812" s="230" t="s">
        <v>156</v>
      </c>
      <c r="E812" s="228" t="s">
        <v>85</v>
      </c>
      <c r="F812" s="231" t="s">
        <v>394</v>
      </c>
      <c r="G812" s="248">
        <v>-1</v>
      </c>
      <c r="H812" s="228">
        <v>-30</v>
      </c>
      <c r="I812" s="248">
        <v>0</v>
      </c>
      <c r="J812" s="228">
        <v>0</v>
      </c>
      <c r="K812" s="232">
        <v>0</v>
      </c>
    </row>
    <row r="813" spans="1:11">
      <c r="A813" s="65">
        <v>107</v>
      </c>
      <c r="B813" s="67">
        <v>41813</v>
      </c>
      <c r="C813" s="65" t="s">
        <v>316</v>
      </c>
      <c r="D813" s="68" t="s">
        <v>156</v>
      </c>
      <c r="E813" s="65" t="s">
        <v>95</v>
      </c>
      <c r="F813" s="71" t="s">
        <v>352</v>
      </c>
      <c r="G813" s="246">
        <v>-1</v>
      </c>
      <c r="H813" s="65">
        <v>-30</v>
      </c>
      <c r="I813" s="247">
        <v>0</v>
      </c>
      <c r="J813" s="69">
        <v>0</v>
      </c>
      <c r="K813" s="89">
        <v>0</v>
      </c>
    </row>
    <row r="814" spans="1:11">
      <c r="A814" s="228">
        <v>95</v>
      </c>
      <c r="B814" s="229">
        <v>41778</v>
      </c>
      <c r="C814" s="228" t="s">
        <v>436</v>
      </c>
      <c r="D814" s="230" t="s">
        <v>156</v>
      </c>
      <c r="E814" s="228" t="s">
        <v>85</v>
      </c>
      <c r="F814" s="231" t="s">
        <v>394</v>
      </c>
      <c r="G814" s="248">
        <v>-1</v>
      </c>
      <c r="H814" s="228">
        <v>-30</v>
      </c>
      <c r="I814" s="248">
        <v>0</v>
      </c>
      <c r="J814" s="228">
        <v>0</v>
      </c>
      <c r="K814" s="232">
        <v>0</v>
      </c>
    </row>
    <row r="815" spans="1:11">
      <c r="A815" s="234">
        <v>94</v>
      </c>
      <c r="B815" s="235">
        <v>41778</v>
      </c>
      <c r="C815" s="234" t="s">
        <v>436</v>
      </c>
      <c r="D815" s="236" t="s">
        <v>156</v>
      </c>
      <c r="E815" s="234" t="s">
        <v>94</v>
      </c>
      <c r="F815" s="237" t="s">
        <v>410</v>
      </c>
      <c r="G815" s="249">
        <v>-1</v>
      </c>
      <c r="H815" s="234">
        <v>-30</v>
      </c>
      <c r="I815" s="249">
        <v>0</v>
      </c>
      <c r="J815" s="234">
        <v>0</v>
      </c>
      <c r="K815" s="238">
        <v>0</v>
      </c>
    </row>
    <row r="816" spans="1:11">
      <c r="A816" s="69">
        <v>80</v>
      </c>
      <c r="B816" s="206">
        <v>41765</v>
      </c>
      <c r="C816" s="69" t="s">
        <v>436</v>
      </c>
      <c r="D816" s="85" t="s">
        <v>156</v>
      </c>
      <c r="E816" s="69" t="s">
        <v>101</v>
      </c>
      <c r="F816" s="144" t="s">
        <v>417</v>
      </c>
      <c r="G816" s="247">
        <v>0</v>
      </c>
      <c r="H816" s="69">
        <v>0</v>
      </c>
      <c r="I816" s="247">
        <v>2</v>
      </c>
      <c r="J816" s="69">
        <v>60</v>
      </c>
      <c r="K816" s="89">
        <v>0</v>
      </c>
    </row>
    <row r="817" spans="1:11">
      <c r="A817" s="69">
        <v>37</v>
      </c>
      <c r="B817" s="206">
        <v>41697</v>
      </c>
      <c r="C817" s="69" t="s">
        <v>409</v>
      </c>
      <c r="D817" s="85" t="s">
        <v>156</v>
      </c>
      <c r="E817" s="69" t="s">
        <v>103</v>
      </c>
      <c r="F817" s="144" t="s">
        <v>370</v>
      </c>
      <c r="G817" s="247">
        <v>0</v>
      </c>
      <c r="H817" s="69">
        <v>0</v>
      </c>
      <c r="I817" s="247">
        <v>1</v>
      </c>
      <c r="J817" s="69">
        <v>60</v>
      </c>
      <c r="K817" s="89">
        <v>0</v>
      </c>
    </row>
    <row r="818" spans="1:11">
      <c r="A818" s="69">
        <v>36</v>
      </c>
      <c r="B818" s="206">
        <v>41697</v>
      </c>
      <c r="C818" s="69" t="s">
        <v>409</v>
      </c>
      <c r="D818" s="85" t="s">
        <v>156</v>
      </c>
      <c r="E818" s="69" t="s">
        <v>102</v>
      </c>
      <c r="F818" s="144" t="s">
        <v>364</v>
      </c>
      <c r="G818" s="247">
        <v>0</v>
      </c>
      <c r="H818" s="69">
        <v>0</v>
      </c>
      <c r="I818" s="247">
        <v>2</v>
      </c>
      <c r="J818" s="69">
        <v>60</v>
      </c>
      <c r="K818" s="89">
        <v>0</v>
      </c>
    </row>
    <row r="819" spans="1:11">
      <c r="A819" s="69">
        <v>35</v>
      </c>
      <c r="B819" s="206">
        <v>41697</v>
      </c>
      <c r="C819" s="69" t="s">
        <v>409</v>
      </c>
      <c r="D819" s="85" t="s">
        <v>156</v>
      </c>
      <c r="E819" s="69" t="s">
        <v>86</v>
      </c>
      <c r="F819" s="144" t="s">
        <v>328</v>
      </c>
      <c r="G819" s="247">
        <v>0</v>
      </c>
      <c r="H819" s="69">
        <v>0</v>
      </c>
      <c r="I819" s="247">
        <v>5</v>
      </c>
      <c r="J819" s="69">
        <v>150</v>
      </c>
      <c r="K819" s="89">
        <v>0</v>
      </c>
    </row>
    <row r="820" spans="1:11">
      <c r="A820" s="65">
        <v>14</v>
      </c>
      <c r="B820" s="67">
        <v>41704</v>
      </c>
      <c r="C820" s="65" t="s">
        <v>414</v>
      </c>
      <c r="D820" s="68" t="s">
        <v>156</v>
      </c>
      <c r="E820" s="65" t="s">
        <v>101</v>
      </c>
      <c r="F820" s="71" t="s">
        <v>417</v>
      </c>
      <c r="G820" s="246">
        <v>0</v>
      </c>
      <c r="H820" s="65">
        <v>0</v>
      </c>
      <c r="I820" s="247">
        <v>1</v>
      </c>
      <c r="J820" s="69">
        <v>30</v>
      </c>
      <c r="K820" s="89">
        <v>0</v>
      </c>
    </row>
    <row r="821" spans="1:11">
      <c r="A821" s="65">
        <v>6</v>
      </c>
      <c r="B821" s="67">
        <v>41694</v>
      </c>
      <c r="C821" s="65" t="s">
        <v>409</v>
      </c>
      <c r="D821" s="68" t="s">
        <v>156</v>
      </c>
      <c r="E821" s="65" t="s">
        <v>102</v>
      </c>
      <c r="F821" s="71" t="s">
        <v>396</v>
      </c>
      <c r="G821" s="246">
        <v>-1</v>
      </c>
      <c r="H821" s="65">
        <v>-28</v>
      </c>
      <c r="I821" s="247">
        <v>0</v>
      </c>
      <c r="J821" s="69">
        <v>0</v>
      </c>
      <c r="K821" s="89">
        <v>0</v>
      </c>
    </row>
    <row r="822" spans="1:11">
      <c r="A822" s="65">
        <v>4</v>
      </c>
      <c r="B822" s="67">
        <v>41694</v>
      </c>
      <c r="C822" s="65" t="s">
        <v>409</v>
      </c>
      <c r="D822" s="68" t="s">
        <v>156</v>
      </c>
      <c r="E822" s="65" t="s">
        <v>94</v>
      </c>
      <c r="F822" s="71" t="s">
        <v>410</v>
      </c>
      <c r="G822" s="246">
        <v>-1</v>
      </c>
      <c r="H822" s="65">
        <v>-30</v>
      </c>
      <c r="I822" s="247">
        <v>0</v>
      </c>
      <c r="J822" s="69">
        <v>0</v>
      </c>
      <c r="K822" s="89">
        <v>0</v>
      </c>
    </row>
    <row r="823" spans="1:11">
      <c r="A823" s="228">
        <v>3</v>
      </c>
      <c r="B823" s="229">
        <v>41694</v>
      </c>
      <c r="C823" s="228" t="s">
        <v>409</v>
      </c>
      <c r="D823" s="230" t="s">
        <v>156</v>
      </c>
      <c r="E823" s="228" t="s">
        <v>85</v>
      </c>
      <c r="F823" s="231" t="s">
        <v>394</v>
      </c>
      <c r="G823" s="248">
        <v>-1</v>
      </c>
      <c r="H823" s="228">
        <v>-30</v>
      </c>
      <c r="I823" s="248">
        <v>0</v>
      </c>
      <c r="J823" s="228">
        <v>0</v>
      </c>
      <c r="K823" s="232">
        <v>0</v>
      </c>
    </row>
    <row r="824" spans="1:11">
      <c r="A824" s="65">
        <v>2</v>
      </c>
      <c r="B824" s="67">
        <v>41694</v>
      </c>
      <c r="C824" s="65" t="s">
        <v>409</v>
      </c>
      <c r="D824" s="68" t="s">
        <v>156</v>
      </c>
      <c r="E824" s="65" t="s">
        <v>110</v>
      </c>
      <c r="F824" s="71" t="s">
        <v>458</v>
      </c>
      <c r="G824" s="246">
        <v>-1</v>
      </c>
      <c r="H824" s="65">
        <v>-30</v>
      </c>
      <c r="I824" s="247">
        <v>0</v>
      </c>
      <c r="J824" s="69">
        <v>0</v>
      </c>
      <c r="K824" s="89">
        <v>0</v>
      </c>
    </row>
    <row r="825" spans="1:11">
      <c r="A825" s="69">
        <v>83</v>
      </c>
      <c r="B825" s="206">
        <v>41765</v>
      </c>
      <c r="C825" s="69" t="s">
        <v>436</v>
      </c>
      <c r="D825" s="85" t="s">
        <v>157</v>
      </c>
      <c r="E825" s="69" t="s">
        <v>99</v>
      </c>
      <c r="F825" s="144" t="s">
        <v>360</v>
      </c>
      <c r="G825" s="247">
        <v>0</v>
      </c>
      <c r="H825" s="69">
        <v>0</v>
      </c>
      <c r="I825" s="247">
        <v>3</v>
      </c>
      <c r="J825" s="69">
        <v>18</v>
      </c>
      <c r="K825" s="89">
        <v>0</v>
      </c>
    </row>
    <row r="826" spans="1:11">
      <c r="A826" s="69">
        <v>82</v>
      </c>
      <c r="B826" s="206">
        <v>41765</v>
      </c>
      <c r="C826" s="69" t="s">
        <v>436</v>
      </c>
      <c r="D826" s="85" t="s">
        <v>157</v>
      </c>
      <c r="E826" s="69" t="s">
        <v>95</v>
      </c>
      <c r="F826" s="144" t="s">
        <v>471</v>
      </c>
      <c r="G826" s="247">
        <v>0</v>
      </c>
      <c r="H826" s="69">
        <v>0</v>
      </c>
      <c r="I826" s="247">
        <v>4</v>
      </c>
      <c r="J826" s="69">
        <v>4</v>
      </c>
      <c r="K826" s="89">
        <v>0</v>
      </c>
    </row>
    <row r="827" spans="1:11">
      <c r="A827" s="69">
        <v>81</v>
      </c>
      <c r="B827" s="206">
        <v>41765</v>
      </c>
      <c r="C827" s="69" t="s">
        <v>436</v>
      </c>
      <c r="D827" s="85" t="s">
        <v>157</v>
      </c>
      <c r="E827" s="69" t="s">
        <v>96</v>
      </c>
      <c r="F827" s="144" t="s">
        <v>392</v>
      </c>
      <c r="G827" s="247">
        <v>0</v>
      </c>
      <c r="H827" s="69">
        <v>0</v>
      </c>
      <c r="I827" s="247">
        <v>2</v>
      </c>
      <c r="J827" s="69">
        <v>42</v>
      </c>
      <c r="K827" s="89">
        <v>0</v>
      </c>
    </row>
    <row r="828" spans="1:11">
      <c r="A828" s="65">
        <v>60</v>
      </c>
      <c r="B828" s="67">
        <v>41757</v>
      </c>
      <c r="C828" s="65" t="s">
        <v>418</v>
      </c>
      <c r="D828" s="68" t="s">
        <v>157</v>
      </c>
      <c r="E828" s="65" t="s">
        <v>96</v>
      </c>
      <c r="F828" s="71" t="s">
        <v>392</v>
      </c>
      <c r="G828" s="246">
        <v>-1</v>
      </c>
      <c r="H828" s="65">
        <v>-21</v>
      </c>
      <c r="I828" s="247">
        <v>0</v>
      </c>
      <c r="J828" s="69">
        <v>0</v>
      </c>
      <c r="K828" s="89">
        <v>0</v>
      </c>
    </row>
    <row r="829" spans="1:11">
      <c r="A829" s="65">
        <v>112</v>
      </c>
      <c r="B829" s="67">
        <v>41820</v>
      </c>
      <c r="C829" s="65" t="s">
        <v>316</v>
      </c>
      <c r="D829" s="68" t="s">
        <v>160</v>
      </c>
      <c r="E829" s="65" t="s">
        <v>99</v>
      </c>
      <c r="F829" s="71" t="s">
        <v>357</v>
      </c>
      <c r="G829" s="246">
        <v>-1</v>
      </c>
      <c r="H829" s="65">
        <v>-8</v>
      </c>
      <c r="I829" s="247">
        <v>0</v>
      </c>
      <c r="J829" s="69">
        <v>0</v>
      </c>
      <c r="K829" s="89">
        <v>0</v>
      </c>
    </row>
    <row r="830" spans="1:11">
      <c r="A830" s="65">
        <v>111</v>
      </c>
      <c r="B830" s="67">
        <v>41820</v>
      </c>
      <c r="C830" s="65" t="s">
        <v>316</v>
      </c>
      <c r="D830" s="68" t="s">
        <v>160</v>
      </c>
      <c r="E830" s="65" t="s">
        <v>99</v>
      </c>
      <c r="F830" s="71" t="s">
        <v>358</v>
      </c>
      <c r="G830" s="246">
        <v>-6.25E-2</v>
      </c>
      <c r="H830" s="65">
        <v>-1</v>
      </c>
      <c r="I830" s="247">
        <v>0</v>
      </c>
      <c r="J830" s="69">
        <v>0</v>
      </c>
      <c r="K830" s="89">
        <v>0</v>
      </c>
    </row>
    <row r="831" spans="1:11">
      <c r="A831" s="65">
        <v>106</v>
      </c>
      <c r="B831" s="67">
        <v>41813</v>
      </c>
      <c r="C831" s="65" t="s">
        <v>316</v>
      </c>
      <c r="D831" s="68" t="s">
        <v>160</v>
      </c>
      <c r="E831" s="65" t="s">
        <v>86</v>
      </c>
      <c r="F831" s="71" t="s">
        <v>457</v>
      </c>
      <c r="G831" s="246">
        <v>-1</v>
      </c>
      <c r="H831" s="65">
        <v>-30</v>
      </c>
      <c r="I831" s="247">
        <v>0</v>
      </c>
      <c r="J831" s="69">
        <v>0</v>
      </c>
      <c r="K831" s="89">
        <v>0</v>
      </c>
    </row>
    <row r="832" spans="1:11">
      <c r="A832" s="65">
        <v>101</v>
      </c>
      <c r="B832" s="67">
        <v>41806</v>
      </c>
      <c r="C832" s="65" t="s">
        <v>316</v>
      </c>
      <c r="D832" s="68" t="s">
        <v>160</v>
      </c>
      <c r="E832" s="65" t="s">
        <v>99</v>
      </c>
      <c r="F832" s="71" t="s">
        <v>358</v>
      </c>
      <c r="G832" s="246">
        <v>-2</v>
      </c>
      <c r="H832" s="65">
        <v>-32</v>
      </c>
      <c r="I832" s="247">
        <v>0</v>
      </c>
      <c r="J832" s="69">
        <v>0</v>
      </c>
      <c r="K832" s="89">
        <v>0</v>
      </c>
    </row>
    <row r="833" spans="1:11">
      <c r="A833" s="65">
        <v>99</v>
      </c>
      <c r="B833" s="67">
        <v>41806</v>
      </c>
      <c r="C833" s="65" t="s">
        <v>316</v>
      </c>
      <c r="D833" s="68" t="s">
        <v>160</v>
      </c>
      <c r="E833" s="65" t="s">
        <v>99</v>
      </c>
      <c r="F833" s="71" t="s">
        <v>357</v>
      </c>
      <c r="G833" s="246">
        <v>-0.75</v>
      </c>
      <c r="H833" s="65">
        <v>-6</v>
      </c>
      <c r="I833" s="247">
        <v>0</v>
      </c>
      <c r="J833" s="69">
        <v>0</v>
      </c>
      <c r="K833" s="89">
        <v>0</v>
      </c>
    </row>
    <row r="834" spans="1:11">
      <c r="A834" s="65">
        <v>98</v>
      </c>
      <c r="B834" s="67">
        <v>41778</v>
      </c>
      <c r="C834" s="65" t="s">
        <v>436</v>
      </c>
      <c r="D834" s="68" t="s">
        <v>160</v>
      </c>
      <c r="E834" s="65" t="s">
        <v>99</v>
      </c>
      <c r="F834" s="71" t="s">
        <v>357</v>
      </c>
      <c r="G834" s="246">
        <v>-0.75</v>
      </c>
      <c r="H834" s="65">
        <v>-6</v>
      </c>
      <c r="I834" s="247">
        <v>0</v>
      </c>
      <c r="J834" s="69">
        <v>0</v>
      </c>
      <c r="K834" s="89">
        <v>0</v>
      </c>
    </row>
    <row r="835" spans="1:11">
      <c r="A835" s="69">
        <v>88</v>
      </c>
      <c r="B835" s="206">
        <v>41765</v>
      </c>
      <c r="C835" s="69" t="s">
        <v>436</v>
      </c>
      <c r="D835" s="85" t="s">
        <v>160</v>
      </c>
      <c r="E835" s="69" t="s">
        <v>103</v>
      </c>
      <c r="F835" s="144" t="s">
        <v>464</v>
      </c>
      <c r="G835" s="247">
        <v>0</v>
      </c>
      <c r="H835" s="69">
        <v>0</v>
      </c>
      <c r="I835" s="247">
        <v>15</v>
      </c>
      <c r="J835" s="69">
        <v>300</v>
      </c>
      <c r="K835" s="89">
        <v>0</v>
      </c>
    </row>
    <row r="836" spans="1:11">
      <c r="A836" s="69">
        <v>87</v>
      </c>
      <c r="B836" s="206">
        <v>41765</v>
      </c>
      <c r="C836" s="69" t="s">
        <v>436</v>
      </c>
      <c r="D836" s="85" t="s">
        <v>160</v>
      </c>
      <c r="E836" s="69" t="s">
        <v>99</v>
      </c>
      <c r="F836" s="144" t="s">
        <v>358</v>
      </c>
      <c r="G836" s="247">
        <v>0</v>
      </c>
      <c r="H836" s="69">
        <v>0</v>
      </c>
      <c r="I836" s="247">
        <v>10</v>
      </c>
      <c r="J836" s="69">
        <v>160</v>
      </c>
      <c r="K836" s="89">
        <v>0</v>
      </c>
    </row>
    <row r="837" spans="1:11">
      <c r="A837" s="69">
        <v>86</v>
      </c>
      <c r="B837" s="206">
        <v>41765</v>
      </c>
      <c r="C837" s="69" t="s">
        <v>436</v>
      </c>
      <c r="D837" s="85" t="s">
        <v>160</v>
      </c>
      <c r="E837" s="69" t="s">
        <v>99</v>
      </c>
      <c r="F837" s="144" t="s">
        <v>357</v>
      </c>
      <c r="G837" s="247">
        <v>0</v>
      </c>
      <c r="H837" s="69">
        <v>0</v>
      </c>
      <c r="I837" s="247">
        <v>20</v>
      </c>
      <c r="J837" s="69">
        <v>160</v>
      </c>
      <c r="K837" s="89">
        <v>0</v>
      </c>
    </row>
    <row r="838" spans="1:11">
      <c r="A838" s="69">
        <v>85</v>
      </c>
      <c r="B838" s="206">
        <v>41765</v>
      </c>
      <c r="C838" s="69" t="s">
        <v>436</v>
      </c>
      <c r="D838" s="85" t="s">
        <v>160</v>
      </c>
      <c r="E838" s="69" t="s">
        <v>98</v>
      </c>
      <c r="F838" s="144" t="s">
        <v>461</v>
      </c>
      <c r="G838" s="247">
        <v>0</v>
      </c>
      <c r="H838" s="69">
        <v>0</v>
      </c>
      <c r="I838" s="247">
        <v>1</v>
      </c>
      <c r="J838" s="69">
        <v>28</v>
      </c>
      <c r="K838" s="89">
        <v>0</v>
      </c>
    </row>
    <row r="839" spans="1:11">
      <c r="A839" s="69">
        <v>84</v>
      </c>
      <c r="B839" s="206">
        <v>41765</v>
      </c>
      <c r="C839" s="69" t="s">
        <v>436</v>
      </c>
      <c r="D839" s="85" t="s">
        <v>160</v>
      </c>
      <c r="E839" s="69" t="s">
        <v>87</v>
      </c>
      <c r="F839" s="144" t="s">
        <v>404</v>
      </c>
      <c r="G839" s="247">
        <v>0</v>
      </c>
      <c r="H839" s="69">
        <v>0</v>
      </c>
      <c r="I839" s="247">
        <v>2</v>
      </c>
      <c r="J839" s="69">
        <v>80</v>
      </c>
      <c r="K839" s="89">
        <v>0</v>
      </c>
    </row>
    <row r="840" spans="1:11">
      <c r="A840" s="65">
        <v>68</v>
      </c>
      <c r="B840" s="67">
        <v>41764</v>
      </c>
      <c r="C840" s="65" t="s">
        <v>436</v>
      </c>
      <c r="D840" s="68" t="s">
        <v>160</v>
      </c>
      <c r="E840" s="65" t="s">
        <v>99</v>
      </c>
      <c r="F840" s="71" t="s">
        <v>357</v>
      </c>
      <c r="G840" s="246">
        <v>-0.75</v>
      </c>
      <c r="H840" s="65">
        <v>-6</v>
      </c>
      <c r="I840" s="247">
        <v>0</v>
      </c>
      <c r="J840" s="69">
        <v>0</v>
      </c>
      <c r="K840" s="89">
        <v>0</v>
      </c>
    </row>
    <row r="841" spans="1:11">
      <c r="A841" s="65">
        <v>66</v>
      </c>
      <c r="B841" s="67">
        <v>41757</v>
      </c>
      <c r="C841" s="65" t="s">
        <v>418</v>
      </c>
      <c r="D841" s="68" t="s">
        <v>160</v>
      </c>
      <c r="E841" s="65" t="s">
        <v>99</v>
      </c>
      <c r="F841" s="71" t="s">
        <v>357</v>
      </c>
      <c r="G841" s="246">
        <v>-0.75</v>
      </c>
      <c r="H841" s="65">
        <v>-6</v>
      </c>
      <c r="I841" s="247">
        <v>0</v>
      </c>
      <c r="J841" s="69">
        <v>0</v>
      </c>
      <c r="K841" s="89">
        <v>0</v>
      </c>
    </row>
    <row r="842" spans="1:11">
      <c r="A842" s="65">
        <v>63</v>
      </c>
      <c r="B842" s="67">
        <v>41757</v>
      </c>
      <c r="C842" s="65" t="s">
        <v>418</v>
      </c>
      <c r="D842" s="68" t="s">
        <v>160</v>
      </c>
      <c r="E842" s="65" t="s">
        <v>103</v>
      </c>
      <c r="F842" s="71" t="s">
        <v>464</v>
      </c>
      <c r="G842" s="246">
        <v>-1</v>
      </c>
      <c r="H842" s="65">
        <v>-20</v>
      </c>
      <c r="I842" s="247">
        <v>0</v>
      </c>
      <c r="J842" s="69">
        <v>0</v>
      </c>
      <c r="K842" s="89">
        <v>0</v>
      </c>
    </row>
    <row r="843" spans="1:11">
      <c r="A843" s="65">
        <v>62</v>
      </c>
      <c r="B843" s="67">
        <v>41757</v>
      </c>
      <c r="C843" s="65" t="s">
        <v>418</v>
      </c>
      <c r="D843" s="68" t="s">
        <v>160</v>
      </c>
      <c r="E843" s="65" t="s">
        <v>99</v>
      </c>
      <c r="F843" s="71" t="s">
        <v>358</v>
      </c>
      <c r="G843" s="246">
        <v>-1</v>
      </c>
      <c r="H843" s="65">
        <v>-16</v>
      </c>
      <c r="I843" s="247">
        <v>0</v>
      </c>
      <c r="J843" s="69">
        <v>0</v>
      </c>
      <c r="K843" s="89">
        <v>0</v>
      </c>
    </row>
    <row r="844" spans="1:11">
      <c r="A844" s="65">
        <v>61</v>
      </c>
      <c r="B844" s="67">
        <v>41757</v>
      </c>
      <c r="C844" s="65" t="s">
        <v>418</v>
      </c>
      <c r="D844" s="68" t="s">
        <v>160</v>
      </c>
      <c r="E844" s="65" t="s">
        <v>99</v>
      </c>
      <c r="F844" s="71" t="s">
        <v>358</v>
      </c>
      <c r="G844" s="246">
        <v>-1</v>
      </c>
      <c r="H844" s="65">
        <v>-16</v>
      </c>
      <c r="I844" s="247">
        <v>0</v>
      </c>
      <c r="J844" s="69">
        <v>0</v>
      </c>
      <c r="K844" s="89">
        <v>0</v>
      </c>
    </row>
    <row r="845" spans="1:11">
      <c r="A845" s="65">
        <v>56</v>
      </c>
      <c r="B845" s="67">
        <v>41753</v>
      </c>
      <c r="C845" s="65" t="s">
        <v>418</v>
      </c>
      <c r="D845" s="68" t="s">
        <v>160</v>
      </c>
      <c r="E845" s="65" t="s">
        <v>99</v>
      </c>
      <c r="F845" s="71" t="s">
        <v>357</v>
      </c>
      <c r="G845" s="246">
        <v>-1</v>
      </c>
      <c r="H845" s="65">
        <v>-8</v>
      </c>
      <c r="I845" s="247">
        <v>0</v>
      </c>
      <c r="J845" s="69">
        <v>0</v>
      </c>
      <c r="K845" s="89">
        <v>0</v>
      </c>
    </row>
    <row r="846" spans="1:11">
      <c r="A846" s="65">
        <v>55</v>
      </c>
      <c r="B846" s="67">
        <v>41745</v>
      </c>
      <c r="C846" s="65" t="s">
        <v>418</v>
      </c>
      <c r="D846" s="68" t="s">
        <v>160</v>
      </c>
      <c r="E846" s="65" t="s">
        <v>99</v>
      </c>
      <c r="F846" s="71" t="s">
        <v>357</v>
      </c>
      <c r="G846" s="246">
        <v>-1</v>
      </c>
      <c r="H846" s="65">
        <v>-8</v>
      </c>
      <c r="I846" s="247">
        <v>0</v>
      </c>
      <c r="J846" s="69">
        <v>0</v>
      </c>
      <c r="K846" s="89">
        <v>0</v>
      </c>
    </row>
    <row r="847" spans="1:11">
      <c r="A847" s="65">
        <v>52</v>
      </c>
      <c r="B847" s="67">
        <v>41726</v>
      </c>
      <c r="C847" s="65" t="s">
        <v>414</v>
      </c>
      <c r="D847" s="68" t="s">
        <v>160</v>
      </c>
      <c r="E847" s="65" t="s">
        <v>103</v>
      </c>
      <c r="F847" s="71" t="s">
        <v>464</v>
      </c>
      <c r="G847" s="246">
        <v>-1</v>
      </c>
      <c r="H847" s="65">
        <v>-20</v>
      </c>
      <c r="I847" s="247">
        <v>0</v>
      </c>
      <c r="J847" s="69">
        <v>0</v>
      </c>
      <c r="K847" s="89">
        <v>0</v>
      </c>
    </row>
    <row r="848" spans="1:11">
      <c r="A848" s="65">
        <v>49</v>
      </c>
      <c r="B848" s="67">
        <v>41715</v>
      </c>
      <c r="C848" s="65" t="s">
        <v>414</v>
      </c>
      <c r="D848" s="68" t="s">
        <v>160</v>
      </c>
      <c r="E848" s="65" t="s">
        <v>103</v>
      </c>
      <c r="F848" s="71" t="s">
        <v>464</v>
      </c>
      <c r="G848" s="246">
        <v>-1</v>
      </c>
      <c r="H848" s="65">
        <v>-20</v>
      </c>
      <c r="I848" s="247">
        <v>0</v>
      </c>
      <c r="J848" s="69">
        <v>0</v>
      </c>
      <c r="K848" s="89">
        <v>0</v>
      </c>
    </row>
    <row r="849" spans="1:11">
      <c r="A849" s="69">
        <v>16</v>
      </c>
      <c r="B849" s="206">
        <v>41697</v>
      </c>
      <c r="C849" s="69" t="s">
        <v>409</v>
      </c>
      <c r="D849" s="85" t="s">
        <v>160</v>
      </c>
      <c r="E849" s="69" t="s">
        <v>103</v>
      </c>
      <c r="F849" s="144" t="s">
        <v>464</v>
      </c>
      <c r="G849" s="247">
        <v>0</v>
      </c>
      <c r="H849" s="69">
        <v>0</v>
      </c>
      <c r="I849" s="247">
        <v>6</v>
      </c>
      <c r="J849" s="69">
        <v>120</v>
      </c>
      <c r="K849" s="89">
        <v>0</v>
      </c>
    </row>
    <row r="850" spans="1:11">
      <c r="A850" s="65">
        <v>15</v>
      </c>
      <c r="B850" s="67">
        <v>41704</v>
      </c>
      <c r="C850" s="65" t="s">
        <v>414</v>
      </c>
      <c r="D850" s="68" t="s">
        <v>160</v>
      </c>
      <c r="E850" s="65" t="s">
        <v>99</v>
      </c>
      <c r="F850" s="71" t="s">
        <v>475</v>
      </c>
      <c r="G850" s="246">
        <v>0</v>
      </c>
      <c r="H850" s="65">
        <v>0</v>
      </c>
      <c r="I850" s="247">
        <v>2</v>
      </c>
      <c r="J850" s="69">
        <v>28</v>
      </c>
      <c r="K850" s="89">
        <v>0</v>
      </c>
    </row>
    <row r="851" spans="1:11">
      <c r="A851" s="65">
        <v>12</v>
      </c>
      <c r="B851" s="67">
        <v>41704</v>
      </c>
      <c r="C851" s="65" t="s">
        <v>414</v>
      </c>
      <c r="D851" s="68" t="s">
        <v>160</v>
      </c>
      <c r="E851" s="65" t="s">
        <v>103</v>
      </c>
      <c r="F851" s="71" t="s">
        <v>415</v>
      </c>
      <c r="G851" s="246">
        <v>0</v>
      </c>
      <c r="H851" s="65">
        <v>0</v>
      </c>
      <c r="I851" s="247">
        <v>2</v>
      </c>
      <c r="J851" s="69">
        <v>60</v>
      </c>
      <c r="K851" s="89">
        <v>0</v>
      </c>
    </row>
    <row r="852" spans="1:11">
      <c r="A852" s="65">
        <v>11</v>
      </c>
      <c r="B852" s="67">
        <v>41698</v>
      </c>
      <c r="C852" s="65" t="s">
        <v>409</v>
      </c>
      <c r="D852" s="68" t="s">
        <v>160</v>
      </c>
      <c r="E852" s="65" t="s">
        <v>103</v>
      </c>
      <c r="F852" s="71" t="s">
        <v>464</v>
      </c>
      <c r="G852" s="246">
        <v>-1</v>
      </c>
      <c r="H852" s="65">
        <v>-20</v>
      </c>
      <c r="I852" s="247">
        <v>0</v>
      </c>
      <c r="J852" s="69">
        <v>0</v>
      </c>
      <c r="K852" s="89">
        <v>0</v>
      </c>
    </row>
    <row r="853" spans="1:11">
      <c r="A853" s="65">
        <v>7</v>
      </c>
      <c r="B853" s="67">
        <v>41694</v>
      </c>
      <c r="C853" s="65" t="s">
        <v>409</v>
      </c>
      <c r="D853" s="68" t="s">
        <v>160</v>
      </c>
      <c r="E853" s="65" t="s">
        <v>99</v>
      </c>
      <c r="F853" s="71" t="s">
        <v>358</v>
      </c>
      <c r="G853" s="246">
        <v>-2</v>
      </c>
      <c r="H853" s="65">
        <v>-32</v>
      </c>
      <c r="I853" s="247">
        <v>0</v>
      </c>
      <c r="J853" s="69">
        <v>0</v>
      </c>
      <c r="K853" s="89">
        <v>0</v>
      </c>
    </row>
    <row r="854" spans="1:11">
      <c r="A854" s="65">
        <v>47</v>
      </c>
      <c r="B854" s="67">
        <v>41708</v>
      </c>
      <c r="C854" s="65" t="s">
        <v>414</v>
      </c>
      <c r="D854" s="68" t="s">
        <v>158</v>
      </c>
      <c r="E854" s="65" t="s">
        <v>95</v>
      </c>
      <c r="F854" s="71" t="s">
        <v>351</v>
      </c>
      <c r="G854" s="246">
        <v>-1</v>
      </c>
      <c r="H854" s="65">
        <v>-15</v>
      </c>
      <c r="I854" s="247">
        <v>0</v>
      </c>
      <c r="J854" s="69">
        <v>0</v>
      </c>
      <c r="K854" s="89">
        <v>0</v>
      </c>
    </row>
    <row r="855" spans="1:11">
      <c r="A855" s="69">
        <v>39</v>
      </c>
      <c r="B855" s="206">
        <v>41697</v>
      </c>
      <c r="C855" s="69" t="s">
        <v>409</v>
      </c>
      <c r="D855" s="85" t="s">
        <v>158</v>
      </c>
      <c r="E855" s="69" t="s">
        <v>95</v>
      </c>
      <c r="F855" s="144" t="s">
        <v>351</v>
      </c>
      <c r="G855" s="247">
        <v>0</v>
      </c>
      <c r="H855" s="69">
        <v>0</v>
      </c>
      <c r="I855" s="247">
        <v>1</v>
      </c>
      <c r="J855" s="69">
        <v>15</v>
      </c>
      <c r="K855" s="89">
        <v>0</v>
      </c>
    </row>
    <row r="856" spans="1:11">
      <c r="A856" s="69">
        <v>38</v>
      </c>
      <c r="B856" s="206">
        <v>41697</v>
      </c>
      <c r="C856" s="69" t="s">
        <v>409</v>
      </c>
      <c r="D856" s="85" t="s">
        <v>158</v>
      </c>
      <c r="E856" s="69" t="s">
        <v>110</v>
      </c>
      <c r="F856" s="144" t="s">
        <v>329</v>
      </c>
      <c r="G856" s="247">
        <v>0</v>
      </c>
      <c r="H856" s="69">
        <v>0</v>
      </c>
      <c r="I856" s="247">
        <v>1</v>
      </c>
      <c r="J856" s="69">
        <v>1</v>
      </c>
      <c r="K856" s="89">
        <v>0</v>
      </c>
    </row>
    <row r="857" spans="1:11">
      <c r="A857" s="65">
        <v>8</v>
      </c>
      <c r="B857" s="67">
        <v>41694</v>
      </c>
      <c r="C857" s="65" t="s">
        <v>409</v>
      </c>
      <c r="D857" s="68" t="s">
        <v>158</v>
      </c>
      <c r="E857" s="65" t="s">
        <v>98</v>
      </c>
      <c r="F857" s="71" t="s">
        <v>405</v>
      </c>
      <c r="G857" s="246">
        <v>-2</v>
      </c>
      <c r="H857" s="65">
        <v>-2</v>
      </c>
      <c r="I857" s="247">
        <v>0</v>
      </c>
      <c r="J857" s="69">
        <v>0</v>
      </c>
      <c r="K857" s="89">
        <v>0</v>
      </c>
    </row>
    <row r="858" spans="1:11">
      <c r="A858" s="65">
        <v>109</v>
      </c>
      <c r="B858" s="67">
        <v>41813</v>
      </c>
      <c r="C858" s="65" t="s">
        <v>316</v>
      </c>
      <c r="D858" s="68" t="s">
        <v>159</v>
      </c>
      <c r="E858" s="65" t="s">
        <v>90</v>
      </c>
      <c r="F858" s="71" t="s">
        <v>382</v>
      </c>
      <c r="G858" s="246">
        <v>-1</v>
      </c>
      <c r="H858" s="65">
        <v>-24</v>
      </c>
      <c r="I858" s="247">
        <v>0</v>
      </c>
      <c r="J858" s="69">
        <v>0</v>
      </c>
      <c r="K858" s="89">
        <v>0</v>
      </c>
    </row>
    <row r="859" spans="1:11">
      <c r="A859" s="65">
        <v>108</v>
      </c>
      <c r="B859" s="67">
        <v>41813</v>
      </c>
      <c r="C859" s="65" t="s">
        <v>316</v>
      </c>
      <c r="D859" s="68" t="s">
        <v>159</v>
      </c>
      <c r="E859" s="65" t="s">
        <v>95</v>
      </c>
      <c r="F859" s="71" t="s">
        <v>349</v>
      </c>
      <c r="G859" s="246">
        <v>-1</v>
      </c>
      <c r="H859" s="65">
        <v>-28</v>
      </c>
      <c r="I859" s="247">
        <v>0</v>
      </c>
      <c r="J859" s="69">
        <v>0</v>
      </c>
      <c r="K859" s="89">
        <v>0</v>
      </c>
    </row>
    <row r="860" spans="1:11">
      <c r="A860" s="65">
        <v>105</v>
      </c>
      <c r="B860" s="67">
        <v>41813</v>
      </c>
      <c r="C860" s="65" t="s">
        <v>316</v>
      </c>
      <c r="D860" s="68" t="s">
        <v>159</v>
      </c>
      <c r="E860" s="65" t="s">
        <v>110</v>
      </c>
      <c r="F860" s="71" t="s">
        <v>332</v>
      </c>
      <c r="G860" s="246">
        <v>-1</v>
      </c>
      <c r="H860" s="65">
        <v>-1</v>
      </c>
      <c r="I860" s="247">
        <v>0</v>
      </c>
      <c r="J860" s="69">
        <v>0</v>
      </c>
      <c r="K860" s="89">
        <v>0</v>
      </c>
    </row>
    <row r="861" spans="1:11">
      <c r="A861" s="65">
        <v>103</v>
      </c>
      <c r="B861" s="67">
        <v>41806</v>
      </c>
      <c r="C861" s="65" t="s">
        <v>316</v>
      </c>
      <c r="D861" s="68" t="s">
        <v>159</v>
      </c>
      <c r="E861" s="65" t="s">
        <v>110</v>
      </c>
      <c r="F861" s="71" t="s">
        <v>332</v>
      </c>
      <c r="G861" s="246">
        <v>-1</v>
      </c>
      <c r="H861" s="65">
        <v>-1</v>
      </c>
      <c r="I861" s="247">
        <v>0</v>
      </c>
      <c r="J861" s="69">
        <v>0</v>
      </c>
      <c r="K861" s="89">
        <v>0</v>
      </c>
    </row>
    <row r="862" spans="1:11">
      <c r="A862" s="65">
        <v>102</v>
      </c>
      <c r="B862" s="67">
        <v>41806</v>
      </c>
      <c r="C862" s="65" t="s">
        <v>316</v>
      </c>
      <c r="D862" s="68" t="s">
        <v>159</v>
      </c>
      <c r="E862" s="65" t="s">
        <v>95</v>
      </c>
      <c r="F862" s="71" t="s">
        <v>349</v>
      </c>
      <c r="G862" s="246">
        <v>-1</v>
      </c>
      <c r="H862" s="65">
        <v>-28</v>
      </c>
      <c r="I862" s="247">
        <v>0</v>
      </c>
      <c r="J862" s="69">
        <v>0</v>
      </c>
      <c r="K862" s="89">
        <v>0</v>
      </c>
    </row>
    <row r="863" spans="1:11">
      <c r="A863" s="65">
        <v>100</v>
      </c>
      <c r="B863" s="67">
        <v>41806</v>
      </c>
      <c r="C863" s="65" t="s">
        <v>316</v>
      </c>
      <c r="D863" s="68" t="s">
        <v>159</v>
      </c>
      <c r="E863" s="65" t="s">
        <v>102</v>
      </c>
      <c r="F863" s="71" t="s">
        <v>435</v>
      </c>
      <c r="G863" s="246">
        <v>-0.66666666666666663</v>
      </c>
      <c r="H863" s="65">
        <v>-20</v>
      </c>
      <c r="I863" s="247">
        <v>0</v>
      </c>
      <c r="J863" s="69">
        <v>0</v>
      </c>
      <c r="K863" s="89">
        <v>0</v>
      </c>
    </row>
    <row r="864" spans="1:11">
      <c r="A864" s="65">
        <v>97</v>
      </c>
      <c r="B864" s="67">
        <v>41778</v>
      </c>
      <c r="C864" s="65" t="s">
        <v>436</v>
      </c>
      <c r="D864" s="68" t="s">
        <v>159</v>
      </c>
      <c r="E864" s="65" t="s">
        <v>90</v>
      </c>
      <c r="F864" s="71" t="s">
        <v>382</v>
      </c>
      <c r="G864" s="246">
        <v>-0.25</v>
      </c>
      <c r="H864" s="65">
        <v>-6</v>
      </c>
      <c r="I864" s="247">
        <v>0</v>
      </c>
      <c r="J864" s="69">
        <v>0</v>
      </c>
      <c r="K864" s="89">
        <v>0</v>
      </c>
    </row>
    <row r="865" spans="1:11">
      <c r="A865" s="65">
        <v>96</v>
      </c>
      <c r="B865" s="67">
        <v>41778</v>
      </c>
      <c r="C865" s="65" t="s">
        <v>436</v>
      </c>
      <c r="D865" s="68" t="s">
        <v>159</v>
      </c>
      <c r="E865" s="65" t="s">
        <v>90</v>
      </c>
      <c r="F865" s="71" t="s">
        <v>382</v>
      </c>
      <c r="G865" s="246">
        <v>-1</v>
      </c>
      <c r="H865" s="65">
        <v>-24</v>
      </c>
      <c r="I865" s="247">
        <v>0</v>
      </c>
      <c r="J865" s="69">
        <v>0</v>
      </c>
      <c r="K865" s="89">
        <v>0</v>
      </c>
    </row>
    <row r="866" spans="1:11">
      <c r="A866" s="69">
        <v>92</v>
      </c>
      <c r="B866" s="206">
        <v>41765</v>
      </c>
      <c r="C866" s="69" t="s">
        <v>436</v>
      </c>
      <c r="D866" s="85" t="s">
        <v>159</v>
      </c>
      <c r="E866" s="69" t="s">
        <v>110</v>
      </c>
      <c r="F866" s="144" t="s">
        <v>332</v>
      </c>
      <c r="G866" s="247">
        <v>0</v>
      </c>
      <c r="H866" s="69">
        <v>0</v>
      </c>
      <c r="I866" s="247">
        <v>4</v>
      </c>
      <c r="J866" s="69">
        <v>4</v>
      </c>
      <c r="K866" s="89">
        <v>0</v>
      </c>
    </row>
    <row r="867" spans="1:11">
      <c r="A867" s="69">
        <v>70</v>
      </c>
      <c r="B867" s="206">
        <v>41732</v>
      </c>
      <c r="C867" s="69" t="s">
        <v>418</v>
      </c>
      <c r="D867" s="85" t="s">
        <v>159</v>
      </c>
      <c r="E867" s="69" t="s">
        <v>102</v>
      </c>
      <c r="F867" s="144" t="s">
        <v>435</v>
      </c>
      <c r="G867" s="247">
        <v>0</v>
      </c>
      <c r="H867" s="69">
        <v>0</v>
      </c>
      <c r="I867" s="247">
        <v>6</v>
      </c>
      <c r="J867" s="69">
        <v>180</v>
      </c>
      <c r="K867" s="89">
        <v>0</v>
      </c>
    </row>
    <row r="868" spans="1:11">
      <c r="A868" s="65">
        <v>64</v>
      </c>
      <c r="B868" s="67">
        <v>41757</v>
      </c>
      <c r="C868" s="65" t="s">
        <v>418</v>
      </c>
      <c r="D868" s="68" t="s">
        <v>159</v>
      </c>
      <c r="E868" s="65" t="s">
        <v>95</v>
      </c>
      <c r="F868" s="71" t="s">
        <v>379</v>
      </c>
      <c r="G868" s="246">
        <v>-1</v>
      </c>
      <c r="H868" s="65">
        <v>-1</v>
      </c>
      <c r="I868" s="247">
        <v>0</v>
      </c>
      <c r="J868" s="69">
        <v>0</v>
      </c>
      <c r="K868" s="89">
        <v>0</v>
      </c>
    </row>
    <row r="869" spans="1:11">
      <c r="A869" s="65">
        <v>59</v>
      </c>
      <c r="B869" s="67">
        <v>41757</v>
      </c>
      <c r="C869" s="65" t="s">
        <v>418</v>
      </c>
      <c r="D869" s="68" t="s">
        <v>159</v>
      </c>
      <c r="E869" s="65" t="s">
        <v>90</v>
      </c>
      <c r="F869" s="71" t="s">
        <v>382</v>
      </c>
      <c r="G869" s="246">
        <v>-0.83333333333333337</v>
      </c>
      <c r="H869" s="65">
        <v>-20</v>
      </c>
      <c r="I869" s="247">
        <v>0</v>
      </c>
      <c r="J869" s="69">
        <v>0</v>
      </c>
      <c r="K869" s="89">
        <v>0</v>
      </c>
    </row>
    <row r="870" spans="1:11">
      <c r="A870" s="65">
        <v>58</v>
      </c>
      <c r="B870" s="67">
        <v>41753</v>
      </c>
      <c r="C870" s="65" t="s">
        <v>418</v>
      </c>
      <c r="D870" s="68" t="s">
        <v>159</v>
      </c>
      <c r="E870" s="65" t="s">
        <v>95</v>
      </c>
      <c r="F870" s="71" t="s">
        <v>349</v>
      </c>
      <c r="G870" s="246">
        <v>-0.5</v>
      </c>
      <c r="H870" s="65">
        <v>-14</v>
      </c>
      <c r="I870" s="247">
        <v>0</v>
      </c>
      <c r="J870" s="69">
        <v>0</v>
      </c>
      <c r="K870" s="89">
        <v>0</v>
      </c>
    </row>
    <row r="871" spans="1:11">
      <c r="A871" s="65">
        <v>57</v>
      </c>
      <c r="B871" s="67">
        <v>41753</v>
      </c>
      <c r="C871" s="65" t="s">
        <v>418</v>
      </c>
      <c r="D871" s="68" t="s">
        <v>159</v>
      </c>
      <c r="E871" s="65" t="s">
        <v>87</v>
      </c>
      <c r="F871" s="71" t="s">
        <v>337</v>
      </c>
      <c r="G871" s="246">
        <v>-0.75</v>
      </c>
      <c r="H871" s="65">
        <v>-30</v>
      </c>
      <c r="I871" s="247">
        <v>0</v>
      </c>
      <c r="J871" s="69">
        <v>0</v>
      </c>
      <c r="K871" s="89">
        <v>0</v>
      </c>
    </row>
    <row r="872" spans="1:11">
      <c r="A872" s="69">
        <v>40</v>
      </c>
      <c r="B872" s="206">
        <v>41697</v>
      </c>
      <c r="C872" s="69" t="s">
        <v>409</v>
      </c>
      <c r="D872" s="85" t="s">
        <v>159</v>
      </c>
      <c r="E872" s="69" t="s">
        <v>95</v>
      </c>
      <c r="F872" s="144" t="s">
        <v>349</v>
      </c>
      <c r="G872" s="247">
        <v>0</v>
      </c>
      <c r="H872" s="69">
        <v>0</v>
      </c>
      <c r="I872" s="247">
        <v>3</v>
      </c>
      <c r="J872" s="69">
        <v>84</v>
      </c>
      <c r="K872" s="89">
        <v>0</v>
      </c>
    </row>
    <row r="873" spans="1:11">
      <c r="A873" s="63"/>
      <c r="B873" s="63"/>
      <c r="C873" s="63"/>
      <c r="D873" s="85"/>
      <c r="E873" s="63"/>
      <c r="F873" s="86"/>
      <c r="G873" s="250"/>
      <c r="H873" s="63"/>
      <c r="I873" s="250"/>
      <c r="J873" s="63"/>
      <c r="K873" s="64"/>
    </row>
    <row r="874" spans="1:11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</row>
    <row r="876" spans="1:11">
      <c r="A876" s="54"/>
      <c r="B876" s="54"/>
      <c r="C876" s="54"/>
      <c r="D876" s="54"/>
      <c r="E876" s="53"/>
      <c r="F876" s="53"/>
      <c r="G876" s="53"/>
      <c r="H876" s="53"/>
      <c r="I876" s="53"/>
      <c r="J876" s="53"/>
      <c r="K876" s="53"/>
    </row>
  </sheetData>
  <autoFilter ref="A1:K872">
    <filterColumn colId="1"/>
  </autoFilter>
  <sortState ref="A2:K119">
    <sortCondition ref="D10"/>
  </sortState>
  <pageMargins left="0.31496062992125984" right="0.31496062992125984" top="0.35433070866141736" bottom="0.35433070866141736" header="0.31496062992125984" footer="0.31496062992125984"/>
  <pageSetup paperSize="9" scale="77" fitToHeight="20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/>
  <dimension ref="A1:H157"/>
  <sheetViews>
    <sheetView zoomScaleNormal="100" workbookViewId="0">
      <selection activeCell="A2" sqref="A2:H2"/>
    </sheetView>
  </sheetViews>
  <sheetFormatPr baseColWidth="10" defaultColWidth="84.54296875" defaultRowHeight="18" customHeight="1"/>
  <cols>
    <col min="1" max="1" width="6.26953125" bestFit="1" customWidth="1"/>
    <col min="2" max="2" width="80.36328125" bestFit="1" customWidth="1"/>
    <col min="3" max="5" width="6" bestFit="1" customWidth="1"/>
    <col min="6" max="6" width="8.453125" bestFit="1" customWidth="1"/>
    <col min="7" max="7" width="11.1796875" bestFit="1" customWidth="1"/>
    <col min="8" max="8" width="10.453125" bestFit="1" customWidth="1"/>
  </cols>
  <sheetData>
    <row r="1" spans="1:8" ht="40" customHeight="1">
      <c r="A1" s="79" t="s">
        <v>2</v>
      </c>
      <c r="B1" s="75" t="s">
        <v>0</v>
      </c>
      <c r="C1" s="76" t="s">
        <v>495</v>
      </c>
      <c r="D1" s="76" t="s">
        <v>496</v>
      </c>
      <c r="E1" s="77" t="s">
        <v>419</v>
      </c>
      <c r="F1" s="77" t="s">
        <v>181</v>
      </c>
      <c r="G1" s="79" t="s">
        <v>117</v>
      </c>
      <c r="H1" s="78" t="s">
        <v>142</v>
      </c>
    </row>
    <row r="2" spans="1:8" ht="18" customHeight="1">
      <c r="A2" s="270" t="s">
        <v>165</v>
      </c>
      <c r="B2" s="271"/>
      <c r="C2" s="271"/>
      <c r="D2" s="271"/>
      <c r="E2" s="271"/>
      <c r="F2" s="271"/>
      <c r="G2" s="271"/>
      <c r="H2" s="272"/>
    </row>
    <row r="3" spans="1:8" ht="18" customHeight="1">
      <c r="A3" s="56" t="s">
        <v>85</v>
      </c>
      <c r="B3" s="44" t="s">
        <v>438</v>
      </c>
      <c r="C3" s="251">
        <v>4</v>
      </c>
      <c r="D3" s="24">
        <v>100</v>
      </c>
      <c r="E3" s="258">
        <v>1</v>
      </c>
      <c r="F3" s="88">
        <v>0</v>
      </c>
      <c r="G3" s="39" t="s">
        <v>118</v>
      </c>
      <c r="H3" s="211" t="s">
        <v>186</v>
      </c>
    </row>
    <row r="4" spans="1:8" ht="18" customHeight="1">
      <c r="A4" s="56" t="s">
        <v>85</v>
      </c>
      <c r="B4" s="44" t="s">
        <v>6</v>
      </c>
      <c r="C4" s="251">
        <v>2</v>
      </c>
      <c r="D4" s="24">
        <v>2</v>
      </c>
      <c r="E4" s="258">
        <v>2</v>
      </c>
      <c r="F4" s="88">
        <v>0</v>
      </c>
      <c r="G4" s="39" t="s">
        <v>118</v>
      </c>
      <c r="H4" s="211" t="s">
        <v>164</v>
      </c>
    </row>
    <row r="5" spans="1:8" ht="18" customHeight="1">
      <c r="A5" s="56" t="s">
        <v>85</v>
      </c>
      <c r="B5" s="44" t="s">
        <v>8</v>
      </c>
      <c r="C5" s="251">
        <v>10</v>
      </c>
      <c r="D5" s="24">
        <v>80</v>
      </c>
      <c r="E5" s="258">
        <v>3</v>
      </c>
      <c r="F5" s="88">
        <v>0</v>
      </c>
      <c r="G5" s="39" t="s">
        <v>118</v>
      </c>
      <c r="H5" s="211" t="s">
        <v>186</v>
      </c>
    </row>
    <row r="6" spans="1:8" ht="18" customHeight="1">
      <c r="A6" s="56" t="s">
        <v>85</v>
      </c>
      <c r="B6" s="44" t="s">
        <v>9</v>
      </c>
      <c r="C6" s="251">
        <v>4</v>
      </c>
      <c r="D6" s="24">
        <v>4</v>
      </c>
      <c r="E6" s="258">
        <v>2</v>
      </c>
      <c r="F6" s="88">
        <v>0</v>
      </c>
      <c r="G6" s="39" t="s">
        <v>118</v>
      </c>
      <c r="H6" s="211" t="s">
        <v>186</v>
      </c>
    </row>
    <row r="7" spans="1:8" ht="18" customHeight="1">
      <c r="A7" s="56" t="s">
        <v>85</v>
      </c>
      <c r="B7" s="44" t="s">
        <v>10</v>
      </c>
      <c r="C7" s="251">
        <v>10</v>
      </c>
      <c r="D7" s="24">
        <v>240</v>
      </c>
      <c r="E7" s="258">
        <v>4</v>
      </c>
      <c r="F7" s="88">
        <v>0</v>
      </c>
      <c r="G7" s="39" t="s">
        <v>118</v>
      </c>
      <c r="H7" s="211" t="s">
        <v>186</v>
      </c>
    </row>
    <row r="8" spans="1:8" ht="18" customHeight="1">
      <c r="A8" s="56" t="s">
        <v>85</v>
      </c>
      <c r="B8" s="44" t="s">
        <v>12</v>
      </c>
      <c r="C8" s="251">
        <v>12</v>
      </c>
      <c r="D8" s="24">
        <v>72</v>
      </c>
      <c r="E8" s="258">
        <v>4</v>
      </c>
      <c r="F8" s="88">
        <v>0</v>
      </c>
      <c r="G8" s="39" t="s">
        <v>118</v>
      </c>
      <c r="H8" s="211" t="s">
        <v>186</v>
      </c>
    </row>
    <row r="9" spans="1:8" ht="18" customHeight="1">
      <c r="A9" s="56" t="s">
        <v>85</v>
      </c>
      <c r="B9" s="44" t="s">
        <v>13</v>
      </c>
      <c r="C9" s="251">
        <v>20</v>
      </c>
      <c r="D9" s="24">
        <v>240</v>
      </c>
      <c r="E9" s="258">
        <v>4</v>
      </c>
      <c r="F9" s="88">
        <v>0</v>
      </c>
      <c r="G9" s="39" t="s">
        <v>118</v>
      </c>
      <c r="H9" s="211" t="s">
        <v>186</v>
      </c>
    </row>
    <row r="10" spans="1:8" ht="18" customHeight="1">
      <c r="A10" s="56" t="s">
        <v>85</v>
      </c>
      <c r="B10" s="44" t="s">
        <v>14</v>
      </c>
      <c r="C10" s="251">
        <v>4</v>
      </c>
      <c r="D10" s="24">
        <v>4</v>
      </c>
      <c r="E10" s="258">
        <v>2</v>
      </c>
      <c r="F10" s="88">
        <v>0</v>
      </c>
      <c r="G10" s="39" t="s">
        <v>118</v>
      </c>
      <c r="H10" s="211" t="s">
        <v>186</v>
      </c>
    </row>
    <row r="11" spans="1:8" ht="18" customHeight="1">
      <c r="A11" s="56" t="s">
        <v>85</v>
      </c>
      <c r="B11" s="62" t="s">
        <v>16</v>
      </c>
      <c r="C11" s="251">
        <v>8</v>
      </c>
      <c r="D11" s="24">
        <v>48</v>
      </c>
      <c r="E11" s="258">
        <v>2</v>
      </c>
      <c r="F11" s="88">
        <v>0</v>
      </c>
      <c r="G11" s="39" t="s">
        <v>118</v>
      </c>
      <c r="H11" s="213" t="s">
        <v>186</v>
      </c>
    </row>
    <row r="12" spans="1:8" ht="18" customHeight="1">
      <c r="A12" s="56" t="s">
        <v>110</v>
      </c>
      <c r="B12" s="62" t="s">
        <v>22</v>
      </c>
      <c r="C12" s="251">
        <v>2</v>
      </c>
      <c r="D12" s="24">
        <v>16</v>
      </c>
      <c r="E12" s="258">
        <v>1</v>
      </c>
      <c r="F12" s="188">
        <v>0</v>
      </c>
      <c r="G12" s="39" t="s">
        <v>118</v>
      </c>
      <c r="H12" s="213" t="s">
        <v>186</v>
      </c>
    </row>
    <row r="13" spans="1:8" ht="18" customHeight="1">
      <c r="A13" s="56" t="s">
        <v>87</v>
      </c>
      <c r="B13" s="62" t="s">
        <v>390</v>
      </c>
      <c r="C13" s="251">
        <v>2</v>
      </c>
      <c r="D13" s="24">
        <v>56</v>
      </c>
      <c r="E13" s="258">
        <v>1</v>
      </c>
      <c r="F13" s="88">
        <v>0</v>
      </c>
      <c r="G13" s="39" t="s">
        <v>118</v>
      </c>
      <c r="H13" s="211" t="s">
        <v>164</v>
      </c>
    </row>
    <row r="14" spans="1:8" ht="18" customHeight="1">
      <c r="A14" s="56" t="s">
        <v>87</v>
      </c>
      <c r="B14" s="41" t="s">
        <v>112</v>
      </c>
      <c r="C14" s="251">
        <v>4</v>
      </c>
      <c r="D14" s="24">
        <v>120</v>
      </c>
      <c r="E14" s="258">
        <v>1</v>
      </c>
      <c r="F14" s="88">
        <v>0</v>
      </c>
      <c r="G14" s="39" t="s">
        <v>118</v>
      </c>
      <c r="H14" s="213" t="s">
        <v>186</v>
      </c>
    </row>
    <row r="15" spans="1:8" ht="18" customHeight="1">
      <c r="A15" s="56" t="s">
        <v>89</v>
      </c>
      <c r="B15" s="41" t="s">
        <v>467</v>
      </c>
      <c r="C15" s="251">
        <v>4</v>
      </c>
      <c r="D15" s="24">
        <v>4</v>
      </c>
      <c r="E15" s="258">
        <v>2</v>
      </c>
      <c r="F15" s="88">
        <v>0</v>
      </c>
      <c r="G15" s="39" t="s">
        <v>118</v>
      </c>
      <c r="H15" s="213" t="s">
        <v>186</v>
      </c>
    </row>
    <row r="16" spans="1:8" ht="18" customHeight="1">
      <c r="A16" s="56" t="s">
        <v>89</v>
      </c>
      <c r="B16" s="41" t="s">
        <v>32</v>
      </c>
      <c r="C16" s="251">
        <v>5</v>
      </c>
      <c r="D16" s="24">
        <v>50</v>
      </c>
      <c r="E16" s="258">
        <v>2</v>
      </c>
      <c r="F16" s="88">
        <v>0</v>
      </c>
      <c r="G16" s="39" t="s">
        <v>118</v>
      </c>
      <c r="H16" s="213" t="s">
        <v>186</v>
      </c>
    </row>
    <row r="17" spans="1:8" ht="18" customHeight="1">
      <c r="A17" s="56" t="s">
        <v>93</v>
      </c>
      <c r="B17" s="41" t="s">
        <v>37</v>
      </c>
      <c r="C17" s="251">
        <v>4</v>
      </c>
      <c r="D17" s="24">
        <v>4</v>
      </c>
      <c r="E17" s="258">
        <v>2</v>
      </c>
      <c r="F17" s="88">
        <v>0</v>
      </c>
      <c r="G17" s="39" t="s">
        <v>118</v>
      </c>
      <c r="H17" s="213" t="s">
        <v>186</v>
      </c>
    </row>
    <row r="18" spans="1:8" ht="18" customHeight="1">
      <c r="A18" s="56" t="s">
        <v>97</v>
      </c>
      <c r="B18" s="41" t="s">
        <v>48</v>
      </c>
      <c r="C18" s="251">
        <v>4</v>
      </c>
      <c r="D18" s="24">
        <v>40</v>
      </c>
      <c r="E18" s="258">
        <v>2</v>
      </c>
      <c r="F18" s="88">
        <v>0</v>
      </c>
      <c r="G18" s="39" t="s">
        <v>118</v>
      </c>
      <c r="H18" s="213" t="s">
        <v>186</v>
      </c>
    </row>
    <row r="19" spans="1:8" ht="18" customHeight="1">
      <c r="A19" s="56" t="s">
        <v>99</v>
      </c>
      <c r="B19" s="41" t="s">
        <v>55</v>
      </c>
      <c r="C19" s="251">
        <v>6</v>
      </c>
      <c r="D19" s="24">
        <v>96</v>
      </c>
      <c r="E19" s="258">
        <v>2</v>
      </c>
      <c r="F19" s="88">
        <v>0</v>
      </c>
      <c r="G19" s="39" t="s">
        <v>118</v>
      </c>
      <c r="H19" s="213" t="s">
        <v>186</v>
      </c>
    </row>
    <row r="20" spans="1:8" ht="18" customHeight="1">
      <c r="A20" s="56" t="s">
        <v>102</v>
      </c>
      <c r="B20" s="41" t="s">
        <v>447</v>
      </c>
      <c r="C20" s="251">
        <v>18</v>
      </c>
      <c r="D20" s="24">
        <v>180</v>
      </c>
      <c r="E20" s="258">
        <v>10</v>
      </c>
      <c r="F20" s="88">
        <v>0</v>
      </c>
      <c r="G20" s="39" t="s">
        <v>118</v>
      </c>
      <c r="H20" s="213" t="s">
        <v>186</v>
      </c>
    </row>
    <row r="21" spans="1:8" ht="18" customHeight="1">
      <c r="A21" s="56" t="s">
        <v>103</v>
      </c>
      <c r="B21" s="41" t="s">
        <v>62</v>
      </c>
      <c r="C21" s="251">
        <v>2</v>
      </c>
      <c r="D21" s="24">
        <v>20</v>
      </c>
      <c r="E21" s="258">
        <v>1</v>
      </c>
      <c r="F21" s="88">
        <v>0</v>
      </c>
      <c r="G21" s="39" t="s">
        <v>118</v>
      </c>
      <c r="H21" s="213" t="s">
        <v>186</v>
      </c>
    </row>
    <row r="22" spans="1:8" ht="18" customHeight="1">
      <c r="A22" s="56" t="s">
        <v>109</v>
      </c>
      <c r="B22" s="44" t="s">
        <v>512</v>
      </c>
      <c r="C22" s="251">
        <v>-14</v>
      </c>
      <c r="D22" s="24">
        <v>-420</v>
      </c>
      <c r="E22" s="258">
        <v>1</v>
      </c>
      <c r="F22" s="188">
        <v>0</v>
      </c>
      <c r="G22" s="39" t="s">
        <v>118</v>
      </c>
      <c r="H22" s="211" t="s">
        <v>164</v>
      </c>
    </row>
    <row r="23" spans="1:8" ht="18" customHeight="1">
      <c r="A23" s="267" t="s">
        <v>286</v>
      </c>
      <c r="B23" s="268"/>
      <c r="C23" s="268"/>
      <c r="D23" s="268"/>
      <c r="E23" s="268"/>
      <c r="F23" s="268"/>
      <c r="G23" s="268"/>
      <c r="H23" s="269"/>
    </row>
    <row r="24" spans="1:8" ht="18" customHeight="1">
      <c r="A24" s="56" t="s">
        <v>89</v>
      </c>
      <c r="B24" s="41" t="s">
        <v>29</v>
      </c>
      <c r="C24" s="251">
        <v>10</v>
      </c>
      <c r="D24" s="24">
        <v>140</v>
      </c>
      <c r="E24" s="258">
        <v>2</v>
      </c>
      <c r="F24" s="88">
        <v>0</v>
      </c>
      <c r="G24" s="39" t="s">
        <v>118</v>
      </c>
      <c r="H24" s="213" t="s">
        <v>186</v>
      </c>
    </row>
    <row r="25" spans="1:8" ht="18" customHeight="1">
      <c r="A25" s="56" t="s">
        <v>89</v>
      </c>
      <c r="B25" s="41" t="s">
        <v>31</v>
      </c>
      <c r="C25" s="251">
        <v>10</v>
      </c>
      <c r="D25" s="24">
        <v>60</v>
      </c>
      <c r="E25" s="258">
        <v>4</v>
      </c>
      <c r="F25" s="88">
        <v>0</v>
      </c>
      <c r="G25" s="39" t="s">
        <v>118</v>
      </c>
      <c r="H25" s="213" t="s">
        <v>186</v>
      </c>
    </row>
    <row r="26" spans="1:8" ht="18" customHeight="1">
      <c r="A26" s="56" t="s">
        <v>99</v>
      </c>
      <c r="B26" s="41" t="s">
        <v>52</v>
      </c>
      <c r="C26" s="251">
        <v>1</v>
      </c>
      <c r="D26" s="24">
        <v>1</v>
      </c>
      <c r="E26" s="258">
        <v>2</v>
      </c>
      <c r="F26" s="88">
        <v>0</v>
      </c>
      <c r="G26" s="39" t="s">
        <v>118</v>
      </c>
      <c r="H26" s="213" t="s">
        <v>164</v>
      </c>
    </row>
    <row r="27" spans="1:8" ht="18" customHeight="1">
      <c r="A27" s="56" t="s">
        <v>102</v>
      </c>
      <c r="B27" s="41" t="s">
        <v>59</v>
      </c>
      <c r="C27" s="251">
        <v>4</v>
      </c>
      <c r="D27" s="24">
        <v>4</v>
      </c>
      <c r="E27" s="258">
        <v>2</v>
      </c>
      <c r="F27" s="88">
        <v>0</v>
      </c>
      <c r="G27" s="39" t="s">
        <v>118</v>
      </c>
      <c r="H27" s="213" t="s">
        <v>186</v>
      </c>
    </row>
    <row r="28" spans="1:8" ht="18" customHeight="1">
      <c r="A28" s="56" t="s">
        <v>102</v>
      </c>
      <c r="B28" s="41" t="s">
        <v>61</v>
      </c>
      <c r="C28" s="251">
        <v>7</v>
      </c>
      <c r="D28" s="24">
        <v>28</v>
      </c>
      <c r="E28" s="258">
        <v>2</v>
      </c>
      <c r="F28" s="88">
        <v>0</v>
      </c>
      <c r="G28" s="39" t="s">
        <v>118</v>
      </c>
      <c r="H28" s="213" t="s">
        <v>186</v>
      </c>
    </row>
    <row r="29" spans="1:8" ht="18" customHeight="1">
      <c r="A29" s="79" t="s">
        <v>2</v>
      </c>
      <c r="B29" s="75" t="s">
        <v>0</v>
      </c>
      <c r="C29" s="76" t="s">
        <v>495</v>
      </c>
      <c r="D29" s="76" t="s">
        <v>496</v>
      </c>
      <c r="E29" s="77" t="s">
        <v>419</v>
      </c>
      <c r="F29" s="77" t="s">
        <v>181</v>
      </c>
      <c r="G29" s="79" t="s">
        <v>117</v>
      </c>
      <c r="H29" s="78" t="s">
        <v>142</v>
      </c>
    </row>
    <row r="30" spans="1:8" ht="18" customHeight="1">
      <c r="A30" s="267" t="s">
        <v>489</v>
      </c>
      <c r="B30" s="268"/>
      <c r="C30" s="268"/>
      <c r="D30" s="268"/>
      <c r="E30" s="268"/>
      <c r="F30" s="268"/>
      <c r="G30" s="268"/>
      <c r="H30" s="269"/>
    </row>
    <row r="31" spans="1:8" ht="18" customHeight="1">
      <c r="A31" s="56" t="s">
        <v>86</v>
      </c>
      <c r="B31" s="44" t="s">
        <v>575</v>
      </c>
      <c r="C31" s="251">
        <v>1</v>
      </c>
      <c r="D31" s="24">
        <v>100</v>
      </c>
      <c r="E31" s="258">
        <v>1</v>
      </c>
      <c r="F31" s="88">
        <v>0</v>
      </c>
      <c r="G31" s="39" t="s">
        <v>564</v>
      </c>
      <c r="H31" s="211" t="s">
        <v>186</v>
      </c>
    </row>
    <row r="32" spans="1:8" ht="18" customHeight="1">
      <c r="A32" s="56" t="s">
        <v>89</v>
      </c>
      <c r="B32" s="44" t="s">
        <v>482</v>
      </c>
      <c r="C32" s="251">
        <v>0</v>
      </c>
      <c r="D32" s="24">
        <v>0</v>
      </c>
      <c r="E32" s="258">
        <v>1</v>
      </c>
      <c r="F32" s="88">
        <v>0</v>
      </c>
      <c r="G32" s="39" t="s">
        <v>118</v>
      </c>
      <c r="H32" s="211" t="s">
        <v>164</v>
      </c>
    </row>
    <row r="33" spans="1:8" ht="18" customHeight="1">
      <c r="A33" s="56" t="s">
        <v>92</v>
      </c>
      <c r="B33" s="44" t="s">
        <v>568</v>
      </c>
      <c r="C33" s="251">
        <v>1</v>
      </c>
      <c r="D33" s="24">
        <v>16</v>
      </c>
      <c r="E33" s="258">
        <v>1</v>
      </c>
      <c r="F33" s="88">
        <v>0</v>
      </c>
      <c r="G33" s="39" t="s">
        <v>564</v>
      </c>
      <c r="H33" s="211" t="s">
        <v>186</v>
      </c>
    </row>
    <row r="34" spans="1:8" ht="18" customHeight="1">
      <c r="A34" s="56" t="s">
        <v>95</v>
      </c>
      <c r="B34" s="44" t="s">
        <v>565</v>
      </c>
      <c r="C34" s="251">
        <v>1</v>
      </c>
      <c r="D34" s="24">
        <v>1</v>
      </c>
      <c r="E34" s="258">
        <v>0</v>
      </c>
      <c r="F34" s="88">
        <v>0</v>
      </c>
      <c r="G34" s="39" t="s">
        <v>564</v>
      </c>
      <c r="H34" s="211" t="s">
        <v>186</v>
      </c>
    </row>
    <row r="35" spans="1:8" ht="18" customHeight="1">
      <c r="A35" s="56" t="s">
        <v>102</v>
      </c>
      <c r="B35" s="44" t="s">
        <v>558</v>
      </c>
      <c r="C35" s="251">
        <v>1.6666666666666667</v>
      </c>
      <c r="D35" s="24">
        <v>50</v>
      </c>
      <c r="E35" s="258">
        <v>1</v>
      </c>
      <c r="F35" s="88">
        <v>0</v>
      </c>
      <c r="G35" s="39" t="s">
        <v>118</v>
      </c>
      <c r="H35" s="211" t="s">
        <v>186</v>
      </c>
    </row>
    <row r="36" spans="1:8" ht="18" customHeight="1">
      <c r="A36" s="56" t="s">
        <v>105</v>
      </c>
      <c r="B36" s="44" t="s">
        <v>573</v>
      </c>
      <c r="C36" s="251">
        <v>2</v>
      </c>
      <c r="D36" s="24">
        <v>40</v>
      </c>
      <c r="E36" s="258">
        <v>1</v>
      </c>
      <c r="F36" s="88">
        <v>0</v>
      </c>
      <c r="G36" s="39" t="s">
        <v>564</v>
      </c>
      <c r="H36" s="211" t="s">
        <v>186</v>
      </c>
    </row>
    <row r="37" spans="1:8" ht="18" customHeight="1">
      <c r="A37" s="267" t="s">
        <v>287</v>
      </c>
      <c r="B37" s="268"/>
      <c r="C37" s="268"/>
      <c r="D37" s="268"/>
      <c r="E37" s="268"/>
      <c r="F37" s="268"/>
      <c r="G37" s="268"/>
      <c r="H37" s="269"/>
    </row>
    <row r="38" spans="1:8" ht="18" customHeight="1">
      <c r="A38" s="56" t="s">
        <v>86</v>
      </c>
      <c r="B38" s="62" t="s">
        <v>440</v>
      </c>
      <c r="C38" s="251">
        <v>4</v>
      </c>
      <c r="D38" s="24">
        <v>4</v>
      </c>
      <c r="E38" s="258">
        <v>2</v>
      </c>
      <c r="F38" s="88">
        <v>0</v>
      </c>
      <c r="G38" s="39" t="s">
        <v>118</v>
      </c>
      <c r="H38" s="213" t="s">
        <v>186</v>
      </c>
    </row>
    <row r="39" spans="1:8" ht="18" customHeight="1">
      <c r="A39" s="56" t="s">
        <v>99</v>
      </c>
      <c r="B39" s="74" t="s">
        <v>313</v>
      </c>
      <c r="C39" s="251">
        <v>4.4000000000000004</v>
      </c>
      <c r="D39" s="24">
        <v>88</v>
      </c>
      <c r="E39" s="258">
        <v>2</v>
      </c>
      <c r="F39" s="88">
        <v>0</v>
      </c>
      <c r="G39" s="39" t="s">
        <v>118</v>
      </c>
      <c r="H39" s="213" t="s">
        <v>186</v>
      </c>
    </row>
    <row r="40" spans="1:8" ht="18" customHeight="1">
      <c r="A40" s="267" t="s">
        <v>288</v>
      </c>
      <c r="B40" s="268"/>
      <c r="C40" s="268"/>
      <c r="D40" s="268"/>
      <c r="E40" s="268"/>
      <c r="F40" s="268"/>
      <c r="G40" s="268"/>
      <c r="H40" s="269"/>
    </row>
    <row r="41" spans="1:8" ht="18" customHeight="1">
      <c r="A41" s="56" t="s">
        <v>85</v>
      </c>
      <c r="B41" s="62" t="s">
        <v>5</v>
      </c>
      <c r="C41" s="251">
        <v>4</v>
      </c>
      <c r="D41" s="24">
        <v>4</v>
      </c>
      <c r="E41" s="258">
        <v>4</v>
      </c>
      <c r="F41" s="88">
        <v>0</v>
      </c>
      <c r="G41" s="39" t="s">
        <v>118</v>
      </c>
      <c r="H41" s="211" t="s">
        <v>164</v>
      </c>
    </row>
    <row r="42" spans="1:8" ht="18" customHeight="1">
      <c r="A42" s="56" t="s">
        <v>85</v>
      </c>
      <c r="B42" s="44" t="s">
        <v>7</v>
      </c>
      <c r="C42" s="251">
        <v>2</v>
      </c>
      <c r="D42" s="24">
        <v>2</v>
      </c>
      <c r="E42" s="258">
        <v>1</v>
      </c>
      <c r="F42" s="188">
        <v>0</v>
      </c>
      <c r="G42" s="39" t="s">
        <v>118</v>
      </c>
      <c r="H42" s="211" t="s">
        <v>186</v>
      </c>
    </row>
    <row r="43" spans="1:8" ht="18" customHeight="1">
      <c r="A43" s="56" t="s">
        <v>86</v>
      </c>
      <c r="B43" s="62" t="s">
        <v>18</v>
      </c>
      <c r="C43" s="251">
        <v>1.7599999999999998</v>
      </c>
      <c r="D43" s="24">
        <v>88</v>
      </c>
      <c r="E43" s="258">
        <v>2</v>
      </c>
      <c r="F43" s="88">
        <v>0</v>
      </c>
      <c r="G43" s="39" t="s">
        <v>118</v>
      </c>
      <c r="H43" s="213" t="s">
        <v>164</v>
      </c>
    </row>
    <row r="44" spans="1:8" ht="18" customHeight="1">
      <c r="A44" s="56" t="s">
        <v>87</v>
      </c>
      <c r="B44" s="44" t="s">
        <v>504</v>
      </c>
      <c r="C44" s="251">
        <v>1</v>
      </c>
      <c r="D44" s="24">
        <v>1</v>
      </c>
      <c r="E44" s="258">
        <v>1</v>
      </c>
      <c r="F44" s="88">
        <v>0</v>
      </c>
      <c r="G44" s="39" t="s">
        <v>118</v>
      </c>
      <c r="H44" s="211" t="s">
        <v>164</v>
      </c>
    </row>
    <row r="45" spans="1:8" ht="18" customHeight="1">
      <c r="A45" s="56" t="s">
        <v>87</v>
      </c>
      <c r="B45" s="44" t="s">
        <v>483</v>
      </c>
      <c r="C45" s="251">
        <v>0</v>
      </c>
      <c r="D45" s="24">
        <v>0</v>
      </c>
      <c r="E45" s="258">
        <v>2</v>
      </c>
      <c r="F45" s="88">
        <v>0</v>
      </c>
      <c r="G45" s="39" t="s">
        <v>118</v>
      </c>
      <c r="H45" s="211" t="s">
        <v>164</v>
      </c>
    </row>
    <row r="46" spans="1:8" ht="18" customHeight="1">
      <c r="A46" s="56" t="s">
        <v>87</v>
      </c>
      <c r="B46" s="74" t="s">
        <v>478</v>
      </c>
      <c r="C46" s="251">
        <v>3</v>
      </c>
      <c r="D46" s="24">
        <v>3</v>
      </c>
      <c r="E46" s="258">
        <v>2</v>
      </c>
      <c r="F46" s="88">
        <v>0</v>
      </c>
      <c r="G46" s="39" t="s">
        <v>118</v>
      </c>
      <c r="H46" s="213" t="s">
        <v>186</v>
      </c>
    </row>
    <row r="47" spans="1:8" ht="18" customHeight="1">
      <c r="A47" s="56" t="s">
        <v>87</v>
      </c>
      <c r="B47" s="41" t="s">
        <v>27</v>
      </c>
      <c r="C47" s="251">
        <v>5</v>
      </c>
      <c r="D47" s="24">
        <v>100</v>
      </c>
      <c r="E47" s="258">
        <v>2</v>
      </c>
      <c r="F47" s="88">
        <v>0</v>
      </c>
      <c r="G47" s="39" t="s">
        <v>118</v>
      </c>
      <c r="H47" s="213" t="s">
        <v>186</v>
      </c>
    </row>
    <row r="48" spans="1:8" ht="18" customHeight="1">
      <c r="A48" s="56" t="s">
        <v>88</v>
      </c>
      <c r="B48" s="41" t="s">
        <v>28</v>
      </c>
      <c r="C48" s="251">
        <v>3</v>
      </c>
      <c r="D48" s="24">
        <v>30</v>
      </c>
      <c r="E48" s="258">
        <v>2</v>
      </c>
      <c r="F48" s="188">
        <v>0</v>
      </c>
      <c r="G48" s="39" t="s">
        <v>118</v>
      </c>
      <c r="H48" s="213" t="s">
        <v>186</v>
      </c>
    </row>
    <row r="49" spans="1:8" ht="18" customHeight="1">
      <c r="A49" s="56" t="s">
        <v>89</v>
      </c>
      <c r="B49" s="41" t="s">
        <v>30</v>
      </c>
      <c r="C49" s="251">
        <v>3</v>
      </c>
      <c r="D49" s="24">
        <v>3</v>
      </c>
      <c r="E49" s="258">
        <v>1</v>
      </c>
      <c r="F49" s="188">
        <v>0</v>
      </c>
      <c r="G49" s="39" t="s">
        <v>118</v>
      </c>
      <c r="H49" s="213" t="s">
        <v>186</v>
      </c>
    </row>
    <row r="50" spans="1:8" ht="18" customHeight="1">
      <c r="A50" s="56" t="s">
        <v>90</v>
      </c>
      <c r="B50" s="44" t="s">
        <v>601</v>
      </c>
      <c r="C50" s="251">
        <v>1</v>
      </c>
      <c r="D50" s="24">
        <v>1</v>
      </c>
      <c r="E50" s="258">
        <v>1</v>
      </c>
      <c r="F50" s="88">
        <v>0</v>
      </c>
      <c r="G50" s="39" t="s">
        <v>118</v>
      </c>
      <c r="H50" s="211" t="s">
        <v>164</v>
      </c>
    </row>
    <row r="51" spans="1:8" ht="18" customHeight="1">
      <c r="A51" s="56" t="s">
        <v>94</v>
      </c>
      <c r="B51" s="41" t="s">
        <v>39</v>
      </c>
      <c r="C51" s="251">
        <v>2</v>
      </c>
      <c r="D51" s="24">
        <v>16</v>
      </c>
      <c r="E51" s="258">
        <v>1</v>
      </c>
      <c r="F51" s="188">
        <v>0</v>
      </c>
      <c r="G51" s="39" t="s">
        <v>118</v>
      </c>
      <c r="H51" s="213" t="s">
        <v>186</v>
      </c>
    </row>
    <row r="52" spans="1:8" ht="18" customHeight="1">
      <c r="A52" s="56" t="s">
        <v>96</v>
      </c>
      <c r="B52" s="41" t="s">
        <v>46</v>
      </c>
      <c r="C52" s="251">
        <v>2</v>
      </c>
      <c r="D52" s="24">
        <v>2</v>
      </c>
      <c r="E52" s="258">
        <v>1</v>
      </c>
      <c r="F52" s="188">
        <v>0</v>
      </c>
      <c r="G52" s="39" t="s">
        <v>118</v>
      </c>
      <c r="H52" s="213" t="s">
        <v>186</v>
      </c>
    </row>
    <row r="53" spans="1:8" ht="18" customHeight="1">
      <c r="A53" s="56" t="s">
        <v>103</v>
      </c>
      <c r="B53" s="41" t="s">
        <v>470</v>
      </c>
      <c r="C53" s="251">
        <v>2</v>
      </c>
      <c r="D53" s="24">
        <v>2</v>
      </c>
      <c r="E53" s="258">
        <v>2</v>
      </c>
      <c r="F53" s="188">
        <v>0</v>
      </c>
      <c r="G53" s="39" t="s">
        <v>118</v>
      </c>
      <c r="H53" s="213" t="s">
        <v>186</v>
      </c>
    </row>
    <row r="54" spans="1:8" ht="18" customHeight="1">
      <c r="A54" s="56" t="s">
        <v>103</v>
      </c>
      <c r="B54" s="41" t="s">
        <v>64</v>
      </c>
      <c r="C54" s="251">
        <v>5</v>
      </c>
      <c r="D54" s="24">
        <v>50</v>
      </c>
      <c r="E54" s="258">
        <v>2</v>
      </c>
      <c r="F54" s="88">
        <v>0</v>
      </c>
      <c r="G54" s="39" t="s">
        <v>118</v>
      </c>
      <c r="H54" s="213" t="s">
        <v>186</v>
      </c>
    </row>
    <row r="55" spans="1:8" ht="18" customHeight="1">
      <c r="A55" s="56" t="s">
        <v>105</v>
      </c>
      <c r="B55" s="41" t="s">
        <v>68</v>
      </c>
      <c r="C55" s="251">
        <v>4</v>
      </c>
      <c r="D55" s="24">
        <v>4</v>
      </c>
      <c r="E55" s="258">
        <v>2</v>
      </c>
      <c r="F55" s="88">
        <v>0</v>
      </c>
      <c r="G55" s="39" t="s">
        <v>118</v>
      </c>
      <c r="H55" s="213" t="s">
        <v>186</v>
      </c>
    </row>
    <row r="56" spans="1:8" ht="18" customHeight="1">
      <c r="A56" s="79" t="s">
        <v>2</v>
      </c>
      <c r="B56" s="75" t="s">
        <v>0</v>
      </c>
      <c r="C56" s="76" t="s">
        <v>495</v>
      </c>
      <c r="D56" s="76" t="s">
        <v>496</v>
      </c>
      <c r="E56" s="77" t="s">
        <v>419</v>
      </c>
      <c r="F56" s="77" t="s">
        <v>181</v>
      </c>
      <c r="G56" s="79" t="s">
        <v>117</v>
      </c>
      <c r="H56" s="78" t="s">
        <v>142</v>
      </c>
    </row>
    <row r="57" spans="1:8" ht="18" customHeight="1">
      <c r="A57" s="267" t="s">
        <v>289</v>
      </c>
      <c r="B57" s="268"/>
      <c r="C57" s="268"/>
      <c r="D57" s="268"/>
      <c r="E57" s="268"/>
      <c r="F57" s="268"/>
      <c r="G57" s="268"/>
      <c r="H57" s="269"/>
    </row>
    <row r="58" spans="1:8" ht="18" customHeight="1">
      <c r="A58" s="56" t="s">
        <v>85</v>
      </c>
      <c r="B58" s="44" t="s">
        <v>535</v>
      </c>
      <c r="C58" s="251">
        <v>5</v>
      </c>
      <c r="D58" s="24">
        <v>5</v>
      </c>
      <c r="E58" s="258">
        <v>2</v>
      </c>
      <c r="F58" s="88">
        <v>0</v>
      </c>
      <c r="G58" s="39" t="s">
        <v>118</v>
      </c>
      <c r="H58" s="211" t="s">
        <v>186</v>
      </c>
    </row>
    <row r="59" spans="1:8" ht="18" customHeight="1">
      <c r="A59" s="56" t="s">
        <v>87</v>
      </c>
      <c r="B59" s="41" t="s">
        <v>25</v>
      </c>
      <c r="C59" s="251">
        <v>2</v>
      </c>
      <c r="D59" s="24">
        <v>2</v>
      </c>
      <c r="E59" s="258">
        <v>1</v>
      </c>
      <c r="F59" s="188">
        <v>0</v>
      </c>
      <c r="G59" s="39" t="s">
        <v>118</v>
      </c>
      <c r="H59" s="213" t="s">
        <v>186</v>
      </c>
    </row>
    <row r="60" spans="1:8" ht="18" customHeight="1">
      <c r="A60" s="56" t="s">
        <v>87</v>
      </c>
      <c r="B60" s="41" t="s">
        <v>26</v>
      </c>
      <c r="C60" s="251">
        <v>3</v>
      </c>
      <c r="D60" s="24">
        <v>90</v>
      </c>
      <c r="E60" s="258">
        <v>2</v>
      </c>
      <c r="F60" s="88">
        <v>0</v>
      </c>
      <c r="G60" s="39" t="s">
        <v>118</v>
      </c>
      <c r="H60" s="213" t="s">
        <v>186</v>
      </c>
    </row>
    <row r="61" spans="1:8" ht="18" customHeight="1">
      <c r="A61" s="56" t="s">
        <v>92</v>
      </c>
      <c r="B61" s="41" t="s">
        <v>36</v>
      </c>
      <c r="C61" s="251">
        <v>4.5333333333333332</v>
      </c>
      <c r="D61" s="24">
        <v>136</v>
      </c>
      <c r="E61" s="258">
        <v>2</v>
      </c>
      <c r="F61" s="88">
        <v>0</v>
      </c>
      <c r="G61" s="39" t="s">
        <v>118</v>
      </c>
      <c r="H61" s="213" t="s">
        <v>186</v>
      </c>
    </row>
    <row r="62" spans="1:8" ht="18" customHeight="1">
      <c r="A62" s="56" t="s">
        <v>92</v>
      </c>
      <c r="B62" s="41" t="s">
        <v>113</v>
      </c>
      <c r="C62" s="251">
        <v>15.833333333333334</v>
      </c>
      <c r="D62" s="24">
        <v>475</v>
      </c>
      <c r="E62" s="258">
        <v>5</v>
      </c>
      <c r="F62" s="88">
        <v>0</v>
      </c>
      <c r="G62" s="39" t="s">
        <v>118</v>
      </c>
      <c r="H62" s="213" t="s">
        <v>186</v>
      </c>
    </row>
    <row r="63" spans="1:8" ht="18" customHeight="1">
      <c r="A63" s="56" t="s">
        <v>94</v>
      </c>
      <c r="B63" s="41" t="s">
        <v>445</v>
      </c>
      <c r="C63" s="251">
        <v>11</v>
      </c>
      <c r="D63" s="24">
        <v>220</v>
      </c>
      <c r="E63" s="258">
        <v>5</v>
      </c>
      <c r="F63" s="88">
        <v>0</v>
      </c>
      <c r="G63" s="39" t="s">
        <v>118</v>
      </c>
      <c r="H63" s="213" t="s">
        <v>186</v>
      </c>
    </row>
    <row r="64" spans="1:8" ht="18" customHeight="1">
      <c r="A64" s="56" t="s">
        <v>97</v>
      </c>
      <c r="B64" s="74" t="s">
        <v>312</v>
      </c>
      <c r="C64" s="251">
        <v>1</v>
      </c>
      <c r="D64" s="24">
        <v>30</v>
      </c>
      <c r="E64" s="258">
        <v>1</v>
      </c>
      <c r="F64" s="88">
        <v>0</v>
      </c>
      <c r="G64" s="39" t="s">
        <v>118</v>
      </c>
      <c r="H64" s="213" t="s">
        <v>164</v>
      </c>
    </row>
    <row r="65" spans="1:8" ht="18" customHeight="1">
      <c r="A65" s="56" t="s">
        <v>103</v>
      </c>
      <c r="B65" s="74" t="s">
        <v>448</v>
      </c>
      <c r="C65" s="251">
        <v>6</v>
      </c>
      <c r="D65" s="24">
        <v>72</v>
      </c>
      <c r="E65" s="258">
        <v>1</v>
      </c>
      <c r="F65" s="88">
        <v>0</v>
      </c>
      <c r="G65" s="39" t="s">
        <v>118</v>
      </c>
      <c r="H65" s="213" t="s">
        <v>186</v>
      </c>
    </row>
    <row r="66" spans="1:8" ht="18" customHeight="1">
      <c r="A66" s="267" t="s">
        <v>290</v>
      </c>
      <c r="B66" s="268"/>
      <c r="C66" s="268"/>
      <c r="D66" s="268"/>
      <c r="E66" s="268"/>
      <c r="F66" s="268"/>
      <c r="G66" s="268"/>
      <c r="H66" s="269"/>
    </row>
    <row r="67" spans="1:8" ht="18" customHeight="1">
      <c r="A67" s="56" t="s">
        <v>85</v>
      </c>
      <c r="B67" s="44" t="s">
        <v>508</v>
      </c>
      <c r="C67" s="251">
        <v>2</v>
      </c>
      <c r="D67" s="24">
        <v>2</v>
      </c>
      <c r="E67" s="258">
        <v>1</v>
      </c>
      <c r="F67" s="188">
        <v>0</v>
      </c>
      <c r="G67" s="39" t="s">
        <v>118</v>
      </c>
      <c r="H67" s="211" t="s">
        <v>186</v>
      </c>
    </row>
    <row r="68" spans="1:8" ht="18" customHeight="1">
      <c r="A68" s="56" t="s">
        <v>86</v>
      </c>
      <c r="B68" s="62" t="s">
        <v>441</v>
      </c>
      <c r="C68" s="251">
        <v>3</v>
      </c>
      <c r="D68" s="24">
        <v>60</v>
      </c>
      <c r="E68" s="258">
        <v>1</v>
      </c>
      <c r="F68" s="88">
        <v>0</v>
      </c>
      <c r="G68" s="39" t="s">
        <v>118</v>
      </c>
      <c r="H68" s="213" t="s">
        <v>186</v>
      </c>
    </row>
    <row r="69" spans="1:8" ht="18" customHeight="1">
      <c r="A69" s="56" t="s">
        <v>110</v>
      </c>
      <c r="B69" s="62" t="s">
        <v>23</v>
      </c>
      <c r="C69" s="251">
        <v>4</v>
      </c>
      <c r="D69" s="24">
        <v>4</v>
      </c>
      <c r="E69" s="258">
        <v>2</v>
      </c>
      <c r="F69" s="188">
        <v>0</v>
      </c>
      <c r="G69" s="39" t="s">
        <v>118</v>
      </c>
      <c r="H69" s="213" t="s">
        <v>186</v>
      </c>
    </row>
    <row r="70" spans="1:8" ht="18" customHeight="1">
      <c r="A70" s="56" t="s">
        <v>87</v>
      </c>
      <c r="B70" s="62" t="s">
        <v>412</v>
      </c>
      <c r="C70" s="251">
        <v>1.75</v>
      </c>
      <c r="D70" s="24">
        <v>42</v>
      </c>
      <c r="E70" s="258">
        <v>1</v>
      </c>
      <c r="F70" s="88">
        <v>0</v>
      </c>
      <c r="G70" s="39" t="s">
        <v>118</v>
      </c>
      <c r="H70" s="211" t="s">
        <v>186</v>
      </c>
    </row>
    <row r="71" spans="1:8" ht="18" customHeight="1">
      <c r="A71" s="56" t="s">
        <v>89</v>
      </c>
      <c r="B71" s="62" t="s">
        <v>386</v>
      </c>
      <c r="C71" s="251">
        <v>2</v>
      </c>
      <c r="D71" s="24">
        <v>2</v>
      </c>
      <c r="E71" s="258">
        <v>1</v>
      </c>
      <c r="F71" s="188">
        <v>0</v>
      </c>
      <c r="G71" s="39" t="s">
        <v>118</v>
      </c>
      <c r="H71" s="211" t="s">
        <v>186</v>
      </c>
    </row>
    <row r="72" spans="1:8" ht="18" customHeight="1">
      <c r="A72" s="56" t="s">
        <v>96</v>
      </c>
      <c r="B72" s="62" t="s">
        <v>399</v>
      </c>
      <c r="C72" s="251">
        <v>6</v>
      </c>
      <c r="D72" s="24">
        <v>6</v>
      </c>
      <c r="E72" s="258">
        <v>2</v>
      </c>
      <c r="F72" s="188">
        <v>0</v>
      </c>
      <c r="G72" s="39" t="s">
        <v>118</v>
      </c>
      <c r="H72" s="213" t="s">
        <v>186</v>
      </c>
    </row>
    <row r="73" spans="1:8" ht="18" customHeight="1">
      <c r="A73" s="56" t="s">
        <v>98</v>
      </c>
      <c r="B73" s="62" t="s">
        <v>408</v>
      </c>
      <c r="C73" s="251">
        <v>5</v>
      </c>
      <c r="D73" s="24">
        <v>100</v>
      </c>
      <c r="E73" s="258">
        <v>2</v>
      </c>
      <c r="F73" s="88">
        <v>0</v>
      </c>
      <c r="G73" s="39" t="s">
        <v>118</v>
      </c>
      <c r="H73" s="211" t="s">
        <v>186</v>
      </c>
    </row>
    <row r="74" spans="1:8" ht="18" customHeight="1">
      <c r="A74" s="56" t="s">
        <v>98</v>
      </c>
      <c r="B74" s="41" t="s">
        <v>49</v>
      </c>
      <c r="C74" s="251">
        <v>10</v>
      </c>
      <c r="D74" s="24">
        <v>10</v>
      </c>
      <c r="E74" s="258">
        <v>2</v>
      </c>
      <c r="F74" s="88">
        <v>0</v>
      </c>
      <c r="G74" s="39" t="s">
        <v>118</v>
      </c>
      <c r="H74" s="213" t="s">
        <v>186</v>
      </c>
    </row>
    <row r="75" spans="1:8" ht="18" customHeight="1">
      <c r="A75" s="56" t="s">
        <v>101</v>
      </c>
      <c r="B75" s="62" t="s">
        <v>387</v>
      </c>
      <c r="C75" s="251">
        <v>2</v>
      </c>
      <c r="D75" s="24">
        <v>2</v>
      </c>
      <c r="E75" s="258">
        <v>1</v>
      </c>
      <c r="F75" s="88">
        <v>0</v>
      </c>
      <c r="G75" s="39" t="s">
        <v>118</v>
      </c>
      <c r="H75" s="211" t="s">
        <v>186</v>
      </c>
    </row>
    <row r="76" spans="1:8" ht="18" customHeight="1">
      <c r="A76" s="56" t="s">
        <v>102</v>
      </c>
      <c r="B76" s="41" t="s">
        <v>60</v>
      </c>
      <c r="C76" s="251">
        <v>4</v>
      </c>
      <c r="D76" s="24">
        <v>48</v>
      </c>
      <c r="E76" s="258">
        <v>2</v>
      </c>
      <c r="F76" s="88">
        <v>0</v>
      </c>
      <c r="G76" s="39" t="s">
        <v>118</v>
      </c>
      <c r="H76" s="213" t="s">
        <v>186</v>
      </c>
    </row>
    <row r="77" spans="1:8" ht="18" customHeight="1">
      <c r="A77" s="56" t="s">
        <v>103</v>
      </c>
      <c r="B77" s="62" t="s">
        <v>388</v>
      </c>
      <c r="C77" s="251">
        <v>2</v>
      </c>
      <c r="D77" s="24">
        <v>2</v>
      </c>
      <c r="E77" s="258">
        <v>2</v>
      </c>
      <c r="F77" s="88">
        <v>0</v>
      </c>
      <c r="G77" s="39" t="s">
        <v>118</v>
      </c>
      <c r="H77" s="211" t="s">
        <v>164</v>
      </c>
    </row>
    <row r="78" spans="1:8" ht="18" customHeight="1">
      <c r="A78" s="56" t="s">
        <v>105</v>
      </c>
      <c r="B78" s="62" t="s">
        <v>398</v>
      </c>
      <c r="C78" s="251">
        <v>3</v>
      </c>
      <c r="D78" s="24">
        <v>3</v>
      </c>
      <c r="E78" s="258">
        <v>2</v>
      </c>
      <c r="F78" s="188">
        <v>0</v>
      </c>
      <c r="G78" s="39" t="s">
        <v>118</v>
      </c>
      <c r="H78" s="213" t="s">
        <v>186</v>
      </c>
    </row>
    <row r="79" spans="1:8" ht="18" customHeight="1">
      <c r="A79" s="267" t="s">
        <v>291</v>
      </c>
      <c r="B79" s="268"/>
      <c r="C79" s="268"/>
      <c r="D79" s="268"/>
      <c r="E79" s="268"/>
      <c r="F79" s="268"/>
      <c r="G79" s="268"/>
      <c r="H79" s="269"/>
    </row>
    <row r="80" spans="1:8" ht="18" customHeight="1">
      <c r="A80" s="56" t="s">
        <v>110</v>
      </c>
      <c r="B80" s="41" t="s">
        <v>111</v>
      </c>
      <c r="C80" s="251">
        <v>2</v>
      </c>
      <c r="D80" s="24">
        <v>10</v>
      </c>
      <c r="E80" s="258">
        <v>1</v>
      </c>
      <c r="F80" s="188">
        <v>0</v>
      </c>
      <c r="G80" s="39" t="s">
        <v>118</v>
      </c>
      <c r="H80" s="213" t="s">
        <v>186</v>
      </c>
    </row>
    <row r="81" spans="1:8" ht="18" customHeight="1">
      <c r="A81" s="56" t="s">
        <v>90</v>
      </c>
      <c r="B81" s="41" t="s">
        <v>34</v>
      </c>
      <c r="C81" s="251">
        <v>3</v>
      </c>
      <c r="D81" s="24">
        <v>30</v>
      </c>
      <c r="E81" s="258">
        <v>1</v>
      </c>
      <c r="F81" s="88">
        <v>0</v>
      </c>
      <c r="G81" s="39" t="s">
        <v>118</v>
      </c>
      <c r="H81" s="213" t="s">
        <v>186</v>
      </c>
    </row>
    <row r="82" spans="1:8" ht="18" customHeight="1">
      <c r="A82" s="214" t="s">
        <v>97</v>
      </c>
      <c r="B82" s="62" t="s">
        <v>384</v>
      </c>
      <c r="C82" s="251">
        <v>2</v>
      </c>
      <c r="D82" s="24">
        <v>60</v>
      </c>
      <c r="E82" s="258">
        <v>1</v>
      </c>
      <c r="F82" s="88">
        <v>0</v>
      </c>
      <c r="G82" s="39" t="s">
        <v>118</v>
      </c>
      <c r="H82" s="211" t="s">
        <v>186</v>
      </c>
    </row>
    <row r="83" spans="1:8" ht="18" customHeight="1">
      <c r="A83" s="79" t="s">
        <v>2</v>
      </c>
      <c r="B83" s="75" t="s">
        <v>0</v>
      </c>
      <c r="C83" s="76" t="s">
        <v>495</v>
      </c>
      <c r="D83" s="76" t="s">
        <v>496</v>
      </c>
      <c r="E83" s="77" t="s">
        <v>419</v>
      </c>
      <c r="F83" s="77" t="s">
        <v>181</v>
      </c>
      <c r="G83" s="79" t="s">
        <v>117</v>
      </c>
      <c r="H83" s="78" t="s">
        <v>142</v>
      </c>
    </row>
    <row r="84" spans="1:8" ht="18" customHeight="1">
      <c r="A84" s="267" t="s">
        <v>292</v>
      </c>
      <c r="B84" s="268"/>
      <c r="C84" s="268"/>
      <c r="D84" s="268"/>
      <c r="E84" s="268"/>
      <c r="F84" s="268"/>
      <c r="G84" s="268"/>
      <c r="H84" s="269"/>
    </row>
    <row r="85" spans="1:8" ht="18" customHeight="1">
      <c r="A85" s="56" t="s">
        <v>85</v>
      </c>
      <c r="B85" s="62" t="s">
        <v>393</v>
      </c>
      <c r="C85" s="251">
        <v>2</v>
      </c>
      <c r="D85" s="24">
        <v>60</v>
      </c>
      <c r="E85" s="258">
        <v>1</v>
      </c>
      <c r="F85" s="188">
        <v>0</v>
      </c>
      <c r="G85" s="39" t="s">
        <v>118</v>
      </c>
      <c r="H85" s="211" t="s">
        <v>186</v>
      </c>
    </row>
    <row r="86" spans="1:8" ht="18" customHeight="1">
      <c r="A86" s="56" t="s">
        <v>86</v>
      </c>
      <c r="B86" s="62" t="s">
        <v>19</v>
      </c>
      <c r="C86" s="251">
        <v>3</v>
      </c>
      <c r="D86" s="24">
        <v>90</v>
      </c>
      <c r="E86" s="258">
        <v>1</v>
      </c>
      <c r="F86" s="188">
        <v>0</v>
      </c>
      <c r="G86" s="39" t="s">
        <v>118</v>
      </c>
      <c r="H86" s="213" t="s">
        <v>186</v>
      </c>
    </row>
    <row r="87" spans="1:8" ht="18" customHeight="1">
      <c r="A87" s="56" t="s">
        <v>110</v>
      </c>
      <c r="B87" s="62" t="s">
        <v>443</v>
      </c>
      <c r="C87" s="251">
        <v>2</v>
      </c>
      <c r="D87" s="24">
        <v>60</v>
      </c>
      <c r="E87" s="258">
        <v>1</v>
      </c>
      <c r="F87" s="88">
        <v>0</v>
      </c>
      <c r="G87" s="39" t="s">
        <v>118</v>
      </c>
      <c r="H87" s="211" t="s">
        <v>186</v>
      </c>
    </row>
    <row r="88" spans="1:8" ht="18" customHeight="1">
      <c r="A88" s="56" t="s">
        <v>89</v>
      </c>
      <c r="B88" s="41" t="s">
        <v>444</v>
      </c>
      <c r="C88" s="251">
        <v>2</v>
      </c>
      <c r="D88" s="24">
        <v>60</v>
      </c>
      <c r="E88" s="258">
        <v>1</v>
      </c>
      <c r="F88" s="88">
        <v>0</v>
      </c>
      <c r="G88" s="39" t="s">
        <v>118</v>
      </c>
      <c r="H88" s="213" t="s">
        <v>186</v>
      </c>
    </row>
    <row r="89" spans="1:8" ht="18" customHeight="1">
      <c r="A89" s="56" t="s">
        <v>94</v>
      </c>
      <c r="B89" s="74" t="s">
        <v>38</v>
      </c>
      <c r="C89" s="251">
        <v>8</v>
      </c>
      <c r="D89" s="24">
        <v>240</v>
      </c>
      <c r="E89" s="258">
        <v>2</v>
      </c>
      <c r="F89" s="188">
        <v>0</v>
      </c>
      <c r="G89" s="39" t="s">
        <v>118</v>
      </c>
      <c r="H89" s="213" t="s">
        <v>186</v>
      </c>
    </row>
    <row r="90" spans="1:8" ht="18" customHeight="1">
      <c r="A90" s="56" t="s">
        <v>94</v>
      </c>
      <c r="B90" s="62" t="s">
        <v>407</v>
      </c>
      <c r="C90" s="251">
        <v>3</v>
      </c>
      <c r="D90" s="24">
        <v>90</v>
      </c>
      <c r="E90" s="258">
        <v>2</v>
      </c>
      <c r="F90" s="188">
        <v>0</v>
      </c>
      <c r="G90" s="39" t="s">
        <v>118</v>
      </c>
      <c r="H90" s="211" t="s">
        <v>186</v>
      </c>
    </row>
    <row r="91" spans="1:8" ht="18" customHeight="1">
      <c r="A91" s="56" t="s">
        <v>95</v>
      </c>
      <c r="B91" s="41" t="s">
        <v>44</v>
      </c>
      <c r="C91" s="251">
        <v>2</v>
      </c>
      <c r="D91" s="24">
        <v>60</v>
      </c>
      <c r="E91" s="258">
        <v>1</v>
      </c>
      <c r="F91" s="188">
        <v>0</v>
      </c>
      <c r="G91" s="39" t="s">
        <v>118</v>
      </c>
      <c r="H91" s="213" t="s">
        <v>186</v>
      </c>
    </row>
    <row r="92" spans="1:8" ht="18" customHeight="1">
      <c r="A92" s="56" t="s">
        <v>99</v>
      </c>
      <c r="B92" s="41" t="s">
        <v>53</v>
      </c>
      <c r="C92" s="251">
        <v>1</v>
      </c>
      <c r="D92" s="24">
        <v>30</v>
      </c>
      <c r="E92" s="258">
        <v>1</v>
      </c>
      <c r="F92" s="88">
        <v>0</v>
      </c>
      <c r="G92" s="39" t="s">
        <v>118</v>
      </c>
      <c r="H92" s="213" t="s">
        <v>164</v>
      </c>
    </row>
    <row r="93" spans="1:8" ht="18" customHeight="1">
      <c r="A93" s="56" t="s">
        <v>101</v>
      </c>
      <c r="B93" s="62" t="s">
        <v>413</v>
      </c>
      <c r="C93" s="251">
        <v>1</v>
      </c>
      <c r="D93" s="24">
        <v>30</v>
      </c>
      <c r="E93" s="258">
        <v>1</v>
      </c>
      <c r="F93" s="88">
        <v>0</v>
      </c>
      <c r="G93" s="39" t="s">
        <v>118</v>
      </c>
      <c r="H93" s="211" t="s">
        <v>164</v>
      </c>
    </row>
    <row r="94" spans="1:8" ht="18" customHeight="1">
      <c r="A94" s="56" t="s">
        <v>102</v>
      </c>
      <c r="B94" s="62" t="s">
        <v>395</v>
      </c>
      <c r="C94" s="251">
        <v>2</v>
      </c>
      <c r="D94" s="24">
        <v>56</v>
      </c>
      <c r="E94" s="258">
        <v>1</v>
      </c>
      <c r="F94" s="88">
        <v>0</v>
      </c>
      <c r="G94" s="39" t="s">
        <v>118</v>
      </c>
      <c r="H94" s="211" t="s">
        <v>186</v>
      </c>
    </row>
    <row r="95" spans="1:8" ht="18" customHeight="1">
      <c r="A95" s="56" t="s">
        <v>102</v>
      </c>
      <c r="B95" s="41" t="s">
        <v>58</v>
      </c>
      <c r="C95" s="251">
        <v>3</v>
      </c>
      <c r="D95" s="24">
        <v>90</v>
      </c>
      <c r="E95" s="258">
        <v>1</v>
      </c>
      <c r="F95" s="188">
        <v>0</v>
      </c>
      <c r="G95" s="39" t="s">
        <v>118</v>
      </c>
      <c r="H95" s="213" t="s">
        <v>186</v>
      </c>
    </row>
    <row r="96" spans="1:8" ht="18" customHeight="1">
      <c r="A96" s="56" t="s">
        <v>103</v>
      </c>
      <c r="B96" s="41" t="s">
        <v>63</v>
      </c>
      <c r="C96" s="251">
        <v>2</v>
      </c>
      <c r="D96" s="24">
        <v>2</v>
      </c>
      <c r="E96" s="258">
        <v>1</v>
      </c>
      <c r="F96" s="88">
        <v>0</v>
      </c>
      <c r="G96" s="39" t="s">
        <v>118</v>
      </c>
      <c r="H96" s="213" t="s">
        <v>164</v>
      </c>
    </row>
    <row r="97" spans="1:8" ht="18" customHeight="1">
      <c r="A97" s="267" t="s">
        <v>293</v>
      </c>
      <c r="B97" s="268"/>
      <c r="C97" s="268"/>
      <c r="D97" s="268"/>
      <c r="E97" s="268"/>
      <c r="F97" s="268"/>
      <c r="G97" s="268"/>
      <c r="H97" s="269"/>
    </row>
    <row r="98" spans="1:8" ht="18" customHeight="1">
      <c r="A98" s="56" t="s">
        <v>95</v>
      </c>
      <c r="B98" s="62" t="s">
        <v>469</v>
      </c>
      <c r="C98" s="251">
        <v>6</v>
      </c>
      <c r="D98" s="24">
        <v>6</v>
      </c>
      <c r="E98" s="258">
        <v>1</v>
      </c>
      <c r="F98" s="88">
        <v>0</v>
      </c>
      <c r="G98" s="39" t="s">
        <v>118</v>
      </c>
      <c r="H98" s="211" t="s">
        <v>186</v>
      </c>
    </row>
    <row r="99" spans="1:8" ht="18" customHeight="1">
      <c r="A99" s="56" t="s">
        <v>96</v>
      </c>
      <c r="B99" s="62" t="s">
        <v>391</v>
      </c>
      <c r="C99" s="251">
        <v>4</v>
      </c>
      <c r="D99" s="24">
        <v>84</v>
      </c>
      <c r="E99" s="258">
        <v>1</v>
      </c>
      <c r="F99" s="88">
        <v>0</v>
      </c>
      <c r="G99" s="39" t="s">
        <v>118</v>
      </c>
      <c r="H99" s="211" t="s">
        <v>186</v>
      </c>
    </row>
    <row r="100" spans="1:8" ht="18" customHeight="1">
      <c r="A100" s="56" t="s">
        <v>99</v>
      </c>
      <c r="B100" s="41" t="s">
        <v>54</v>
      </c>
      <c r="C100" s="251">
        <v>2</v>
      </c>
      <c r="D100" s="24">
        <v>12</v>
      </c>
      <c r="E100" s="258">
        <v>1</v>
      </c>
      <c r="F100" s="188">
        <v>0</v>
      </c>
      <c r="G100" s="39" t="s">
        <v>118</v>
      </c>
      <c r="H100" s="213" t="s">
        <v>186</v>
      </c>
    </row>
    <row r="101" spans="1:8" ht="18" customHeight="1">
      <c r="A101" s="79" t="s">
        <v>2</v>
      </c>
      <c r="B101" s="75" t="s">
        <v>0</v>
      </c>
      <c r="C101" s="76" t="s">
        <v>495</v>
      </c>
      <c r="D101" s="76" t="s">
        <v>496</v>
      </c>
      <c r="E101" s="77" t="s">
        <v>419</v>
      </c>
      <c r="F101" s="77" t="s">
        <v>181</v>
      </c>
      <c r="G101" s="79" t="s">
        <v>117</v>
      </c>
      <c r="H101" s="78" t="s">
        <v>142</v>
      </c>
    </row>
    <row r="102" spans="1:8" ht="18" customHeight="1">
      <c r="A102" s="267" t="s">
        <v>294</v>
      </c>
      <c r="B102" s="268"/>
      <c r="C102" s="268"/>
      <c r="D102" s="268"/>
      <c r="E102" s="268"/>
      <c r="F102" s="268"/>
      <c r="G102" s="268"/>
      <c r="H102" s="269"/>
    </row>
    <row r="103" spans="1:8" ht="18" customHeight="1">
      <c r="A103" s="56" t="s">
        <v>85</v>
      </c>
      <c r="B103" s="44" t="s">
        <v>439</v>
      </c>
      <c r="C103" s="251">
        <v>4</v>
      </c>
      <c r="D103" s="24">
        <v>120</v>
      </c>
      <c r="E103" s="258">
        <v>2</v>
      </c>
      <c r="F103" s="188">
        <v>0</v>
      </c>
      <c r="G103" s="39" t="s">
        <v>118</v>
      </c>
      <c r="H103" s="211" t="s">
        <v>186</v>
      </c>
    </row>
    <row r="104" spans="1:8" ht="18" customHeight="1">
      <c r="A104" s="56" t="s">
        <v>85</v>
      </c>
      <c r="B104" s="44" t="s">
        <v>11</v>
      </c>
      <c r="C104" s="251">
        <v>2</v>
      </c>
      <c r="D104" s="24">
        <v>120</v>
      </c>
      <c r="E104" s="258">
        <v>2</v>
      </c>
      <c r="F104" s="88">
        <v>0</v>
      </c>
      <c r="G104" s="39" t="s">
        <v>118</v>
      </c>
      <c r="H104" s="213" t="s">
        <v>164</v>
      </c>
    </row>
    <row r="105" spans="1:8" ht="18" customHeight="1">
      <c r="A105" s="56" t="s">
        <v>85</v>
      </c>
      <c r="B105" s="44" t="s">
        <v>15</v>
      </c>
      <c r="C105" s="251">
        <v>4.5</v>
      </c>
      <c r="D105" s="24">
        <v>135</v>
      </c>
      <c r="E105" s="258">
        <v>2</v>
      </c>
      <c r="F105" s="88">
        <v>0</v>
      </c>
      <c r="G105" s="39" t="s">
        <v>118</v>
      </c>
      <c r="H105" s="213" t="s">
        <v>186</v>
      </c>
    </row>
    <row r="106" spans="1:8" ht="18" customHeight="1">
      <c r="A106" s="56" t="s">
        <v>86</v>
      </c>
      <c r="B106" s="62" t="s">
        <v>442</v>
      </c>
      <c r="C106" s="251">
        <v>5.7</v>
      </c>
      <c r="D106" s="24">
        <v>171</v>
      </c>
      <c r="E106" s="258">
        <v>2</v>
      </c>
      <c r="F106" s="88">
        <v>0</v>
      </c>
      <c r="G106" s="39" t="s">
        <v>118</v>
      </c>
      <c r="H106" s="213" t="s">
        <v>186</v>
      </c>
    </row>
    <row r="107" spans="1:8" ht="18" customHeight="1">
      <c r="A107" s="56" t="s">
        <v>87</v>
      </c>
      <c r="B107" s="62" t="s">
        <v>400</v>
      </c>
      <c r="C107" s="251">
        <v>4.0749999999999993</v>
      </c>
      <c r="D107" s="24">
        <v>163</v>
      </c>
      <c r="E107" s="258">
        <v>2</v>
      </c>
      <c r="F107" s="88">
        <v>0</v>
      </c>
      <c r="G107" s="39" t="s">
        <v>118</v>
      </c>
      <c r="H107" s="211" t="s">
        <v>186</v>
      </c>
    </row>
    <row r="108" spans="1:8" ht="18" customHeight="1">
      <c r="A108" s="56" t="s">
        <v>87</v>
      </c>
      <c r="B108" s="44" t="s">
        <v>604</v>
      </c>
      <c r="C108" s="251">
        <v>31</v>
      </c>
      <c r="D108" s="24">
        <v>248</v>
      </c>
      <c r="E108" s="258">
        <v>2</v>
      </c>
      <c r="F108" s="88">
        <v>0</v>
      </c>
      <c r="G108" s="39" t="s">
        <v>588</v>
      </c>
      <c r="H108" s="211" t="s">
        <v>186</v>
      </c>
    </row>
    <row r="109" spans="1:8" ht="18" customHeight="1">
      <c r="A109" s="56" t="s">
        <v>87</v>
      </c>
      <c r="B109" s="44" t="s">
        <v>599</v>
      </c>
      <c r="C109" s="251">
        <v>5</v>
      </c>
      <c r="D109" s="24">
        <v>5</v>
      </c>
      <c r="E109" s="258">
        <v>2</v>
      </c>
      <c r="F109" s="88">
        <v>0</v>
      </c>
      <c r="G109" s="39" t="s">
        <v>118</v>
      </c>
      <c r="H109" s="211" t="s">
        <v>186</v>
      </c>
    </row>
    <row r="110" spans="1:8" ht="18" customHeight="1">
      <c r="A110" s="56" t="s">
        <v>87</v>
      </c>
      <c r="B110" s="44" t="s">
        <v>606</v>
      </c>
      <c r="C110" s="251">
        <v>2</v>
      </c>
      <c r="D110" s="24">
        <v>24</v>
      </c>
      <c r="E110" s="258">
        <v>2</v>
      </c>
      <c r="F110" s="88">
        <v>0</v>
      </c>
      <c r="G110" s="39" t="s">
        <v>588</v>
      </c>
      <c r="H110" s="211" t="s">
        <v>164</v>
      </c>
    </row>
    <row r="111" spans="1:8" ht="18" customHeight="1">
      <c r="A111" s="56" t="s">
        <v>87</v>
      </c>
      <c r="B111" s="44" t="s">
        <v>605</v>
      </c>
      <c r="C111" s="251">
        <v>4</v>
      </c>
      <c r="D111" s="24">
        <v>48</v>
      </c>
      <c r="E111" s="258">
        <v>1</v>
      </c>
      <c r="F111" s="88">
        <v>0</v>
      </c>
      <c r="G111" s="39" t="s">
        <v>588</v>
      </c>
      <c r="H111" s="211" t="s">
        <v>186</v>
      </c>
    </row>
    <row r="112" spans="1:8" ht="18" customHeight="1">
      <c r="A112" s="56" t="s">
        <v>87</v>
      </c>
      <c r="B112" s="44" t="s">
        <v>481</v>
      </c>
      <c r="C112" s="251">
        <v>14.833333333333334</v>
      </c>
      <c r="D112" s="24">
        <v>178</v>
      </c>
      <c r="E112" s="258">
        <v>5</v>
      </c>
      <c r="F112" s="88">
        <v>0</v>
      </c>
      <c r="G112" s="39" t="s">
        <v>118</v>
      </c>
      <c r="H112" s="211" t="s">
        <v>186</v>
      </c>
    </row>
    <row r="113" spans="1:8" ht="18" customHeight="1">
      <c r="A113" s="56" t="s">
        <v>91</v>
      </c>
      <c r="B113" s="41" t="s">
        <v>35</v>
      </c>
      <c r="C113" s="251">
        <v>1</v>
      </c>
      <c r="D113" s="24">
        <v>1</v>
      </c>
      <c r="E113" s="258">
        <v>1</v>
      </c>
      <c r="F113" s="88">
        <v>0</v>
      </c>
      <c r="G113" s="39" t="s">
        <v>118</v>
      </c>
      <c r="H113" s="213" t="s">
        <v>164</v>
      </c>
    </row>
    <row r="114" spans="1:8" ht="18" customHeight="1">
      <c r="A114" s="56" t="s">
        <v>95</v>
      </c>
      <c r="B114" s="41" t="s">
        <v>468</v>
      </c>
      <c r="C114" s="251">
        <v>2</v>
      </c>
      <c r="D114" s="24">
        <v>60</v>
      </c>
      <c r="E114" s="258">
        <v>1</v>
      </c>
      <c r="F114" s="88">
        <v>0</v>
      </c>
      <c r="G114" s="39" t="s">
        <v>118</v>
      </c>
      <c r="H114" s="213" t="s">
        <v>186</v>
      </c>
    </row>
    <row r="115" spans="1:8" ht="18" customHeight="1">
      <c r="A115" s="56" t="s">
        <v>95</v>
      </c>
      <c r="B115" s="44" t="s">
        <v>521</v>
      </c>
      <c r="C115" s="251">
        <v>2</v>
      </c>
      <c r="D115" s="24">
        <v>60</v>
      </c>
      <c r="E115" s="258">
        <v>1</v>
      </c>
      <c r="F115" s="188">
        <v>0</v>
      </c>
      <c r="G115" s="39" t="s">
        <v>118</v>
      </c>
      <c r="H115" s="211" t="s">
        <v>186</v>
      </c>
    </row>
    <row r="116" spans="1:8" ht="18" customHeight="1">
      <c r="A116" s="56" t="s">
        <v>95</v>
      </c>
      <c r="B116" s="41" t="s">
        <v>43</v>
      </c>
      <c r="C116" s="251">
        <v>1</v>
      </c>
      <c r="D116" s="24">
        <v>1</v>
      </c>
      <c r="E116" s="258">
        <v>1</v>
      </c>
      <c r="F116" s="188">
        <v>0</v>
      </c>
      <c r="G116" s="39" t="s">
        <v>118</v>
      </c>
      <c r="H116" s="213" t="s">
        <v>186</v>
      </c>
    </row>
    <row r="117" spans="1:8" ht="18" customHeight="1">
      <c r="A117" s="56" t="s">
        <v>96</v>
      </c>
      <c r="B117" s="44" t="s">
        <v>540</v>
      </c>
      <c r="C117" s="251">
        <v>2</v>
      </c>
      <c r="D117" s="24">
        <v>60</v>
      </c>
      <c r="E117" s="258">
        <v>1</v>
      </c>
      <c r="F117" s="188">
        <v>0</v>
      </c>
      <c r="G117" s="39" t="s">
        <v>118</v>
      </c>
      <c r="H117" s="211" t="s">
        <v>186</v>
      </c>
    </row>
    <row r="118" spans="1:8" ht="18" customHeight="1">
      <c r="A118" s="56" t="s">
        <v>96</v>
      </c>
      <c r="B118" s="44" t="s">
        <v>523</v>
      </c>
      <c r="C118" s="251">
        <v>2</v>
      </c>
      <c r="D118" s="24">
        <v>60</v>
      </c>
      <c r="E118" s="258">
        <v>1</v>
      </c>
      <c r="F118" s="188">
        <v>0</v>
      </c>
      <c r="G118" s="39" t="s">
        <v>118</v>
      </c>
      <c r="H118" s="211" t="s">
        <v>186</v>
      </c>
    </row>
    <row r="119" spans="1:8" ht="18" customHeight="1">
      <c r="A119" s="56" t="s">
        <v>98</v>
      </c>
      <c r="B119" s="62" t="s">
        <v>446</v>
      </c>
      <c r="C119" s="251">
        <v>2</v>
      </c>
      <c r="D119" s="24">
        <v>56</v>
      </c>
      <c r="E119" s="258">
        <v>1</v>
      </c>
      <c r="F119" s="88">
        <v>0</v>
      </c>
      <c r="G119" s="39" t="s">
        <v>118</v>
      </c>
      <c r="H119" s="211" t="s">
        <v>186</v>
      </c>
    </row>
    <row r="120" spans="1:8" ht="18" customHeight="1">
      <c r="A120" s="56" t="s">
        <v>99</v>
      </c>
      <c r="B120" s="44" t="s">
        <v>597</v>
      </c>
      <c r="C120" s="251">
        <v>6</v>
      </c>
      <c r="D120" s="24">
        <v>96</v>
      </c>
      <c r="E120" s="258">
        <v>2</v>
      </c>
      <c r="F120" s="88">
        <v>0</v>
      </c>
      <c r="G120" s="39" t="s">
        <v>118</v>
      </c>
      <c r="H120" s="211" t="s">
        <v>186</v>
      </c>
    </row>
    <row r="121" spans="1:8" ht="18" customHeight="1">
      <c r="A121" s="56" t="s">
        <v>99</v>
      </c>
      <c r="B121" s="41" t="s">
        <v>50</v>
      </c>
      <c r="C121" s="251">
        <v>28</v>
      </c>
      <c r="D121" s="24">
        <v>224</v>
      </c>
      <c r="E121" s="258">
        <v>10</v>
      </c>
      <c r="F121" s="88">
        <v>0</v>
      </c>
      <c r="G121" s="39" t="s">
        <v>118</v>
      </c>
      <c r="H121" s="213" t="s">
        <v>186</v>
      </c>
    </row>
    <row r="122" spans="1:8" ht="18" customHeight="1">
      <c r="A122" s="56" t="s">
        <v>99</v>
      </c>
      <c r="B122" s="41" t="s">
        <v>51</v>
      </c>
      <c r="C122" s="251">
        <v>4.75</v>
      </c>
      <c r="D122" s="24">
        <v>76</v>
      </c>
      <c r="E122" s="258">
        <v>10</v>
      </c>
      <c r="F122" s="88">
        <v>0</v>
      </c>
      <c r="G122" s="39" t="s">
        <v>118</v>
      </c>
      <c r="H122" s="213" t="s">
        <v>164</v>
      </c>
    </row>
    <row r="123" spans="1:8" ht="18" customHeight="1">
      <c r="A123" s="56" t="s">
        <v>99</v>
      </c>
      <c r="B123" s="44" t="s">
        <v>493</v>
      </c>
      <c r="C123" s="251">
        <v>3.4285714285714284</v>
      </c>
      <c r="D123" s="24">
        <v>48</v>
      </c>
      <c r="E123" s="258">
        <v>1</v>
      </c>
      <c r="F123" s="88">
        <v>0</v>
      </c>
      <c r="G123" s="39" t="s">
        <v>118</v>
      </c>
      <c r="H123" s="211" t="s">
        <v>186</v>
      </c>
    </row>
    <row r="124" spans="1:8" ht="18" customHeight="1">
      <c r="A124" s="56" t="s">
        <v>102</v>
      </c>
      <c r="B124" s="41" t="s">
        <v>56</v>
      </c>
      <c r="C124" s="251">
        <v>1</v>
      </c>
      <c r="D124" s="24">
        <v>28</v>
      </c>
      <c r="E124" s="258">
        <v>1</v>
      </c>
      <c r="F124" s="88">
        <v>0</v>
      </c>
      <c r="G124" s="39" t="s">
        <v>118</v>
      </c>
      <c r="H124" s="213" t="s">
        <v>164</v>
      </c>
    </row>
    <row r="125" spans="1:8" ht="18" customHeight="1">
      <c r="A125" s="56" t="s">
        <v>103</v>
      </c>
      <c r="B125" s="62" t="s">
        <v>411</v>
      </c>
      <c r="C125" s="251">
        <v>2</v>
      </c>
      <c r="D125" s="24">
        <v>60</v>
      </c>
      <c r="E125" s="258">
        <v>1</v>
      </c>
      <c r="F125" s="188">
        <v>0</v>
      </c>
      <c r="G125" s="39" t="s">
        <v>118</v>
      </c>
      <c r="H125" s="213" t="s">
        <v>186</v>
      </c>
    </row>
    <row r="126" spans="1:8" ht="18" customHeight="1">
      <c r="A126" s="56" t="s">
        <v>103</v>
      </c>
      <c r="B126" s="41" t="s">
        <v>449</v>
      </c>
      <c r="C126" s="251">
        <v>10</v>
      </c>
      <c r="D126" s="24">
        <v>200</v>
      </c>
      <c r="E126" s="258">
        <v>5</v>
      </c>
      <c r="F126" s="88">
        <v>0</v>
      </c>
      <c r="G126" s="39" t="s">
        <v>118</v>
      </c>
      <c r="H126" s="213" t="s">
        <v>186</v>
      </c>
    </row>
    <row r="127" spans="1:8" ht="18" customHeight="1">
      <c r="A127" s="56" t="s">
        <v>105</v>
      </c>
      <c r="B127" s="41" t="s">
        <v>67</v>
      </c>
      <c r="C127" s="251">
        <v>1</v>
      </c>
      <c r="D127" s="24">
        <v>6</v>
      </c>
      <c r="E127" s="258">
        <v>1</v>
      </c>
      <c r="F127" s="88">
        <v>0</v>
      </c>
      <c r="G127" s="39" t="s">
        <v>118</v>
      </c>
      <c r="H127" s="213" t="s">
        <v>164</v>
      </c>
    </row>
    <row r="128" spans="1:8" ht="18" customHeight="1">
      <c r="A128" s="56" t="s">
        <v>105</v>
      </c>
      <c r="B128" s="41" t="s">
        <v>451</v>
      </c>
      <c r="C128" s="251">
        <v>1</v>
      </c>
      <c r="D128" s="24">
        <v>30</v>
      </c>
      <c r="E128" s="258">
        <v>1</v>
      </c>
      <c r="F128" s="88">
        <v>0</v>
      </c>
      <c r="G128" s="39" t="s">
        <v>118</v>
      </c>
      <c r="H128" s="213" t="s">
        <v>164</v>
      </c>
    </row>
    <row r="129" spans="1:8" ht="18" customHeight="1">
      <c r="A129" s="56" t="s">
        <v>109</v>
      </c>
      <c r="B129" s="41" t="s">
        <v>452</v>
      </c>
      <c r="C129" s="251">
        <v>5.9285714285714288</v>
      </c>
      <c r="D129" s="24">
        <v>83</v>
      </c>
      <c r="E129" s="258">
        <v>2</v>
      </c>
      <c r="F129" s="88">
        <v>0</v>
      </c>
      <c r="G129" s="39" t="s">
        <v>118</v>
      </c>
      <c r="H129" s="213" t="s">
        <v>186</v>
      </c>
    </row>
    <row r="130" spans="1:8" ht="18" customHeight="1">
      <c r="A130" s="79" t="s">
        <v>2</v>
      </c>
      <c r="B130" s="75" t="s">
        <v>0</v>
      </c>
      <c r="C130" s="76" t="s">
        <v>495</v>
      </c>
      <c r="D130" s="76" t="s">
        <v>496</v>
      </c>
      <c r="E130" s="77" t="s">
        <v>419</v>
      </c>
      <c r="F130" s="77" t="s">
        <v>181</v>
      </c>
      <c r="G130" s="79" t="s">
        <v>117</v>
      </c>
      <c r="H130" s="78" t="s">
        <v>142</v>
      </c>
    </row>
    <row r="131" spans="1:8" ht="18" customHeight="1">
      <c r="A131" s="267" t="s">
        <v>295</v>
      </c>
      <c r="B131" s="268"/>
      <c r="C131" s="268"/>
      <c r="D131" s="268"/>
      <c r="E131" s="268"/>
      <c r="F131" s="268"/>
      <c r="G131" s="268"/>
      <c r="H131" s="269"/>
    </row>
    <row r="132" spans="1:8" ht="18" customHeight="1">
      <c r="A132" s="56" t="s">
        <v>86</v>
      </c>
      <c r="B132" s="62" t="s">
        <v>17</v>
      </c>
      <c r="C132" s="251">
        <v>4</v>
      </c>
      <c r="D132" s="24">
        <v>4</v>
      </c>
      <c r="E132" s="258">
        <v>2</v>
      </c>
      <c r="F132" s="88">
        <v>0</v>
      </c>
      <c r="G132" s="39" t="s">
        <v>118</v>
      </c>
      <c r="H132" s="213" t="s">
        <v>186</v>
      </c>
    </row>
    <row r="133" spans="1:8" ht="18" customHeight="1">
      <c r="A133" s="56" t="s">
        <v>110</v>
      </c>
      <c r="B133" s="62" t="s">
        <v>21</v>
      </c>
      <c r="C133" s="251">
        <v>6</v>
      </c>
      <c r="D133" s="24">
        <v>6</v>
      </c>
      <c r="E133" s="258">
        <v>4</v>
      </c>
      <c r="F133" s="88">
        <v>0</v>
      </c>
      <c r="G133" s="39" t="s">
        <v>118</v>
      </c>
      <c r="H133" s="213" t="s">
        <v>186</v>
      </c>
    </row>
    <row r="134" spans="1:8" ht="18" customHeight="1">
      <c r="A134" s="56" t="s">
        <v>110</v>
      </c>
      <c r="B134" s="62" t="s">
        <v>24</v>
      </c>
      <c r="C134" s="251">
        <v>1</v>
      </c>
      <c r="D134" s="24">
        <v>1</v>
      </c>
      <c r="E134" s="258">
        <v>2</v>
      </c>
      <c r="F134" s="88">
        <v>0</v>
      </c>
      <c r="G134" s="39" t="s">
        <v>118</v>
      </c>
      <c r="H134" s="213" t="s">
        <v>164</v>
      </c>
    </row>
    <row r="135" spans="1:8" ht="18" customHeight="1">
      <c r="A135" s="56" t="s">
        <v>89</v>
      </c>
      <c r="B135" s="44" t="s">
        <v>542</v>
      </c>
      <c r="C135" s="251">
        <v>2</v>
      </c>
      <c r="D135" s="24">
        <v>2</v>
      </c>
      <c r="E135" s="258">
        <v>1</v>
      </c>
      <c r="F135" s="188">
        <v>0</v>
      </c>
      <c r="G135" s="39" t="s">
        <v>118</v>
      </c>
      <c r="H135" s="211" t="s">
        <v>186</v>
      </c>
    </row>
    <row r="136" spans="1:8" ht="18" customHeight="1">
      <c r="A136" s="56" t="s">
        <v>95</v>
      </c>
      <c r="B136" s="44" t="s">
        <v>511</v>
      </c>
      <c r="C136" s="251">
        <v>5</v>
      </c>
      <c r="D136" s="24">
        <v>140</v>
      </c>
      <c r="E136" s="258">
        <v>1</v>
      </c>
      <c r="F136" s="88">
        <v>0</v>
      </c>
      <c r="G136" s="39" t="s">
        <v>118</v>
      </c>
      <c r="H136" s="213" t="s">
        <v>186</v>
      </c>
    </row>
    <row r="137" spans="1:8" ht="18" customHeight="1">
      <c r="A137" s="56" t="s">
        <v>95</v>
      </c>
      <c r="B137" s="41" t="s">
        <v>42</v>
      </c>
      <c r="C137" s="251">
        <v>6.666666666666667</v>
      </c>
      <c r="D137" s="24">
        <v>100</v>
      </c>
      <c r="E137" s="258">
        <v>4</v>
      </c>
      <c r="F137" s="88">
        <v>0</v>
      </c>
      <c r="G137" s="39" t="s">
        <v>118</v>
      </c>
      <c r="H137" s="213" t="s">
        <v>186</v>
      </c>
    </row>
    <row r="138" spans="1:8" ht="18" customHeight="1">
      <c r="A138" s="214" t="s">
        <v>97</v>
      </c>
      <c r="B138" s="187" t="s">
        <v>47</v>
      </c>
      <c r="C138" s="251">
        <v>3</v>
      </c>
      <c r="D138" s="24">
        <v>3</v>
      </c>
      <c r="E138" s="258">
        <v>2</v>
      </c>
      <c r="F138" s="88">
        <v>0</v>
      </c>
      <c r="G138" s="39" t="s">
        <v>118</v>
      </c>
      <c r="H138" s="213" t="s">
        <v>186</v>
      </c>
    </row>
    <row r="139" spans="1:8" ht="18" customHeight="1">
      <c r="A139" s="56" t="s">
        <v>98</v>
      </c>
      <c r="B139" s="62" t="s">
        <v>401</v>
      </c>
      <c r="C139" s="251">
        <v>4</v>
      </c>
      <c r="D139" s="24">
        <v>4</v>
      </c>
      <c r="E139" s="258">
        <v>2</v>
      </c>
      <c r="F139" s="88">
        <v>0</v>
      </c>
      <c r="G139" s="39" t="s">
        <v>118</v>
      </c>
      <c r="H139" s="211" t="s">
        <v>186</v>
      </c>
    </row>
    <row r="140" spans="1:8" ht="18" customHeight="1">
      <c r="A140" s="56" t="s">
        <v>102</v>
      </c>
      <c r="B140" s="44" t="s">
        <v>506</v>
      </c>
      <c r="C140" s="251">
        <v>2</v>
      </c>
      <c r="D140" s="24">
        <v>2</v>
      </c>
      <c r="E140" s="258">
        <v>1</v>
      </c>
      <c r="F140" s="188">
        <v>0</v>
      </c>
      <c r="G140" s="39" t="s">
        <v>118</v>
      </c>
      <c r="H140" s="211" t="s">
        <v>186</v>
      </c>
    </row>
    <row r="141" spans="1:8" ht="18" customHeight="1">
      <c r="A141" s="56" t="s">
        <v>103</v>
      </c>
      <c r="B141" s="41" t="s">
        <v>65</v>
      </c>
      <c r="C141" s="251">
        <v>3</v>
      </c>
      <c r="D141" s="24">
        <v>3</v>
      </c>
      <c r="E141" s="258">
        <v>4</v>
      </c>
      <c r="F141" s="88">
        <v>0</v>
      </c>
      <c r="G141" s="39" t="s">
        <v>118</v>
      </c>
      <c r="H141" s="213" t="s">
        <v>164</v>
      </c>
    </row>
    <row r="142" spans="1:8" ht="18" customHeight="1">
      <c r="A142" s="56" t="s">
        <v>105</v>
      </c>
      <c r="B142" s="41" t="s">
        <v>66</v>
      </c>
      <c r="C142" s="251">
        <v>3</v>
      </c>
      <c r="D142" s="24">
        <v>3</v>
      </c>
      <c r="E142" s="258">
        <v>2</v>
      </c>
      <c r="F142" s="88">
        <v>0</v>
      </c>
      <c r="G142" s="39" t="s">
        <v>118</v>
      </c>
      <c r="H142" s="213" t="s">
        <v>186</v>
      </c>
    </row>
    <row r="143" spans="1:8" ht="18" customHeight="1">
      <c r="A143" s="267" t="s">
        <v>166</v>
      </c>
      <c r="B143" s="268"/>
      <c r="C143" s="268"/>
      <c r="D143" s="268"/>
      <c r="E143" s="268"/>
      <c r="F143" s="268"/>
      <c r="G143" s="268"/>
      <c r="H143" s="269"/>
    </row>
    <row r="144" spans="1:8" ht="18" customHeight="1">
      <c r="A144" s="56" t="s">
        <v>110</v>
      </c>
      <c r="B144" s="62" t="s">
        <v>20</v>
      </c>
      <c r="C144" s="251">
        <v>9</v>
      </c>
      <c r="D144" s="24">
        <v>9</v>
      </c>
      <c r="E144" s="258">
        <v>5</v>
      </c>
      <c r="F144" s="88">
        <v>0</v>
      </c>
      <c r="G144" s="39" t="s">
        <v>118</v>
      </c>
      <c r="H144" s="213" t="s">
        <v>186</v>
      </c>
    </row>
    <row r="145" spans="1:8" ht="18" customHeight="1">
      <c r="A145" s="56" t="s">
        <v>87</v>
      </c>
      <c r="B145" s="74" t="s">
        <v>526</v>
      </c>
      <c r="C145" s="251">
        <v>2</v>
      </c>
      <c r="D145" s="24">
        <v>80</v>
      </c>
      <c r="E145" s="258">
        <v>2</v>
      </c>
      <c r="F145" s="88">
        <v>0</v>
      </c>
      <c r="G145" s="39" t="s">
        <v>118</v>
      </c>
      <c r="H145" s="213" t="s">
        <v>164</v>
      </c>
    </row>
    <row r="146" spans="1:8" ht="18" customHeight="1">
      <c r="A146" s="56" t="s">
        <v>89</v>
      </c>
      <c r="B146" s="44" t="s">
        <v>502</v>
      </c>
      <c r="C146" s="251">
        <v>2</v>
      </c>
      <c r="D146" s="24">
        <v>2</v>
      </c>
      <c r="E146" s="258">
        <v>1</v>
      </c>
      <c r="F146" s="188">
        <v>0</v>
      </c>
      <c r="G146" s="39" t="s">
        <v>118</v>
      </c>
      <c r="H146" s="213" t="s">
        <v>186</v>
      </c>
    </row>
    <row r="147" spans="1:8" ht="18" customHeight="1">
      <c r="A147" s="56" t="s">
        <v>90</v>
      </c>
      <c r="B147" s="41" t="s">
        <v>114</v>
      </c>
      <c r="C147" s="251">
        <v>7.5833333333333339</v>
      </c>
      <c r="D147" s="24">
        <v>182</v>
      </c>
      <c r="E147" s="258">
        <v>5</v>
      </c>
      <c r="F147" s="88">
        <v>0</v>
      </c>
      <c r="G147" s="39" t="s">
        <v>118</v>
      </c>
      <c r="H147" s="213" t="s">
        <v>186</v>
      </c>
    </row>
    <row r="148" spans="1:8" ht="18" customHeight="1">
      <c r="A148" s="56" t="s">
        <v>90</v>
      </c>
      <c r="B148" s="41" t="s">
        <v>33</v>
      </c>
      <c r="C148" s="251">
        <v>2</v>
      </c>
      <c r="D148" s="24">
        <v>60</v>
      </c>
      <c r="E148" s="258">
        <v>1</v>
      </c>
      <c r="F148" s="188">
        <v>0</v>
      </c>
      <c r="G148" s="39" t="s">
        <v>118</v>
      </c>
      <c r="H148" s="213" t="s">
        <v>186</v>
      </c>
    </row>
    <row r="149" spans="1:8" ht="18" customHeight="1">
      <c r="A149" s="56" t="s">
        <v>95</v>
      </c>
      <c r="B149" s="44" t="s">
        <v>534</v>
      </c>
      <c r="C149" s="251">
        <v>1</v>
      </c>
      <c r="D149" s="24">
        <v>20</v>
      </c>
      <c r="E149" s="258">
        <v>1</v>
      </c>
      <c r="F149" s="88">
        <v>0</v>
      </c>
      <c r="G149" s="39" t="s">
        <v>118</v>
      </c>
      <c r="H149" s="211" t="s">
        <v>164</v>
      </c>
    </row>
    <row r="150" spans="1:8" ht="18" customHeight="1">
      <c r="A150" s="56" t="s">
        <v>95</v>
      </c>
      <c r="B150" s="41" t="s">
        <v>40</v>
      </c>
      <c r="C150" s="251">
        <v>2.5</v>
      </c>
      <c r="D150" s="24">
        <v>70</v>
      </c>
      <c r="E150" s="258">
        <v>1</v>
      </c>
      <c r="F150" s="88">
        <v>0</v>
      </c>
      <c r="G150" s="39" t="s">
        <v>118</v>
      </c>
      <c r="H150" s="213" t="s">
        <v>186</v>
      </c>
    </row>
    <row r="151" spans="1:8" ht="18" customHeight="1">
      <c r="A151" s="56" t="s">
        <v>95</v>
      </c>
      <c r="B151" s="62" t="s">
        <v>480</v>
      </c>
      <c r="C151" s="251">
        <v>1.0333333333333332</v>
      </c>
      <c r="D151" s="24">
        <v>31</v>
      </c>
      <c r="E151" s="258">
        <v>1</v>
      </c>
      <c r="F151" s="88">
        <v>0</v>
      </c>
      <c r="G151" s="39" t="s">
        <v>118</v>
      </c>
      <c r="H151" s="211" t="s">
        <v>186</v>
      </c>
    </row>
    <row r="152" spans="1:8" ht="18" customHeight="1">
      <c r="A152" s="56" t="s">
        <v>95</v>
      </c>
      <c r="B152" s="74" t="s">
        <v>41</v>
      </c>
      <c r="C152" s="251">
        <v>3</v>
      </c>
      <c r="D152" s="24">
        <v>60</v>
      </c>
      <c r="E152" s="258">
        <v>2</v>
      </c>
      <c r="F152" s="188">
        <v>0</v>
      </c>
      <c r="G152" s="39" t="s">
        <v>118</v>
      </c>
      <c r="H152" s="213" t="s">
        <v>186</v>
      </c>
    </row>
    <row r="153" spans="1:8" ht="18" customHeight="1">
      <c r="A153" s="56" t="s">
        <v>96</v>
      </c>
      <c r="B153" s="41" t="s">
        <v>45</v>
      </c>
      <c r="C153" s="251">
        <v>2.2204460492503131E-16</v>
      </c>
      <c r="D153" s="24">
        <v>0</v>
      </c>
      <c r="E153" s="258">
        <v>1</v>
      </c>
      <c r="F153" s="88">
        <v>0</v>
      </c>
      <c r="G153" s="39" t="s">
        <v>118</v>
      </c>
      <c r="H153" s="213" t="s">
        <v>164</v>
      </c>
    </row>
    <row r="154" spans="1:8" ht="18" customHeight="1">
      <c r="A154" s="56" t="s">
        <v>102</v>
      </c>
      <c r="B154" s="41" t="s">
        <v>57</v>
      </c>
      <c r="C154" s="251">
        <v>4</v>
      </c>
      <c r="D154" s="24">
        <v>240</v>
      </c>
      <c r="E154" s="258">
        <v>2</v>
      </c>
      <c r="F154" s="88">
        <v>0</v>
      </c>
      <c r="G154" s="39" t="s">
        <v>118</v>
      </c>
      <c r="H154" s="213" t="s">
        <v>186</v>
      </c>
    </row>
    <row r="155" spans="1:8" ht="18" customHeight="1">
      <c r="A155" s="56" t="s">
        <v>102</v>
      </c>
      <c r="B155" s="62" t="s">
        <v>434</v>
      </c>
      <c r="C155" s="251">
        <v>17.666666666666668</v>
      </c>
      <c r="D155" s="24">
        <v>530</v>
      </c>
      <c r="E155" s="258">
        <v>5</v>
      </c>
      <c r="F155" s="88">
        <v>0</v>
      </c>
      <c r="G155" s="39" t="s">
        <v>118</v>
      </c>
      <c r="H155" s="211" t="s">
        <v>186</v>
      </c>
    </row>
    <row r="156" spans="1:8" ht="18" customHeight="1">
      <c r="A156" s="56" t="s">
        <v>103</v>
      </c>
      <c r="B156" s="41" t="s">
        <v>450</v>
      </c>
      <c r="C156" s="251">
        <v>11</v>
      </c>
      <c r="D156" s="24">
        <v>330</v>
      </c>
      <c r="E156" s="258">
        <v>5</v>
      </c>
      <c r="F156" s="88">
        <v>0</v>
      </c>
      <c r="G156" s="39" t="s">
        <v>118</v>
      </c>
      <c r="H156" s="213" t="s">
        <v>186</v>
      </c>
    </row>
    <row r="157" spans="1:8" ht="18" customHeight="1">
      <c r="A157" s="56" t="s">
        <v>107</v>
      </c>
      <c r="B157" s="74" t="s">
        <v>314</v>
      </c>
      <c r="C157" s="251">
        <v>1</v>
      </c>
      <c r="D157" s="24">
        <v>40</v>
      </c>
      <c r="E157" s="258">
        <v>1</v>
      </c>
      <c r="F157" s="88">
        <v>0</v>
      </c>
      <c r="G157" s="39" t="s">
        <v>118</v>
      </c>
      <c r="H157" s="213" t="s">
        <v>164</v>
      </c>
    </row>
  </sheetData>
  <mergeCells count="13">
    <mergeCell ref="A102:H102"/>
    <mergeCell ref="A131:H131"/>
    <mergeCell ref="A143:H143"/>
    <mergeCell ref="A2:H2"/>
    <mergeCell ref="A23:H23"/>
    <mergeCell ref="A30:H30"/>
    <mergeCell ref="A37:H37"/>
    <mergeCell ref="A40:H40"/>
    <mergeCell ref="A57:H57"/>
    <mergeCell ref="A66:H66"/>
    <mergeCell ref="A79:H79"/>
    <mergeCell ref="A84:H84"/>
    <mergeCell ref="A97:H97"/>
  </mergeCells>
  <conditionalFormatting sqref="H1 H3:H22 H31:H36 H38:H39 H58:H65 H67:H78 H85:H96 H132:H142 H24:H29 H41:H56 H80:H83 H98:H101 H103:H130 H144:H157">
    <cfRule type="cellIs" dxfId="0" priority="1" stopIfTrue="1" operator="equal">
      <formula>"oui"</formula>
    </cfRule>
  </conditionalFormatting>
  <pageMargins left="0.39370078740157477" right="0.39370078740157477" top="0.59055118110236215" bottom="0.59055118110236215" header="0.19685039370078738" footer="0.19685039370078738"/>
  <pageSetup paperSize="9" scale="85" fitToHeight="3" orientation="landscape" r:id="rId1"/>
  <headerFooter>
    <oddHeader>&amp;LPVS - PROMO SOINS EN PROVENCE VERTE&amp;CStock Pharmacie au 21/09/2016&amp;RImprimé le &amp;D a &amp;T</oddHeader>
    <oddFooter>&amp;RPage &amp;P sur &amp;N&amp;CZ:\0000-an-2016-Suivi-STATS-----EST-OK\0000-an-2016-PHARMACIE\Stock-Pharmacie-au-21-09-2016-a-14h18.pdf</oddFooter>
  </headerFooter>
  <rowBreaks count="6" manualBreakCount="6">
    <brk id="28" max="16383" man="1"/>
    <brk id="55" max="16383" man="1"/>
    <brk id="82" max="16383" man="1"/>
    <brk id="100" max="16383" man="1"/>
    <brk id="129" max="16383" man="1"/>
    <brk id="157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"/>
  <dimension ref="A1:D157"/>
  <sheetViews>
    <sheetView view="pageLayout" zoomScaleNormal="100" workbookViewId="0">
      <selection activeCell="A2" sqref="A2:D2"/>
    </sheetView>
  </sheetViews>
  <sheetFormatPr baseColWidth="10" defaultColWidth="84.54296875" defaultRowHeight="25" customHeight="1"/>
  <cols>
    <col min="1" max="1" width="6.26953125" bestFit="1" customWidth="1"/>
    <col min="2" max="2" width="80.36328125" bestFit="1" customWidth="1"/>
    <col min="3" max="3" width="9.36328125" bestFit="1" customWidth="1"/>
    <col min="4" max="4" width="9.54296875" bestFit="1" customWidth="1"/>
  </cols>
  <sheetData>
    <row r="1" spans="1:4" ht="40" customHeight="1">
      <c r="A1" s="79" t="s">
        <v>2</v>
      </c>
      <c r="B1" s="75" t="s">
        <v>0</v>
      </c>
      <c r="C1" s="76" t="s">
        <v>495</v>
      </c>
      <c r="D1" s="76" t="s">
        <v>496</v>
      </c>
    </row>
    <row r="2" spans="1:4" ht="25" customHeight="1">
      <c r="A2" s="270" t="s">
        <v>165</v>
      </c>
      <c r="B2" s="271"/>
      <c r="C2" s="271"/>
      <c r="D2" s="272"/>
    </row>
    <row r="3" spans="1:4" ht="25" customHeight="1">
      <c r="A3" s="56" t="s">
        <v>85</v>
      </c>
      <c r="B3" s="44" t="s">
        <v>438</v>
      </c>
      <c r="C3" s="251">
        <v>4</v>
      </c>
      <c r="D3" s="24">
        <v>100</v>
      </c>
    </row>
    <row r="4" spans="1:4" ht="25" customHeight="1">
      <c r="A4" s="56" t="s">
        <v>85</v>
      </c>
      <c r="B4" s="44" t="s">
        <v>6</v>
      </c>
      <c r="C4" s="251">
        <v>2</v>
      </c>
      <c r="D4" s="24">
        <v>2</v>
      </c>
    </row>
    <row r="5" spans="1:4" ht="25" customHeight="1">
      <c r="A5" s="56" t="s">
        <v>85</v>
      </c>
      <c r="B5" s="44" t="s">
        <v>8</v>
      </c>
      <c r="C5" s="251">
        <v>10</v>
      </c>
      <c r="D5" s="24">
        <v>80</v>
      </c>
    </row>
    <row r="6" spans="1:4" ht="25" customHeight="1">
      <c r="A6" s="56" t="s">
        <v>85</v>
      </c>
      <c r="B6" s="44" t="s">
        <v>9</v>
      </c>
      <c r="C6" s="251">
        <v>4</v>
      </c>
      <c r="D6" s="24">
        <v>4</v>
      </c>
    </row>
    <row r="7" spans="1:4" ht="25" customHeight="1">
      <c r="A7" s="56" t="s">
        <v>85</v>
      </c>
      <c r="B7" s="44" t="s">
        <v>10</v>
      </c>
      <c r="C7" s="251">
        <v>10</v>
      </c>
      <c r="D7" s="24">
        <v>240</v>
      </c>
    </row>
    <row r="8" spans="1:4" ht="25" customHeight="1">
      <c r="A8" s="56" t="s">
        <v>85</v>
      </c>
      <c r="B8" s="44" t="s">
        <v>12</v>
      </c>
      <c r="C8" s="251">
        <v>12</v>
      </c>
      <c r="D8" s="24">
        <v>72</v>
      </c>
    </row>
    <row r="9" spans="1:4" ht="25" customHeight="1">
      <c r="A9" s="56" t="s">
        <v>85</v>
      </c>
      <c r="B9" s="44" t="s">
        <v>13</v>
      </c>
      <c r="C9" s="251">
        <v>20</v>
      </c>
      <c r="D9" s="24">
        <v>240</v>
      </c>
    </row>
    <row r="10" spans="1:4" ht="25" customHeight="1">
      <c r="A10" s="56" t="s">
        <v>85</v>
      </c>
      <c r="B10" s="44" t="s">
        <v>14</v>
      </c>
      <c r="C10" s="251">
        <v>4</v>
      </c>
      <c r="D10" s="24">
        <v>4</v>
      </c>
    </row>
    <row r="11" spans="1:4" ht="25" customHeight="1">
      <c r="A11" s="56" t="s">
        <v>85</v>
      </c>
      <c r="B11" s="62" t="s">
        <v>16</v>
      </c>
      <c r="C11" s="251">
        <v>8</v>
      </c>
      <c r="D11" s="24">
        <v>48</v>
      </c>
    </row>
    <row r="12" spans="1:4" ht="25" customHeight="1">
      <c r="A12" s="56" t="s">
        <v>110</v>
      </c>
      <c r="B12" s="62" t="s">
        <v>22</v>
      </c>
      <c r="C12" s="251">
        <v>2</v>
      </c>
      <c r="D12" s="24">
        <v>16</v>
      </c>
    </row>
    <row r="13" spans="1:4" ht="25" customHeight="1">
      <c r="A13" s="56" t="s">
        <v>87</v>
      </c>
      <c r="B13" s="62" t="s">
        <v>390</v>
      </c>
      <c r="C13" s="251">
        <v>2</v>
      </c>
      <c r="D13" s="24">
        <v>56</v>
      </c>
    </row>
    <row r="14" spans="1:4" ht="25" customHeight="1">
      <c r="A14" s="56" t="s">
        <v>87</v>
      </c>
      <c r="B14" s="41" t="s">
        <v>112</v>
      </c>
      <c r="C14" s="251">
        <v>4</v>
      </c>
      <c r="D14" s="24">
        <v>120</v>
      </c>
    </row>
    <row r="15" spans="1:4" ht="25" customHeight="1">
      <c r="A15" s="56" t="s">
        <v>89</v>
      </c>
      <c r="B15" s="41" t="s">
        <v>467</v>
      </c>
      <c r="C15" s="251">
        <v>4</v>
      </c>
      <c r="D15" s="24">
        <v>4</v>
      </c>
    </row>
    <row r="16" spans="1:4" ht="25" customHeight="1">
      <c r="A16" s="56" t="s">
        <v>89</v>
      </c>
      <c r="B16" s="41" t="s">
        <v>32</v>
      </c>
      <c r="C16" s="251">
        <v>5</v>
      </c>
      <c r="D16" s="24">
        <v>50</v>
      </c>
    </row>
    <row r="17" spans="1:4" ht="25" customHeight="1">
      <c r="A17" s="56" t="s">
        <v>93</v>
      </c>
      <c r="B17" s="41" t="s">
        <v>37</v>
      </c>
      <c r="C17" s="251">
        <v>4</v>
      </c>
      <c r="D17" s="24">
        <v>4</v>
      </c>
    </row>
    <row r="18" spans="1:4" ht="25" customHeight="1">
      <c r="A18" s="56" t="s">
        <v>97</v>
      </c>
      <c r="B18" s="41" t="s">
        <v>48</v>
      </c>
      <c r="C18" s="251">
        <v>4</v>
      </c>
      <c r="D18" s="24">
        <v>40</v>
      </c>
    </row>
    <row r="19" spans="1:4" ht="25" customHeight="1">
      <c r="A19" s="56" t="s">
        <v>99</v>
      </c>
      <c r="B19" s="41" t="s">
        <v>55</v>
      </c>
      <c r="C19" s="251">
        <v>6</v>
      </c>
      <c r="D19" s="24">
        <v>96</v>
      </c>
    </row>
    <row r="20" spans="1:4" ht="25" customHeight="1">
      <c r="A20" s="56" t="s">
        <v>102</v>
      </c>
      <c r="B20" s="41" t="s">
        <v>447</v>
      </c>
      <c r="C20" s="251">
        <v>18</v>
      </c>
      <c r="D20" s="24">
        <v>180</v>
      </c>
    </row>
    <row r="21" spans="1:4" ht="25" customHeight="1">
      <c r="A21" s="56" t="s">
        <v>103</v>
      </c>
      <c r="B21" s="41" t="s">
        <v>62</v>
      </c>
      <c r="C21" s="251">
        <v>2</v>
      </c>
      <c r="D21" s="24">
        <v>20</v>
      </c>
    </row>
    <row r="22" spans="1:4" ht="25" customHeight="1">
      <c r="A22" s="56" t="s">
        <v>109</v>
      </c>
      <c r="B22" s="44" t="s">
        <v>512</v>
      </c>
      <c r="C22" s="251">
        <v>-14</v>
      </c>
      <c r="D22" s="24">
        <v>-420</v>
      </c>
    </row>
    <row r="23" spans="1:4" ht="25" customHeight="1">
      <c r="A23" s="267" t="s">
        <v>286</v>
      </c>
      <c r="B23" s="268"/>
      <c r="C23" s="268"/>
      <c r="D23" s="269"/>
    </row>
    <row r="24" spans="1:4" ht="25" customHeight="1">
      <c r="A24" s="56" t="s">
        <v>89</v>
      </c>
      <c r="B24" s="41" t="s">
        <v>29</v>
      </c>
      <c r="C24" s="251">
        <v>10</v>
      </c>
      <c r="D24" s="24">
        <v>140</v>
      </c>
    </row>
    <row r="25" spans="1:4" ht="25" customHeight="1">
      <c r="A25" s="56" t="s">
        <v>89</v>
      </c>
      <c r="B25" s="41" t="s">
        <v>31</v>
      </c>
      <c r="C25" s="251">
        <v>10</v>
      </c>
      <c r="D25" s="24">
        <v>60</v>
      </c>
    </row>
    <row r="26" spans="1:4" ht="25" customHeight="1">
      <c r="A26" s="56" t="s">
        <v>99</v>
      </c>
      <c r="B26" s="41" t="s">
        <v>52</v>
      </c>
      <c r="C26" s="251">
        <v>1</v>
      </c>
      <c r="D26" s="24">
        <v>1</v>
      </c>
    </row>
    <row r="27" spans="1:4" ht="25" customHeight="1">
      <c r="A27" s="56" t="s">
        <v>102</v>
      </c>
      <c r="B27" s="41" t="s">
        <v>59</v>
      </c>
      <c r="C27" s="251">
        <v>4</v>
      </c>
      <c r="D27" s="24">
        <v>4</v>
      </c>
    </row>
    <row r="28" spans="1:4" ht="25" customHeight="1">
      <c r="A28" s="56" t="s">
        <v>102</v>
      </c>
      <c r="B28" s="41" t="s">
        <v>61</v>
      </c>
      <c r="C28" s="251">
        <v>7</v>
      </c>
      <c r="D28" s="24">
        <v>28</v>
      </c>
    </row>
    <row r="29" spans="1:4" ht="25" customHeight="1">
      <c r="A29" s="79" t="s">
        <v>2</v>
      </c>
      <c r="B29" s="75" t="s">
        <v>0</v>
      </c>
      <c r="C29" s="76" t="s">
        <v>495</v>
      </c>
      <c r="D29" s="76" t="s">
        <v>496</v>
      </c>
    </row>
    <row r="30" spans="1:4" ht="25" customHeight="1">
      <c r="A30" s="267" t="s">
        <v>489</v>
      </c>
      <c r="B30" s="268"/>
      <c r="C30" s="268"/>
      <c r="D30" s="269"/>
    </row>
    <row r="31" spans="1:4" ht="25" customHeight="1">
      <c r="A31" s="56" t="s">
        <v>86</v>
      </c>
      <c r="B31" s="44" t="s">
        <v>575</v>
      </c>
      <c r="C31" s="251">
        <v>1</v>
      </c>
      <c r="D31" s="24">
        <v>100</v>
      </c>
    </row>
    <row r="32" spans="1:4" ht="25" customHeight="1">
      <c r="A32" s="56" t="s">
        <v>89</v>
      </c>
      <c r="B32" s="44" t="s">
        <v>482</v>
      </c>
      <c r="C32" s="251">
        <v>0</v>
      </c>
      <c r="D32" s="24">
        <v>0</v>
      </c>
    </row>
    <row r="33" spans="1:4" ht="25" customHeight="1">
      <c r="A33" s="56" t="s">
        <v>92</v>
      </c>
      <c r="B33" s="44" t="s">
        <v>568</v>
      </c>
      <c r="C33" s="251">
        <v>1</v>
      </c>
      <c r="D33" s="24">
        <v>16</v>
      </c>
    </row>
    <row r="34" spans="1:4" ht="25" customHeight="1">
      <c r="A34" s="56" t="s">
        <v>95</v>
      </c>
      <c r="B34" s="44" t="s">
        <v>565</v>
      </c>
      <c r="C34" s="251">
        <v>1</v>
      </c>
      <c r="D34" s="24">
        <v>1</v>
      </c>
    </row>
    <row r="35" spans="1:4" ht="25" customHeight="1">
      <c r="A35" s="56" t="s">
        <v>102</v>
      </c>
      <c r="B35" s="44" t="s">
        <v>558</v>
      </c>
      <c r="C35" s="251">
        <v>1.6666666666666667</v>
      </c>
      <c r="D35" s="24">
        <v>50</v>
      </c>
    </row>
    <row r="36" spans="1:4" ht="25" customHeight="1">
      <c r="A36" s="56" t="s">
        <v>105</v>
      </c>
      <c r="B36" s="44" t="s">
        <v>573</v>
      </c>
      <c r="C36" s="251">
        <v>2</v>
      </c>
      <c r="D36" s="24">
        <v>40</v>
      </c>
    </row>
    <row r="37" spans="1:4" ht="25" customHeight="1">
      <c r="A37" s="267" t="s">
        <v>287</v>
      </c>
      <c r="B37" s="268"/>
      <c r="C37" s="268"/>
      <c r="D37" s="269"/>
    </row>
    <row r="38" spans="1:4" ht="25" customHeight="1">
      <c r="A38" s="56" t="s">
        <v>86</v>
      </c>
      <c r="B38" s="62" t="s">
        <v>440</v>
      </c>
      <c r="C38" s="251">
        <v>4</v>
      </c>
      <c r="D38" s="24">
        <v>4</v>
      </c>
    </row>
    <row r="39" spans="1:4" ht="25" customHeight="1">
      <c r="A39" s="56" t="s">
        <v>99</v>
      </c>
      <c r="B39" s="74" t="s">
        <v>313</v>
      </c>
      <c r="C39" s="251">
        <v>4.4000000000000004</v>
      </c>
      <c r="D39" s="24">
        <v>88</v>
      </c>
    </row>
    <row r="40" spans="1:4" ht="25" customHeight="1">
      <c r="A40" s="267" t="s">
        <v>288</v>
      </c>
      <c r="B40" s="268"/>
      <c r="C40" s="268"/>
      <c r="D40" s="269"/>
    </row>
    <row r="41" spans="1:4" ht="25" customHeight="1">
      <c r="A41" s="56" t="s">
        <v>85</v>
      </c>
      <c r="B41" s="62" t="s">
        <v>5</v>
      </c>
      <c r="C41" s="251">
        <v>4</v>
      </c>
      <c r="D41" s="24">
        <v>4</v>
      </c>
    </row>
    <row r="42" spans="1:4" ht="25" customHeight="1">
      <c r="A42" s="56" t="s">
        <v>85</v>
      </c>
      <c r="B42" s="44" t="s">
        <v>7</v>
      </c>
      <c r="C42" s="251">
        <v>2</v>
      </c>
      <c r="D42" s="24">
        <v>2</v>
      </c>
    </row>
    <row r="43" spans="1:4" ht="25" customHeight="1">
      <c r="A43" s="56" t="s">
        <v>86</v>
      </c>
      <c r="B43" s="62" t="s">
        <v>18</v>
      </c>
      <c r="C43" s="251">
        <v>1.7599999999999998</v>
      </c>
      <c r="D43" s="24">
        <v>88</v>
      </c>
    </row>
    <row r="44" spans="1:4" ht="25" customHeight="1">
      <c r="A44" s="56" t="s">
        <v>87</v>
      </c>
      <c r="B44" s="44" t="s">
        <v>504</v>
      </c>
      <c r="C44" s="251">
        <v>1</v>
      </c>
      <c r="D44" s="24">
        <v>1</v>
      </c>
    </row>
    <row r="45" spans="1:4" ht="25" customHeight="1">
      <c r="A45" s="56" t="s">
        <v>87</v>
      </c>
      <c r="B45" s="44" t="s">
        <v>483</v>
      </c>
      <c r="C45" s="251">
        <v>0</v>
      </c>
      <c r="D45" s="24">
        <v>0</v>
      </c>
    </row>
    <row r="46" spans="1:4" ht="25" customHeight="1">
      <c r="A46" s="56" t="s">
        <v>87</v>
      </c>
      <c r="B46" s="74" t="s">
        <v>478</v>
      </c>
      <c r="C46" s="251">
        <v>3</v>
      </c>
      <c r="D46" s="24">
        <v>3</v>
      </c>
    </row>
    <row r="47" spans="1:4" ht="25" customHeight="1">
      <c r="A47" s="56" t="s">
        <v>87</v>
      </c>
      <c r="B47" s="41" t="s">
        <v>27</v>
      </c>
      <c r="C47" s="251">
        <v>5</v>
      </c>
      <c r="D47" s="24">
        <v>100</v>
      </c>
    </row>
    <row r="48" spans="1:4" ht="25" customHeight="1">
      <c r="A48" s="56" t="s">
        <v>88</v>
      </c>
      <c r="B48" s="41" t="s">
        <v>28</v>
      </c>
      <c r="C48" s="251">
        <v>3</v>
      </c>
      <c r="D48" s="24">
        <v>30</v>
      </c>
    </row>
    <row r="49" spans="1:4" ht="25" customHeight="1">
      <c r="A49" s="56" t="s">
        <v>89</v>
      </c>
      <c r="B49" s="41" t="s">
        <v>30</v>
      </c>
      <c r="C49" s="251">
        <v>3</v>
      </c>
      <c r="D49" s="24">
        <v>3</v>
      </c>
    </row>
    <row r="50" spans="1:4" ht="25" customHeight="1">
      <c r="A50" s="56" t="s">
        <v>90</v>
      </c>
      <c r="B50" s="44" t="s">
        <v>601</v>
      </c>
      <c r="C50" s="251">
        <v>1</v>
      </c>
      <c r="D50" s="24">
        <v>1</v>
      </c>
    </row>
    <row r="51" spans="1:4" ht="25" customHeight="1">
      <c r="A51" s="56" t="s">
        <v>94</v>
      </c>
      <c r="B51" s="41" t="s">
        <v>39</v>
      </c>
      <c r="C51" s="251">
        <v>2</v>
      </c>
      <c r="D51" s="24">
        <v>16</v>
      </c>
    </row>
    <row r="52" spans="1:4" ht="25" customHeight="1">
      <c r="A52" s="56" t="s">
        <v>96</v>
      </c>
      <c r="B52" s="41" t="s">
        <v>46</v>
      </c>
      <c r="C52" s="251">
        <v>2</v>
      </c>
      <c r="D52" s="24">
        <v>2</v>
      </c>
    </row>
    <row r="53" spans="1:4" ht="25" customHeight="1">
      <c r="A53" s="56" t="s">
        <v>103</v>
      </c>
      <c r="B53" s="41" t="s">
        <v>470</v>
      </c>
      <c r="C53" s="251">
        <v>2</v>
      </c>
      <c r="D53" s="24">
        <v>2</v>
      </c>
    </row>
    <row r="54" spans="1:4" ht="25" customHeight="1">
      <c r="A54" s="56" t="s">
        <v>103</v>
      </c>
      <c r="B54" s="41" t="s">
        <v>64</v>
      </c>
      <c r="C54" s="251">
        <v>5</v>
      </c>
      <c r="D54" s="24">
        <v>50</v>
      </c>
    </row>
    <row r="55" spans="1:4" ht="25" customHeight="1">
      <c r="A55" s="56" t="s">
        <v>105</v>
      </c>
      <c r="B55" s="41" t="s">
        <v>68</v>
      </c>
      <c r="C55" s="251">
        <v>4</v>
      </c>
      <c r="D55" s="24">
        <v>4</v>
      </c>
    </row>
    <row r="56" spans="1:4" ht="25" customHeight="1">
      <c r="A56" s="79" t="s">
        <v>2</v>
      </c>
      <c r="B56" s="75" t="s">
        <v>0</v>
      </c>
      <c r="C56" s="76" t="s">
        <v>495</v>
      </c>
      <c r="D56" s="76" t="s">
        <v>496</v>
      </c>
    </row>
    <row r="57" spans="1:4" ht="25" customHeight="1">
      <c r="A57" s="267" t="s">
        <v>289</v>
      </c>
      <c r="B57" s="268"/>
      <c r="C57" s="268"/>
      <c r="D57" s="269"/>
    </row>
    <row r="58" spans="1:4" ht="25" customHeight="1">
      <c r="A58" s="56" t="s">
        <v>85</v>
      </c>
      <c r="B58" s="44" t="s">
        <v>535</v>
      </c>
      <c r="C58" s="251">
        <v>5</v>
      </c>
      <c r="D58" s="24">
        <v>5</v>
      </c>
    </row>
    <row r="59" spans="1:4" ht="25" customHeight="1">
      <c r="A59" s="56" t="s">
        <v>87</v>
      </c>
      <c r="B59" s="41" t="s">
        <v>25</v>
      </c>
      <c r="C59" s="251">
        <v>2</v>
      </c>
      <c r="D59" s="24">
        <v>2</v>
      </c>
    </row>
    <row r="60" spans="1:4" ht="25" customHeight="1">
      <c r="A60" s="56" t="s">
        <v>87</v>
      </c>
      <c r="B60" s="41" t="s">
        <v>26</v>
      </c>
      <c r="C60" s="251">
        <v>3</v>
      </c>
      <c r="D60" s="24">
        <v>90</v>
      </c>
    </row>
    <row r="61" spans="1:4" ht="25" customHeight="1">
      <c r="A61" s="56" t="s">
        <v>92</v>
      </c>
      <c r="B61" s="41" t="s">
        <v>36</v>
      </c>
      <c r="C61" s="251">
        <v>4.5333333333333332</v>
      </c>
      <c r="D61" s="24">
        <v>136</v>
      </c>
    </row>
    <row r="62" spans="1:4" ht="25" customHeight="1">
      <c r="A62" s="56" t="s">
        <v>92</v>
      </c>
      <c r="B62" s="41" t="s">
        <v>113</v>
      </c>
      <c r="C62" s="251">
        <v>15.833333333333334</v>
      </c>
      <c r="D62" s="24">
        <v>475</v>
      </c>
    </row>
    <row r="63" spans="1:4" ht="25" customHeight="1">
      <c r="A63" s="56" t="s">
        <v>94</v>
      </c>
      <c r="B63" s="41" t="s">
        <v>445</v>
      </c>
      <c r="C63" s="251">
        <v>11</v>
      </c>
      <c r="D63" s="24">
        <v>220</v>
      </c>
    </row>
    <row r="64" spans="1:4" ht="25" customHeight="1">
      <c r="A64" s="56" t="s">
        <v>97</v>
      </c>
      <c r="B64" s="74" t="s">
        <v>312</v>
      </c>
      <c r="C64" s="251">
        <v>1</v>
      </c>
      <c r="D64" s="24">
        <v>30</v>
      </c>
    </row>
    <row r="65" spans="1:4" ht="25" customHeight="1">
      <c r="A65" s="56" t="s">
        <v>103</v>
      </c>
      <c r="B65" s="74" t="s">
        <v>448</v>
      </c>
      <c r="C65" s="251">
        <v>6</v>
      </c>
      <c r="D65" s="24">
        <v>72</v>
      </c>
    </row>
    <row r="66" spans="1:4" ht="25" customHeight="1">
      <c r="A66" s="267" t="s">
        <v>290</v>
      </c>
      <c r="B66" s="268"/>
      <c r="C66" s="268"/>
      <c r="D66" s="269"/>
    </row>
    <row r="67" spans="1:4" ht="25" customHeight="1">
      <c r="A67" s="56" t="s">
        <v>85</v>
      </c>
      <c r="B67" s="44" t="s">
        <v>508</v>
      </c>
      <c r="C67" s="251">
        <v>2</v>
      </c>
      <c r="D67" s="24">
        <v>2</v>
      </c>
    </row>
    <row r="68" spans="1:4" ht="25" customHeight="1">
      <c r="A68" s="56" t="s">
        <v>86</v>
      </c>
      <c r="B68" s="62" t="s">
        <v>441</v>
      </c>
      <c r="C68" s="251">
        <v>3</v>
      </c>
      <c r="D68" s="24">
        <v>60</v>
      </c>
    </row>
    <row r="69" spans="1:4" ht="25" customHeight="1">
      <c r="A69" s="56" t="s">
        <v>110</v>
      </c>
      <c r="B69" s="62" t="s">
        <v>23</v>
      </c>
      <c r="C69" s="251">
        <v>4</v>
      </c>
      <c r="D69" s="24">
        <v>4</v>
      </c>
    </row>
    <row r="70" spans="1:4" ht="25" customHeight="1">
      <c r="A70" s="56" t="s">
        <v>87</v>
      </c>
      <c r="B70" s="62" t="s">
        <v>412</v>
      </c>
      <c r="C70" s="251">
        <v>1.75</v>
      </c>
      <c r="D70" s="24">
        <v>42</v>
      </c>
    </row>
    <row r="71" spans="1:4" ht="25" customHeight="1">
      <c r="A71" s="56" t="s">
        <v>89</v>
      </c>
      <c r="B71" s="62" t="s">
        <v>386</v>
      </c>
      <c r="C71" s="251">
        <v>2</v>
      </c>
      <c r="D71" s="24">
        <v>2</v>
      </c>
    </row>
    <row r="72" spans="1:4" ht="25" customHeight="1">
      <c r="A72" s="56" t="s">
        <v>96</v>
      </c>
      <c r="B72" s="62" t="s">
        <v>399</v>
      </c>
      <c r="C72" s="251">
        <v>6</v>
      </c>
      <c r="D72" s="24">
        <v>6</v>
      </c>
    </row>
    <row r="73" spans="1:4" ht="25" customHeight="1">
      <c r="A73" s="56" t="s">
        <v>98</v>
      </c>
      <c r="B73" s="62" t="s">
        <v>408</v>
      </c>
      <c r="C73" s="251">
        <v>5</v>
      </c>
      <c r="D73" s="24">
        <v>100</v>
      </c>
    </row>
    <row r="74" spans="1:4" ht="25" customHeight="1">
      <c r="A74" s="56" t="s">
        <v>98</v>
      </c>
      <c r="B74" s="41" t="s">
        <v>49</v>
      </c>
      <c r="C74" s="251">
        <v>10</v>
      </c>
      <c r="D74" s="24">
        <v>10</v>
      </c>
    </row>
    <row r="75" spans="1:4" ht="25" customHeight="1">
      <c r="A75" s="56" t="s">
        <v>101</v>
      </c>
      <c r="B75" s="62" t="s">
        <v>387</v>
      </c>
      <c r="C75" s="251">
        <v>2</v>
      </c>
      <c r="D75" s="24">
        <v>2</v>
      </c>
    </row>
    <row r="76" spans="1:4" ht="25" customHeight="1">
      <c r="A76" s="56" t="s">
        <v>102</v>
      </c>
      <c r="B76" s="41" t="s">
        <v>60</v>
      </c>
      <c r="C76" s="251">
        <v>4</v>
      </c>
      <c r="D76" s="24">
        <v>48</v>
      </c>
    </row>
    <row r="77" spans="1:4" ht="25" customHeight="1">
      <c r="A77" s="56" t="s">
        <v>103</v>
      </c>
      <c r="B77" s="62" t="s">
        <v>388</v>
      </c>
      <c r="C77" s="251">
        <v>2</v>
      </c>
      <c r="D77" s="24">
        <v>2</v>
      </c>
    </row>
    <row r="78" spans="1:4" ht="25" customHeight="1">
      <c r="A78" s="56" t="s">
        <v>105</v>
      </c>
      <c r="B78" s="62" t="s">
        <v>398</v>
      </c>
      <c r="C78" s="251">
        <v>3</v>
      </c>
      <c r="D78" s="24">
        <v>3</v>
      </c>
    </row>
    <row r="79" spans="1:4" ht="25" customHeight="1">
      <c r="A79" s="267" t="s">
        <v>291</v>
      </c>
      <c r="B79" s="268"/>
      <c r="C79" s="268"/>
      <c r="D79" s="269"/>
    </row>
    <row r="80" spans="1:4" ht="25" customHeight="1">
      <c r="A80" s="56" t="s">
        <v>110</v>
      </c>
      <c r="B80" s="41" t="s">
        <v>111</v>
      </c>
      <c r="C80" s="251">
        <v>2</v>
      </c>
      <c r="D80" s="24">
        <v>10</v>
      </c>
    </row>
    <row r="81" spans="1:4" ht="25" customHeight="1">
      <c r="A81" s="56" t="s">
        <v>90</v>
      </c>
      <c r="B81" s="41" t="s">
        <v>34</v>
      </c>
      <c r="C81" s="251">
        <v>3</v>
      </c>
      <c r="D81" s="24">
        <v>30</v>
      </c>
    </row>
    <row r="82" spans="1:4" ht="25" customHeight="1">
      <c r="A82" s="214" t="s">
        <v>97</v>
      </c>
      <c r="B82" s="62" t="s">
        <v>384</v>
      </c>
      <c r="C82" s="251">
        <v>2</v>
      </c>
      <c r="D82" s="24">
        <v>60</v>
      </c>
    </row>
    <row r="83" spans="1:4" ht="25" customHeight="1">
      <c r="A83" s="79" t="s">
        <v>2</v>
      </c>
      <c r="B83" s="75" t="s">
        <v>0</v>
      </c>
      <c r="C83" s="76" t="s">
        <v>495</v>
      </c>
      <c r="D83" s="76" t="s">
        <v>496</v>
      </c>
    </row>
    <row r="84" spans="1:4" ht="25" customHeight="1">
      <c r="A84" s="267" t="s">
        <v>292</v>
      </c>
      <c r="B84" s="268"/>
      <c r="C84" s="268"/>
      <c r="D84" s="269"/>
    </row>
    <row r="85" spans="1:4" ht="25" customHeight="1">
      <c r="A85" s="56" t="s">
        <v>85</v>
      </c>
      <c r="B85" s="62" t="s">
        <v>393</v>
      </c>
      <c r="C85" s="251">
        <v>2</v>
      </c>
      <c r="D85" s="24">
        <v>60</v>
      </c>
    </row>
    <row r="86" spans="1:4" ht="25" customHeight="1">
      <c r="A86" s="56" t="s">
        <v>86</v>
      </c>
      <c r="B86" s="62" t="s">
        <v>19</v>
      </c>
      <c r="C86" s="251">
        <v>3</v>
      </c>
      <c r="D86" s="24">
        <v>90</v>
      </c>
    </row>
    <row r="87" spans="1:4" ht="25" customHeight="1">
      <c r="A87" s="56" t="s">
        <v>110</v>
      </c>
      <c r="B87" s="62" t="s">
        <v>443</v>
      </c>
      <c r="C87" s="251">
        <v>2</v>
      </c>
      <c r="D87" s="24">
        <v>60</v>
      </c>
    </row>
    <row r="88" spans="1:4" ht="25" customHeight="1">
      <c r="A88" s="56" t="s">
        <v>89</v>
      </c>
      <c r="B88" s="41" t="s">
        <v>444</v>
      </c>
      <c r="C88" s="251">
        <v>2</v>
      </c>
      <c r="D88" s="24">
        <v>60</v>
      </c>
    </row>
    <row r="89" spans="1:4" ht="25" customHeight="1">
      <c r="A89" s="56" t="s">
        <v>94</v>
      </c>
      <c r="B89" s="74" t="s">
        <v>38</v>
      </c>
      <c r="C89" s="251">
        <v>8</v>
      </c>
      <c r="D89" s="24">
        <v>240</v>
      </c>
    </row>
    <row r="90" spans="1:4" ht="25" customHeight="1">
      <c r="A90" s="56" t="s">
        <v>94</v>
      </c>
      <c r="B90" s="62" t="s">
        <v>407</v>
      </c>
      <c r="C90" s="251">
        <v>3</v>
      </c>
      <c r="D90" s="24">
        <v>90</v>
      </c>
    </row>
    <row r="91" spans="1:4" ht="25" customHeight="1">
      <c r="A91" s="56" t="s">
        <v>95</v>
      </c>
      <c r="B91" s="41" t="s">
        <v>44</v>
      </c>
      <c r="C91" s="251">
        <v>2</v>
      </c>
      <c r="D91" s="24">
        <v>60</v>
      </c>
    </row>
    <row r="92" spans="1:4" ht="25" customHeight="1">
      <c r="A92" s="56" t="s">
        <v>99</v>
      </c>
      <c r="B92" s="41" t="s">
        <v>53</v>
      </c>
      <c r="C92" s="251">
        <v>1</v>
      </c>
      <c r="D92" s="24">
        <v>30</v>
      </c>
    </row>
    <row r="93" spans="1:4" ht="25" customHeight="1">
      <c r="A93" s="56" t="s">
        <v>101</v>
      </c>
      <c r="B93" s="62" t="s">
        <v>413</v>
      </c>
      <c r="C93" s="251">
        <v>1</v>
      </c>
      <c r="D93" s="24">
        <v>30</v>
      </c>
    </row>
    <row r="94" spans="1:4" ht="25" customHeight="1">
      <c r="A94" s="56" t="s">
        <v>102</v>
      </c>
      <c r="B94" s="62" t="s">
        <v>395</v>
      </c>
      <c r="C94" s="251">
        <v>2</v>
      </c>
      <c r="D94" s="24">
        <v>56</v>
      </c>
    </row>
    <row r="95" spans="1:4" ht="25" customHeight="1">
      <c r="A95" s="56" t="s">
        <v>102</v>
      </c>
      <c r="B95" s="41" t="s">
        <v>58</v>
      </c>
      <c r="C95" s="251">
        <v>3</v>
      </c>
      <c r="D95" s="24">
        <v>90</v>
      </c>
    </row>
    <row r="96" spans="1:4" ht="25" customHeight="1">
      <c r="A96" s="56" t="s">
        <v>103</v>
      </c>
      <c r="B96" s="41" t="s">
        <v>63</v>
      </c>
      <c r="C96" s="251">
        <v>2</v>
      </c>
      <c r="D96" s="24">
        <v>2</v>
      </c>
    </row>
    <row r="97" spans="1:4" ht="25" customHeight="1">
      <c r="A97" s="267" t="s">
        <v>293</v>
      </c>
      <c r="B97" s="268"/>
      <c r="C97" s="268"/>
      <c r="D97" s="269"/>
    </row>
    <row r="98" spans="1:4" ht="25" customHeight="1">
      <c r="A98" s="56" t="s">
        <v>95</v>
      </c>
      <c r="B98" s="62" t="s">
        <v>469</v>
      </c>
      <c r="C98" s="251">
        <v>6</v>
      </c>
      <c r="D98" s="24">
        <v>6</v>
      </c>
    </row>
    <row r="99" spans="1:4" ht="25" customHeight="1">
      <c r="A99" s="56" t="s">
        <v>96</v>
      </c>
      <c r="B99" s="62" t="s">
        <v>391</v>
      </c>
      <c r="C99" s="251">
        <v>4</v>
      </c>
      <c r="D99" s="24">
        <v>84</v>
      </c>
    </row>
    <row r="100" spans="1:4" ht="25" customHeight="1">
      <c r="A100" s="56" t="s">
        <v>99</v>
      </c>
      <c r="B100" s="41" t="s">
        <v>54</v>
      </c>
      <c r="C100" s="251">
        <v>2</v>
      </c>
      <c r="D100" s="24">
        <v>12</v>
      </c>
    </row>
    <row r="101" spans="1:4" ht="25" customHeight="1">
      <c r="A101" s="79" t="s">
        <v>2</v>
      </c>
      <c r="B101" s="75" t="s">
        <v>0</v>
      </c>
      <c r="C101" s="76" t="s">
        <v>495</v>
      </c>
      <c r="D101" s="76" t="s">
        <v>496</v>
      </c>
    </row>
    <row r="102" spans="1:4" ht="25" customHeight="1">
      <c r="A102" s="267" t="s">
        <v>294</v>
      </c>
      <c r="B102" s="268"/>
      <c r="C102" s="268"/>
      <c r="D102" s="269"/>
    </row>
    <row r="103" spans="1:4" ht="25" customHeight="1">
      <c r="A103" s="56" t="s">
        <v>85</v>
      </c>
      <c r="B103" s="44" t="s">
        <v>439</v>
      </c>
      <c r="C103" s="251">
        <v>4</v>
      </c>
      <c r="D103" s="24">
        <v>120</v>
      </c>
    </row>
    <row r="104" spans="1:4" ht="25" customHeight="1">
      <c r="A104" s="56" t="s">
        <v>85</v>
      </c>
      <c r="B104" s="44" t="s">
        <v>11</v>
      </c>
      <c r="C104" s="251">
        <v>2</v>
      </c>
      <c r="D104" s="24">
        <v>120</v>
      </c>
    </row>
    <row r="105" spans="1:4" ht="25" customHeight="1">
      <c r="A105" s="56" t="s">
        <v>85</v>
      </c>
      <c r="B105" s="44" t="s">
        <v>15</v>
      </c>
      <c r="C105" s="251">
        <v>4.5</v>
      </c>
      <c r="D105" s="24">
        <v>135</v>
      </c>
    </row>
    <row r="106" spans="1:4" ht="25" customHeight="1">
      <c r="A106" s="56" t="s">
        <v>86</v>
      </c>
      <c r="B106" s="62" t="s">
        <v>442</v>
      </c>
      <c r="C106" s="251">
        <v>5.7</v>
      </c>
      <c r="D106" s="24">
        <v>171</v>
      </c>
    </row>
    <row r="107" spans="1:4" ht="25" customHeight="1">
      <c r="A107" s="56" t="s">
        <v>87</v>
      </c>
      <c r="B107" s="62" t="s">
        <v>400</v>
      </c>
      <c r="C107" s="251">
        <v>4.0749999999999993</v>
      </c>
      <c r="D107" s="24">
        <v>163</v>
      </c>
    </row>
    <row r="108" spans="1:4" ht="25" customHeight="1">
      <c r="A108" s="56" t="s">
        <v>87</v>
      </c>
      <c r="B108" s="44" t="s">
        <v>604</v>
      </c>
      <c r="C108" s="251">
        <v>31</v>
      </c>
      <c r="D108" s="24">
        <v>248</v>
      </c>
    </row>
    <row r="109" spans="1:4" ht="25" customHeight="1">
      <c r="A109" s="56" t="s">
        <v>87</v>
      </c>
      <c r="B109" s="44" t="s">
        <v>599</v>
      </c>
      <c r="C109" s="251">
        <v>5</v>
      </c>
      <c r="D109" s="24">
        <v>5</v>
      </c>
    </row>
    <row r="110" spans="1:4" ht="25" customHeight="1">
      <c r="A110" s="56" t="s">
        <v>87</v>
      </c>
      <c r="B110" s="44" t="s">
        <v>606</v>
      </c>
      <c r="C110" s="251">
        <v>2</v>
      </c>
      <c r="D110" s="24">
        <v>24</v>
      </c>
    </row>
    <row r="111" spans="1:4" ht="25" customHeight="1">
      <c r="A111" s="56" t="s">
        <v>87</v>
      </c>
      <c r="B111" s="44" t="s">
        <v>605</v>
      </c>
      <c r="C111" s="251">
        <v>4</v>
      </c>
      <c r="D111" s="24">
        <v>48</v>
      </c>
    </row>
    <row r="112" spans="1:4" ht="25" customHeight="1">
      <c r="A112" s="56" t="s">
        <v>87</v>
      </c>
      <c r="B112" s="44" t="s">
        <v>481</v>
      </c>
      <c r="C112" s="251">
        <v>14.833333333333334</v>
      </c>
      <c r="D112" s="24">
        <v>178</v>
      </c>
    </row>
    <row r="113" spans="1:4" ht="25" customHeight="1">
      <c r="A113" s="56" t="s">
        <v>91</v>
      </c>
      <c r="B113" s="41" t="s">
        <v>35</v>
      </c>
      <c r="C113" s="251">
        <v>1</v>
      </c>
      <c r="D113" s="24">
        <v>1</v>
      </c>
    </row>
    <row r="114" spans="1:4" ht="25" customHeight="1">
      <c r="A114" s="56" t="s">
        <v>95</v>
      </c>
      <c r="B114" s="41" t="s">
        <v>468</v>
      </c>
      <c r="C114" s="251">
        <v>2</v>
      </c>
      <c r="D114" s="24">
        <v>60</v>
      </c>
    </row>
    <row r="115" spans="1:4" ht="25" customHeight="1">
      <c r="A115" s="56" t="s">
        <v>95</v>
      </c>
      <c r="B115" s="44" t="s">
        <v>521</v>
      </c>
      <c r="C115" s="251">
        <v>2</v>
      </c>
      <c r="D115" s="24">
        <v>60</v>
      </c>
    </row>
    <row r="116" spans="1:4" ht="25" customHeight="1">
      <c r="A116" s="56" t="s">
        <v>95</v>
      </c>
      <c r="B116" s="41" t="s">
        <v>43</v>
      </c>
      <c r="C116" s="251">
        <v>1</v>
      </c>
      <c r="D116" s="24">
        <v>1</v>
      </c>
    </row>
    <row r="117" spans="1:4" ht="25" customHeight="1">
      <c r="A117" s="56" t="s">
        <v>96</v>
      </c>
      <c r="B117" s="44" t="s">
        <v>540</v>
      </c>
      <c r="C117" s="251">
        <v>2</v>
      </c>
      <c r="D117" s="24">
        <v>60</v>
      </c>
    </row>
    <row r="118" spans="1:4" ht="25" customHeight="1">
      <c r="A118" s="56" t="s">
        <v>96</v>
      </c>
      <c r="B118" s="44" t="s">
        <v>523</v>
      </c>
      <c r="C118" s="251">
        <v>2</v>
      </c>
      <c r="D118" s="24">
        <v>60</v>
      </c>
    </row>
    <row r="119" spans="1:4" ht="25" customHeight="1">
      <c r="A119" s="56" t="s">
        <v>98</v>
      </c>
      <c r="B119" s="62" t="s">
        <v>446</v>
      </c>
      <c r="C119" s="251">
        <v>2</v>
      </c>
      <c r="D119" s="24">
        <v>56</v>
      </c>
    </row>
    <row r="120" spans="1:4" ht="25" customHeight="1">
      <c r="A120" s="56" t="s">
        <v>99</v>
      </c>
      <c r="B120" s="44" t="s">
        <v>597</v>
      </c>
      <c r="C120" s="251">
        <v>6</v>
      </c>
      <c r="D120" s="24">
        <v>96</v>
      </c>
    </row>
    <row r="121" spans="1:4" ht="25" customHeight="1">
      <c r="A121" s="56" t="s">
        <v>99</v>
      </c>
      <c r="B121" s="41" t="s">
        <v>50</v>
      </c>
      <c r="C121" s="251">
        <v>28</v>
      </c>
      <c r="D121" s="24">
        <v>224</v>
      </c>
    </row>
    <row r="122" spans="1:4" ht="25" customHeight="1">
      <c r="A122" s="56" t="s">
        <v>99</v>
      </c>
      <c r="B122" s="41" t="s">
        <v>51</v>
      </c>
      <c r="C122" s="251">
        <v>4.75</v>
      </c>
      <c r="D122" s="24">
        <v>76</v>
      </c>
    </row>
    <row r="123" spans="1:4" ht="25" customHeight="1">
      <c r="A123" s="56" t="s">
        <v>99</v>
      </c>
      <c r="B123" s="44" t="s">
        <v>493</v>
      </c>
      <c r="C123" s="251">
        <v>3.4285714285714284</v>
      </c>
      <c r="D123" s="24">
        <v>48</v>
      </c>
    </row>
    <row r="124" spans="1:4" ht="25" customHeight="1">
      <c r="A124" s="56" t="s">
        <v>102</v>
      </c>
      <c r="B124" s="41" t="s">
        <v>56</v>
      </c>
      <c r="C124" s="251">
        <v>1</v>
      </c>
      <c r="D124" s="24">
        <v>28</v>
      </c>
    </row>
    <row r="125" spans="1:4" ht="25" customHeight="1">
      <c r="A125" s="56" t="s">
        <v>103</v>
      </c>
      <c r="B125" s="62" t="s">
        <v>411</v>
      </c>
      <c r="C125" s="251">
        <v>2</v>
      </c>
      <c r="D125" s="24">
        <v>60</v>
      </c>
    </row>
    <row r="126" spans="1:4" ht="25" customHeight="1">
      <c r="A126" s="56" t="s">
        <v>103</v>
      </c>
      <c r="B126" s="41" t="s">
        <v>449</v>
      </c>
      <c r="C126" s="251">
        <v>10</v>
      </c>
      <c r="D126" s="24">
        <v>200</v>
      </c>
    </row>
    <row r="127" spans="1:4" ht="25" customHeight="1">
      <c r="A127" s="56" t="s">
        <v>105</v>
      </c>
      <c r="B127" s="41" t="s">
        <v>67</v>
      </c>
      <c r="C127" s="251">
        <v>1</v>
      </c>
      <c r="D127" s="24">
        <v>6</v>
      </c>
    </row>
    <row r="128" spans="1:4" ht="25" customHeight="1">
      <c r="A128" s="56" t="s">
        <v>105</v>
      </c>
      <c r="B128" s="41" t="s">
        <v>451</v>
      </c>
      <c r="C128" s="251">
        <v>1</v>
      </c>
      <c r="D128" s="24">
        <v>30</v>
      </c>
    </row>
    <row r="129" spans="1:4" ht="25" customHeight="1">
      <c r="A129" s="56" t="s">
        <v>109</v>
      </c>
      <c r="B129" s="41" t="s">
        <v>452</v>
      </c>
      <c r="C129" s="251">
        <v>5.9285714285714288</v>
      </c>
      <c r="D129" s="24">
        <v>83</v>
      </c>
    </row>
    <row r="130" spans="1:4" ht="25" customHeight="1">
      <c r="A130" s="79" t="s">
        <v>2</v>
      </c>
      <c r="B130" s="75" t="s">
        <v>0</v>
      </c>
      <c r="C130" s="76" t="s">
        <v>495</v>
      </c>
      <c r="D130" s="76" t="s">
        <v>496</v>
      </c>
    </row>
    <row r="131" spans="1:4" ht="25" customHeight="1">
      <c r="A131" s="267" t="s">
        <v>295</v>
      </c>
      <c r="B131" s="268"/>
      <c r="C131" s="268"/>
      <c r="D131" s="269"/>
    </row>
    <row r="132" spans="1:4" ht="25" customHeight="1">
      <c r="A132" s="56" t="s">
        <v>86</v>
      </c>
      <c r="B132" s="62" t="s">
        <v>17</v>
      </c>
      <c r="C132" s="251">
        <v>4</v>
      </c>
      <c r="D132" s="24">
        <v>4</v>
      </c>
    </row>
    <row r="133" spans="1:4" ht="25" customHeight="1">
      <c r="A133" s="56" t="s">
        <v>110</v>
      </c>
      <c r="B133" s="62" t="s">
        <v>21</v>
      </c>
      <c r="C133" s="251">
        <v>6</v>
      </c>
      <c r="D133" s="24">
        <v>6</v>
      </c>
    </row>
    <row r="134" spans="1:4" ht="25" customHeight="1">
      <c r="A134" s="56" t="s">
        <v>110</v>
      </c>
      <c r="B134" s="62" t="s">
        <v>24</v>
      </c>
      <c r="C134" s="251">
        <v>1</v>
      </c>
      <c r="D134" s="24">
        <v>1</v>
      </c>
    </row>
    <row r="135" spans="1:4" ht="25" customHeight="1">
      <c r="A135" s="56" t="s">
        <v>89</v>
      </c>
      <c r="B135" s="44" t="s">
        <v>542</v>
      </c>
      <c r="C135" s="251">
        <v>2</v>
      </c>
      <c r="D135" s="24">
        <v>2</v>
      </c>
    </row>
    <row r="136" spans="1:4" ht="25" customHeight="1">
      <c r="A136" s="56" t="s">
        <v>95</v>
      </c>
      <c r="B136" s="44" t="s">
        <v>511</v>
      </c>
      <c r="C136" s="251">
        <v>5</v>
      </c>
      <c r="D136" s="24">
        <v>140</v>
      </c>
    </row>
    <row r="137" spans="1:4" ht="25" customHeight="1">
      <c r="A137" s="56" t="s">
        <v>95</v>
      </c>
      <c r="B137" s="41" t="s">
        <v>42</v>
      </c>
      <c r="C137" s="251">
        <v>6.666666666666667</v>
      </c>
      <c r="D137" s="24">
        <v>100</v>
      </c>
    </row>
    <row r="138" spans="1:4" ht="25" customHeight="1">
      <c r="A138" s="214" t="s">
        <v>97</v>
      </c>
      <c r="B138" s="187" t="s">
        <v>47</v>
      </c>
      <c r="C138" s="251">
        <v>3</v>
      </c>
      <c r="D138" s="24">
        <v>3</v>
      </c>
    </row>
    <row r="139" spans="1:4" ht="25" customHeight="1">
      <c r="A139" s="56" t="s">
        <v>98</v>
      </c>
      <c r="B139" s="62" t="s">
        <v>401</v>
      </c>
      <c r="C139" s="251">
        <v>4</v>
      </c>
      <c r="D139" s="24">
        <v>4</v>
      </c>
    </row>
    <row r="140" spans="1:4" ht="25" customHeight="1">
      <c r="A140" s="56" t="s">
        <v>102</v>
      </c>
      <c r="B140" s="44" t="s">
        <v>506</v>
      </c>
      <c r="C140" s="251">
        <v>2</v>
      </c>
      <c r="D140" s="24">
        <v>2</v>
      </c>
    </row>
    <row r="141" spans="1:4" ht="25" customHeight="1">
      <c r="A141" s="56" t="s">
        <v>103</v>
      </c>
      <c r="B141" s="41" t="s">
        <v>65</v>
      </c>
      <c r="C141" s="251">
        <v>3</v>
      </c>
      <c r="D141" s="24">
        <v>3</v>
      </c>
    </row>
    <row r="142" spans="1:4" ht="25" customHeight="1">
      <c r="A142" s="56" t="s">
        <v>105</v>
      </c>
      <c r="B142" s="41" t="s">
        <v>66</v>
      </c>
      <c r="C142" s="251">
        <v>3</v>
      </c>
      <c r="D142" s="24">
        <v>3</v>
      </c>
    </row>
    <row r="143" spans="1:4" ht="25" customHeight="1">
      <c r="A143" s="267" t="s">
        <v>166</v>
      </c>
      <c r="B143" s="268"/>
      <c r="C143" s="268"/>
      <c r="D143" s="269"/>
    </row>
    <row r="144" spans="1:4" ht="25" customHeight="1">
      <c r="A144" s="56" t="s">
        <v>110</v>
      </c>
      <c r="B144" s="62" t="s">
        <v>20</v>
      </c>
      <c r="C144" s="251">
        <v>9</v>
      </c>
      <c r="D144" s="24">
        <v>9</v>
      </c>
    </row>
    <row r="145" spans="1:4" ht="25" customHeight="1">
      <c r="A145" s="56" t="s">
        <v>87</v>
      </c>
      <c r="B145" s="74" t="s">
        <v>526</v>
      </c>
      <c r="C145" s="251">
        <v>2</v>
      </c>
      <c r="D145" s="24">
        <v>80</v>
      </c>
    </row>
    <row r="146" spans="1:4" ht="25" customHeight="1">
      <c r="A146" s="56" t="s">
        <v>89</v>
      </c>
      <c r="B146" s="44" t="s">
        <v>502</v>
      </c>
      <c r="C146" s="251">
        <v>2</v>
      </c>
      <c r="D146" s="24">
        <v>2</v>
      </c>
    </row>
    <row r="147" spans="1:4" ht="25" customHeight="1">
      <c r="A147" s="56" t="s">
        <v>90</v>
      </c>
      <c r="B147" s="41" t="s">
        <v>114</v>
      </c>
      <c r="C147" s="251">
        <v>7.5833333333333339</v>
      </c>
      <c r="D147" s="24">
        <v>182</v>
      </c>
    </row>
    <row r="148" spans="1:4" ht="25" customHeight="1">
      <c r="A148" s="56" t="s">
        <v>90</v>
      </c>
      <c r="B148" s="41" t="s">
        <v>33</v>
      </c>
      <c r="C148" s="251">
        <v>2</v>
      </c>
      <c r="D148" s="24">
        <v>60</v>
      </c>
    </row>
    <row r="149" spans="1:4" ht="25" customHeight="1">
      <c r="A149" s="56" t="s">
        <v>95</v>
      </c>
      <c r="B149" s="44" t="s">
        <v>534</v>
      </c>
      <c r="C149" s="251">
        <v>1</v>
      </c>
      <c r="D149" s="24">
        <v>20</v>
      </c>
    </row>
    <row r="150" spans="1:4" ht="25" customHeight="1">
      <c r="A150" s="56" t="s">
        <v>95</v>
      </c>
      <c r="B150" s="41" t="s">
        <v>40</v>
      </c>
      <c r="C150" s="251">
        <v>2.5</v>
      </c>
      <c r="D150" s="24">
        <v>70</v>
      </c>
    </row>
    <row r="151" spans="1:4" ht="25" customHeight="1">
      <c r="A151" s="56" t="s">
        <v>95</v>
      </c>
      <c r="B151" s="62" t="s">
        <v>480</v>
      </c>
      <c r="C151" s="251">
        <v>1.0333333333333332</v>
      </c>
      <c r="D151" s="24">
        <v>31</v>
      </c>
    </row>
    <row r="152" spans="1:4" ht="25" customHeight="1">
      <c r="A152" s="56" t="s">
        <v>95</v>
      </c>
      <c r="B152" s="74" t="s">
        <v>41</v>
      </c>
      <c r="C152" s="251">
        <v>3</v>
      </c>
      <c r="D152" s="24">
        <v>60</v>
      </c>
    </row>
    <row r="153" spans="1:4" ht="25" customHeight="1">
      <c r="A153" s="56" t="s">
        <v>96</v>
      </c>
      <c r="B153" s="41" t="s">
        <v>45</v>
      </c>
      <c r="C153" s="251">
        <v>2.2204460492503131E-16</v>
      </c>
      <c r="D153" s="24">
        <v>0</v>
      </c>
    </row>
    <row r="154" spans="1:4" ht="25" customHeight="1">
      <c r="A154" s="56" t="s">
        <v>102</v>
      </c>
      <c r="B154" s="41" t="s">
        <v>57</v>
      </c>
      <c r="C154" s="251">
        <v>4</v>
      </c>
      <c r="D154" s="24">
        <v>240</v>
      </c>
    </row>
    <row r="155" spans="1:4" ht="25" customHeight="1">
      <c r="A155" s="56" t="s">
        <v>102</v>
      </c>
      <c r="B155" s="62" t="s">
        <v>434</v>
      </c>
      <c r="C155" s="251">
        <v>17.666666666666668</v>
      </c>
      <c r="D155" s="24">
        <v>530</v>
      </c>
    </row>
    <row r="156" spans="1:4" ht="25" customHeight="1">
      <c r="A156" s="56" t="s">
        <v>103</v>
      </c>
      <c r="B156" s="41" t="s">
        <v>450</v>
      </c>
      <c r="C156" s="251">
        <v>11</v>
      </c>
      <c r="D156" s="24">
        <v>330</v>
      </c>
    </row>
    <row r="157" spans="1:4" ht="25" customHeight="1">
      <c r="A157" s="56" t="s">
        <v>107</v>
      </c>
      <c r="B157" s="74" t="s">
        <v>314</v>
      </c>
      <c r="C157" s="251">
        <v>1</v>
      </c>
      <c r="D157" s="24">
        <v>40</v>
      </c>
    </row>
  </sheetData>
  <mergeCells count="13">
    <mergeCell ref="A102:D102"/>
    <mergeCell ref="A131:D131"/>
    <mergeCell ref="A143:D143"/>
    <mergeCell ref="A57:D57"/>
    <mergeCell ref="A66:D66"/>
    <mergeCell ref="A79:D79"/>
    <mergeCell ref="A84:D84"/>
    <mergeCell ref="A97:D97"/>
    <mergeCell ref="A2:D2"/>
    <mergeCell ref="A23:D23"/>
    <mergeCell ref="A30:D30"/>
    <mergeCell ref="A37:D37"/>
    <mergeCell ref="A40:D40"/>
  </mergeCells>
  <pageMargins left="0.39370078740157477" right="0.39370078740157477" top="0.59055118110236215" bottom="0.59055118110236215" header="0.19685039370078738" footer="0.19685039370078738"/>
  <pageSetup paperSize="9" scale="85" fitToHeight="3" orientation="portrait" r:id="rId1"/>
  <headerFooter>
    <oddHeader>&amp;LPVS - PROMO SOINS EN PROVENCE VERTE&amp;CMED-Stock Pharmacie au 20/09/2016&amp;RImprimé le &amp;D a &amp;T</oddHeader>
    <oddFooter>&amp;RPage &amp;P sur &amp;N&amp;CZ:\0000-an-2016-Suivi-STATS-----EST-OK\0000-an-2016-PHARMACIE\MED-Stock-Pharmacie-au-20-09-2016-a-10h43.pdf</oddFooter>
  </headerFooter>
  <rowBreaks count="6" manualBreakCount="6">
    <brk id="28" max="16383" man="1"/>
    <brk id="55" max="16383" man="1"/>
    <brk id="82" max="16383" man="1"/>
    <brk id="100" max="16383" man="1"/>
    <brk id="129" max="16383" man="1"/>
    <brk id="15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7"/>
  <dimension ref="A1:G71"/>
  <sheetViews>
    <sheetView view="pageLayout" topLeftCell="A46" zoomScaleNormal="100" workbookViewId="0">
      <selection activeCell="D24" sqref="D24"/>
    </sheetView>
  </sheetViews>
  <sheetFormatPr baseColWidth="10" defaultRowHeight="12.5"/>
  <cols>
    <col min="1" max="1" width="6.7265625" bestFit="1" customWidth="1"/>
    <col min="2" max="2" width="87.453125" bestFit="1" customWidth="1"/>
    <col min="3" max="3" width="11.54296875" bestFit="1" customWidth="1"/>
    <col min="4" max="5" width="8.7265625" customWidth="1"/>
  </cols>
  <sheetData>
    <row r="1" spans="1:7" ht="65.150000000000006" customHeight="1">
      <c r="A1" s="198" t="s">
        <v>2</v>
      </c>
      <c r="B1" s="198" t="s">
        <v>0</v>
      </c>
      <c r="C1" s="198" t="s">
        <v>117</v>
      </c>
      <c r="D1" s="77" t="s">
        <v>431</v>
      </c>
      <c r="E1" s="76" t="s">
        <v>432</v>
      </c>
      <c r="F1" s="199" t="s">
        <v>273</v>
      </c>
      <c r="G1" s="200" t="s">
        <v>275</v>
      </c>
    </row>
    <row r="2" spans="1:7" ht="20.149999999999999" customHeight="1">
      <c r="A2" s="270" t="s">
        <v>165</v>
      </c>
      <c r="B2" s="271"/>
      <c r="C2" s="271"/>
      <c r="D2" s="271"/>
      <c r="E2" s="271"/>
      <c r="F2" s="271"/>
      <c r="G2" s="272"/>
    </row>
    <row r="3" spans="1:7">
      <c r="A3" s="39" t="s">
        <v>85</v>
      </c>
      <c r="B3" s="71" t="s">
        <v>453</v>
      </c>
      <c r="C3" s="71" t="s">
        <v>118</v>
      </c>
      <c r="D3" s="24">
        <v>1</v>
      </c>
      <c r="E3" s="24">
        <v>2</v>
      </c>
      <c r="F3" s="218">
        <v>0</v>
      </c>
      <c r="G3" s="24">
        <v>2</v>
      </c>
    </row>
    <row r="4" spans="1:7">
      <c r="A4" s="24" t="s">
        <v>85</v>
      </c>
      <c r="B4" s="144" t="s">
        <v>317</v>
      </c>
      <c r="C4" s="144" t="s">
        <v>118</v>
      </c>
      <c r="D4" s="148">
        <v>2</v>
      </c>
      <c r="E4" s="148">
        <v>3</v>
      </c>
      <c r="F4" s="218">
        <v>0</v>
      </c>
      <c r="G4" s="24">
        <v>0</v>
      </c>
    </row>
    <row r="5" spans="1:7">
      <c r="A5" s="39" t="s">
        <v>85</v>
      </c>
      <c r="B5" s="71" t="s">
        <v>272</v>
      </c>
      <c r="C5" s="71" t="s">
        <v>118</v>
      </c>
      <c r="D5" s="24">
        <v>2</v>
      </c>
      <c r="E5" s="24">
        <v>2</v>
      </c>
      <c r="F5" s="218">
        <v>0</v>
      </c>
      <c r="G5" s="24">
        <v>2</v>
      </c>
    </row>
    <row r="6" spans="1:7">
      <c r="A6" s="24" t="s">
        <v>110</v>
      </c>
      <c r="B6" s="144" t="s">
        <v>330</v>
      </c>
      <c r="C6" s="144" t="s">
        <v>118</v>
      </c>
      <c r="D6" s="148">
        <v>1</v>
      </c>
      <c r="E6" s="148">
        <v>2</v>
      </c>
      <c r="F6" s="218">
        <v>0</v>
      </c>
      <c r="G6" s="24">
        <v>0</v>
      </c>
    </row>
    <row r="7" spans="1:7">
      <c r="A7" s="24" t="s">
        <v>87</v>
      </c>
      <c r="B7" s="144" t="s">
        <v>378</v>
      </c>
      <c r="C7" s="144" t="s">
        <v>118</v>
      </c>
      <c r="D7" s="148">
        <v>1</v>
      </c>
      <c r="E7" s="148">
        <v>2</v>
      </c>
      <c r="F7" s="218">
        <v>0</v>
      </c>
      <c r="G7" s="24">
        <v>0</v>
      </c>
    </row>
    <row r="8" spans="1:7">
      <c r="A8" s="39" t="s">
        <v>89</v>
      </c>
      <c r="B8" s="71" t="s">
        <v>343</v>
      </c>
      <c r="C8" s="71" t="s">
        <v>118</v>
      </c>
      <c r="D8" s="24">
        <v>2</v>
      </c>
      <c r="E8" s="24">
        <v>3.5</v>
      </c>
      <c r="F8" s="218">
        <v>0</v>
      </c>
      <c r="G8" s="24">
        <v>2</v>
      </c>
    </row>
    <row r="9" spans="1:7" ht="20.149999999999999" customHeight="1">
      <c r="A9" s="270" t="s">
        <v>286</v>
      </c>
      <c r="B9" s="271"/>
      <c r="C9" s="271"/>
      <c r="D9" s="271"/>
      <c r="E9" s="271"/>
      <c r="F9" s="271"/>
      <c r="G9" s="272"/>
    </row>
    <row r="10" spans="1:7">
      <c r="A10" s="39" t="s">
        <v>102</v>
      </c>
      <c r="B10" s="71" t="s">
        <v>365</v>
      </c>
      <c r="C10" s="71" t="s">
        <v>118</v>
      </c>
      <c r="D10" s="24">
        <v>2</v>
      </c>
      <c r="E10" s="24">
        <v>0</v>
      </c>
      <c r="F10" s="218">
        <v>0</v>
      </c>
      <c r="G10" s="24">
        <v>5</v>
      </c>
    </row>
    <row r="11" spans="1:7">
      <c r="A11" s="39" t="s">
        <v>102</v>
      </c>
      <c r="B11" s="71" t="s">
        <v>367</v>
      </c>
      <c r="C11" s="71" t="s">
        <v>118</v>
      </c>
      <c r="D11" s="24">
        <v>2</v>
      </c>
      <c r="E11" s="24">
        <v>2</v>
      </c>
      <c r="F11" s="218">
        <v>0</v>
      </c>
      <c r="G11" s="24">
        <v>10</v>
      </c>
    </row>
    <row r="12" spans="1:7" ht="20.149999999999999" customHeight="1">
      <c r="A12" s="270" t="s">
        <v>287</v>
      </c>
      <c r="B12" s="271"/>
      <c r="C12" s="271"/>
      <c r="D12" s="271"/>
      <c r="E12" s="271"/>
      <c r="F12" s="271"/>
      <c r="G12" s="272"/>
    </row>
    <row r="13" spans="1:7">
      <c r="A13" s="39" t="s">
        <v>99</v>
      </c>
      <c r="B13" s="71" t="s">
        <v>361</v>
      </c>
      <c r="C13" s="71" t="s">
        <v>118</v>
      </c>
      <c r="D13" s="24">
        <v>2</v>
      </c>
      <c r="E13" s="24">
        <v>2</v>
      </c>
      <c r="F13" s="218">
        <v>0</v>
      </c>
      <c r="G13" s="24">
        <v>3</v>
      </c>
    </row>
    <row r="14" spans="1:7" ht="20.149999999999999" customHeight="1">
      <c r="A14" s="270" t="s">
        <v>288</v>
      </c>
      <c r="B14" s="271"/>
      <c r="C14" s="271"/>
      <c r="D14" s="271"/>
      <c r="E14" s="271"/>
      <c r="F14" s="271"/>
      <c r="G14" s="272"/>
    </row>
    <row r="15" spans="1:7">
      <c r="A15" s="39" t="s">
        <v>85</v>
      </c>
      <c r="B15" s="71" t="s">
        <v>318</v>
      </c>
      <c r="C15" s="71" t="s">
        <v>118</v>
      </c>
      <c r="D15" s="24">
        <v>1</v>
      </c>
      <c r="E15" s="24">
        <v>1</v>
      </c>
      <c r="F15" s="218">
        <v>0</v>
      </c>
      <c r="G15" s="24">
        <v>1</v>
      </c>
    </row>
    <row r="16" spans="1:7">
      <c r="A16" s="39" t="s">
        <v>87</v>
      </c>
      <c r="B16" s="71" t="s">
        <v>505</v>
      </c>
      <c r="C16" s="71" t="s">
        <v>118</v>
      </c>
      <c r="D16" s="24">
        <v>1</v>
      </c>
      <c r="E16" s="24">
        <v>1</v>
      </c>
      <c r="F16" s="218">
        <v>0</v>
      </c>
      <c r="G16" s="24">
        <v>1</v>
      </c>
    </row>
    <row r="17" spans="1:7">
      <c r="A17" s="24" t="s">
        <v>87</v>
      </c>
      <c r="B17" s="144" t="s">
        <v>491</v>
      </c>
      <c r="C17" s="144" t="s">
        <v>118</v>
      </c>
      <c r="D17" s="148">
        <v>2</v>
      </c>
      <c r="E17" s="148">
        <v>5</v>
      </c>
      <c r="F17" s="218">
        <v>0</v>
      </c>
      <c r="G17" s="24">
        <v>0</v>
      </c>
    </row>
    <row r="18" spans="1:7">
      <c r="A18" s="39" t="s">
        <v>89</v>
      </c>
      <c r="B18" s="71" t="s">
        <v>341</v>
      </c>
      <c r="C18" s="71" t="s">
        <v>118</v>
      </c>
      <c r="D18" s="24">
        <v>1</v>
      </c>
      <c r="E18" s="24">
        <v>1</v>
      </c>
      <c r="F18" s="218">
        <v>0</v>
      </c>
      <c r="G18" s="24">
        <v>1</v>
      </c>
    </row>
    <row r="19" spans="1:7">
      <c r="A19" s="24" t="s">
        <v>94</v>
      </c>
      <c r="B19" s="144" t="s">
        <v>348</v>
      </c>
      <c r="C19" s="144" t="s">
        <v>118</v>
      </c>
      <c r="D19" s="148">
        <v>1</v>
      </c>
      <c r="E19" s="148">
        <v>2</v>
      </c>
      <c r="F19" s="218">
        <v>0</v>
      </c>
      <c r="G19" s="24">
        <v>0</v>
      </c>
    </row>
    <row r="20" spans="1:7">
      <c r="A20" s="24" t="s">
        <v>96</v>
      </c>
      <c r="B20" s="144" t="s">
        <v>354</v>
      </c>
      <c r="C20" s="144" t="s">
        <v>118</v>
      </c>
      <c r="D20" s="148">
        <v>1</v>
      </c>
      <c r="E20" s="148">
        <v>3</v>
      </c>
      <c r="F20" s="218">
        <v>0</v>
      </c>
      <c r="G20" s="24">
        <v>0</v>
      </c>
    </row>
    <row r="21" spans="1:7" ht="20.149999999999999" customHeight="1">
      <c r="A21" s="270" t="s">
        <v>289</v>
      </c>
      <c r="B21" s="271"/>
      <c r="C21" s="271"/>
      <c r="D21" s="271"/>
      <c r="E21" s="271"/>
      <c r="F21" s="271"/>
      <c r="G21" s="272"/>
    </row>
    <row r="22" spans="1:7">
      <c r="A22" s="39" t="s">
        <v>85</v>
      </c>
      <c r="B22" s="71" t="s">
        <v>535</v>
      </c>
      <c r="C22" s="71" t="s">
        <v>118</v>
      </c>
      <c r="D22" s="24">
        <v>2</v>
      </c>
      <c r="E22" s="24">
        <v>5</v>
      </c>
      <c r="F22" s="218">
        <v>0</v>
      </c>
      <c r="G22" s="24">
        <v>2</v>
      </c>
    </row>
    <row r="23" spans="1:7">
      <c r="A23" s="24" t="s">
        <v>87</v>
      </c>
      <c r="B23" s="144" t="s">
        <v>334</v>
      </c>
      <c r="C23" s="144" t="s">
        <v>118</v>
      </c>
      <c r="D23" s="148">
        <v>1</v>
      </c>
      <c r="E23" s="148">
        <v>2</v>
      </c>
      <c r="F23" s="218">
        <v>0</v>
      </c>
      <c r="G23" s="24">
        <v>0</v>
      </c>
    </row>
    <row r="24" spans="1:7">
      <c r="A24" s="39" t="s">
        <v>92</v>
      </c>
      <c r="B24" s="71" t="s">
        <v>346</v>
      </c>
      <c r="C24" s="71" t="s">
        <v>118</v>
      </c>
      <c r="D24" s="24">
        <v>2</v>
      </c>
      <c r="E24" s="24">
        <v>2.6</v>
      </c>
      <c r="F24" s="218">
        <v>0</v>
      </c>
      <c r="G24" s="24">
        <v>5</v>
      </c>
    </row>
    <row r="25" spans="1:7">
      <c r="A25" s="24" t="s">
        <v>94</v>
      </c>
      <c r="B25" s="144" t="s">
        <v>460</v>
      </c>
      <c r="C25" s="144" t="s">
        <v>118</v>
      </c>
      <c r="D25" s="148">
        <v>5</v>
      </c>
      <c r="E25" s="148">
        <v>20</v>
      </c>
      <c r="F25" s="218">
        <v>0</v>
      </c>
      <c r="G25" s="24">
        <v>0</v>
      </c>
    </row>
    <row r="26" spans="1:7">
      <c r="A26" s="39" t="s">
        <v>103</v>
      </c>
      <c r="B26" s="71" t="s">
        <v>463</v>
      </c>
      <c r="C26" s="71" t="s">
        <v>118</v>
      </c>
      <c r="D26" s="24">
        <v>1</v>
      </c>
      <c r="E26" s="24">
        <v>2</v>
      </c>
      <c r="F26" s="218">
        <v>0</v>
      </c>
      <c r="G26" s="24">
        <v>2</v>
      </c>
    </row>
    <row r="27" spans="1:7" ht="40" customHeight="1">
      <c r="A27" s="198" t="s">
        <v>2</v>
      </c>
      <c r="B27" s="198" t="s">
        <v>0</v>
      </c>
      <c r="C27" s="198" t="s">
        <v>117</v>
      </c>
      <c r="D27" s="77" t="s">
        <v>431</v>
      </c>
      <c r="E27" s="76" t="s">
        <v>432</v>
      </c>
      <c r="F27" s="199" t="s">
        <v>273</v>
      </c>
      <c r="G27" s="200" t="s">
        <v>275</v>
      </c>
    </row>
    <row r="28" spans="1:7" ht="20.149999999999999" customHeight="1">
      <c r="A28" s="270" t="s">
        <v>290</v>
      </c>
      <c r="B28" s="271"/>
      <c r="C28" s="271"/>
      <c r="D28" s="271"/>
      <c r="E28" s="271"/>
      <c r="F28" s="271"/>
      <c r="G28" s="272"/>
    </row>
    <row r="29" spans="1:7">
      <c r="A29" s="39" t="s">
        <v>85</v>
      </c>
      <c r="B29" s="71" t="s">
        <v>509</v>
      </c>
      <c r="C29" s="71" t="s">
        <v>118</v>
      </c>
      <c r="D29" s="24">
        <v>1</v>
      </c>
      <c r="E29" s="24">
        <v>1</v>
      </c>
      <c r="F29" s="218">
        <v>0</v>
      </c>
      <c r="G29" s="24">
        <v>1</v>
      </c>
    </row>
    <row r="30" spans="1:7">
      <c r="A30" s="39" t="s">
        <v>86</v>
      </c>
      <c r="B30" s="71" t="s">
        <v>456</v>
      </c>
      <c r="C30" s="71" t="s">
        <v>118</v>
      </c>
      <c r="D30" s="24">
        <v>1</v>
      </c>
      <c r="E30" s="24">
        <v>4</v>
      </c>
      <c r="F30" s="218">
        <v>0</v>
      </c>
      <c r="G30" s="24">
        <v>1</v>
      </c>
    </row>
    <row r="31" spans="1:7">
      <c r="A31" s="24" t="s">
        <v>87</v>
      </c>
      <c r="B31" s="144" t="s">
        <v>416</v>
      </c>
      <c r="C31" s="144" t="s">
        <v>118</v>
      </c>
      <c r="D31" s="148">
        <v>1</v>
      </c>
      <c r="E31" s="148">
        <v>2</v>
      </c>
      <c r="F31" s="218">
        <v>0</v>
      </c>
      <c r="G31" s="24">
        <v>0</v>
      </c>
    </row>
    <row r="32" spans="1:7">
      <c r="A32" s="39" t="s">
        <v>96</v>
      </c>
      <c r="B32" s="71" t="s">
        <v>403</v>
      </c>
      <c r="C32" s="71" t="s">
        <v>118</v>
      </c>
      <c r="D32" s="24">
        <v>2</v>
      </c>
      <c r="E32" s="24">
        <v>2</v>
      </c>
      <c r="F32" s="218">
        <v>0</v>
      </c>
      <c r="G32" s="24">
        <v>2</v>
      </c>
    </row>
    <row r="33" spans="1:7">
      <c r="A33" s="39" t="s">
        <v>101</v>
      </c>
      <c r="B33" s="71" t="s">
        <v>527</v>
      </c>
      <c r="C33" s="71" t="s">
        <v>118</v>
      </c>
      <c r="D33" s="24">
        <v>1</v>
      </c>
      <c r="E33" s="24">
        <v>1</v>
      </c>
      <c r="F33" s="218">
        <v>0</v>
      </c>
      <c r="G33" s="24">
        <v>2</v>
      </c>
    </row>
    <row r="34" spans="1:7">
      <c r="A34" s="39" t="s">
        <v>102</v>
      </c>
      <c r="B34" s="71" t="s">
        <v>366</v>
      </c>
      <c r="C34" s="71" t="s">
        <v>118</v>
      </c>
      <c r="D34" s="24">
        <v>2</v>
      </c>
      <c r="E34" s="24">
        <v>2</v>
      </c>
      <c r="F34" s="218">
        <v>0</v>
      </c>
      <c r="G34" s="24">
        <v>4</v>
      </c>
    </row>
    <row r="35" spans="1:7">
      <c r="A35" s="24" t="s">
        <v>105</v>
      </c>
      <c r="B35" s="144" t="s">
        <v>402</v>
      </c>
      <c r="C35" s="144" t="s">
        <v>118</v>
      </c>
      <c r="D35" s="148">
        <v>2</v>
      </c>
      <c r="E35" s="148">
        <v>2</v>
      </c>
      <c r="F35" s="218">
        <v>1</v>
      </c>
      <c r="G35" s="24">
        <v>0</v>
      </c>
    </row>
    <row r="36" spans="1:7" ht="20.149999999999999" customHeight="1">
      <c r="A36" s="270" t="s">
        <v>292</v>
      </c>
      <c r="B36" s="271"/>
      <c r="C36" s="271"/>
      <c r="D36" s="271"/>
      <c r="E36" s="271"/>
      <c r="F36" s="271"/>
      <c r="G36" s="272"/>
    </row>
    <row r="37" spans="1:7">
      <c r="A37" s="39" t="s">
        <v>86</v>
      </c>
      <c r="B37" s="71" t="s">
        <v>328</v>
      </c>
      <c r="C37" s="71" t="s">
        <v>118</v>
      </c>
      <c r="D37" s="24">
        <v>1</v>
      </c>
      <c r="E37" s="24">
        <v>1</v>
      </c>
      <c r="F37" s="218">
        <v>0</v>
      </c>
      <c r="G37" s="24">
        <v>2</v>
      </c>
    </row>
    <row r="38" spans="1:7">
      <c r="A38" s="39" t="s">
        <v>94</v>
      </c>
      <c r="B38" s="71" t="s">
        <v>347</v>
      </c>
      <c r="C38" s="71" t="s">
        <v>118</v>
      </c>
      <c r="D38" s="24">
        <v>2</v>
      </c>
      <c r="E38" s="24">
        <v>3</v>
      </c>
      <c r="F38" s="218">
        <v>0</v>
      </c>
      <c r="G38" s="24">
        <v>5</v>
      </c>
    </row>
    <row r="39" spans="1:7">
      <c r="A39" s="39" t="s">
        <v>99</v>
      </c>
      <c r="B39" s="71" t="s">
        <v>359</v>
      </c>
      <c r="C39" s="71" t="s">
        <v>118</v>
      </c>
      <c r="D39" s="24">
        <v>1</v>
      </c>
      <c r="E39" s="24">
        <v>1</v>
      </c>
      <c r="F39" s="218">
        <v>0</v>
      </c>
      <c r="G39" s="24">
        <v>1</v>
      </c>
    </row>
    <row r="40" spans="1:7">
      <c r="A40" s="39" t="s">
        <v>101</v>
      </c>
      <c r="B40" s="71" t="s">
        <v>417</v>
      </c>
      <c r="C40" s="71" t="s">
        <v>118</v>
      </c>
      <c r="D40" s="24">
        <v>1</v>
      </c>
      <c r="E40" s="24">
        <v>1</v>
      </c>
      <c r="F40" s="218">
        <v>0</v>
      </c>
      <c r="G40" s="24">
        <v>1</v>
      </c>
    </row>
    <row r="41" spans="1:7">
      <c r="A41" s="39" t="s">
        <v>103</v>
      </c>
      <c r="B41" s="71" t="s">
        <v>370</v>
      </c>
      <c r="C41" s="71" t="s">
        <v>118</v>
      </c>
      <c r="D41" s="24">
        <v>1</v>
      </c>
      <c r="E41" s="24">
        <v>0</v>
      </c>
      <c r="F41" s="218">
        <v>2</v>
      </c>
      <c r="G41" s="24">
        <v>0</v>
      </c>
    </row>
    <row r="42" spans="1:7" ht="20.149999999999999" customHeight="1">
      <c r="A42" s="270" t="s">
        <v>293</v>
      </c>
      <c r="B42" s="271"/>
      <c r="C42" s="271"/>
      <c r="D42" s="271"/>
      <c r="E42" s="271"/>
      <c r="F42" s="271"/>
      <c r="G42" s="272"/>
    </row>
    <row r="43" spans="1:7">
      <c r="A43" s="39" t="s">
        <v>99</v>
      </c>
      <c r="B43" s="71" t="s">
        <v>360</v>
      </c>
      <c r="C43" s="71" t="s">
        <v>118</v>
      </c>
      <c r="D43" s="24">
        <v>1</v>
      </c>
      <c r="E43" s="24">
        <v>0</v>
      </c>
      <c r="F43" s="218">
        <v>0</v>
      </c>
      <c r="G43" s="24">
        <v>2</v>
      </c>
    </row>
    <row r="44" spans="1:7" ht="40" customHeight="1">
      <c r="A44" s="198" t="s">
        <v>2</v>
      </c>
      <c r="B44" s="198" t="s">
        <v>0</v>
      </c>
      <c r="C44" s="198" t="s">
        <v>117</v>
      </c>
      <c r="D44" s="77" t="s">
        <v>431</v>
      </c>
      <c r="E44" s="76" t="s">
        <v>432</v>
      </c>
      <c r="F44" s="199" t="s">
        <v>273</v>
      </c>
      <c r="G44" s="200" t="s">
        <v>275</v>
      </c>
    </row>
    <row r="45" spans="1:7" ht="20.149999999999999" customHeight="1">
      <c r="A45" s="270" t="s">
        <v>294</v>
      </c>
      <c r="B45" s="271"/>
      <c r="C45" s="271"/>
      <c r="D45" s="271"/>
      <c r="E45" s="271"/>
      <c r="F45" s="271"/>
      <c r="G45" s="272"/>
    </row>
    <row r="46" spans="1:7">
      <c r="A46" s="24" t="s">
        <v>85</v>
      </c>
      <c r="B46" s="144" t="s">
        <v>454</v>
      </c>
      <c r="C46" s="144" t="s">
        <v>118</v>
      </c>
      <c r="D46" s="148">
        <v>2</v>
      </c>
      <c r="E46" s="148">
        <v>4</v>
      </c>
      <c r="F46" s="218">
        <v>0</v>
      </c>
      <c r="G46" s="24">
        <v>0</v>
      </c>
    </row>
    <row r="47" spans="1:7">
      <c r="A47" s="24" t="s">
        <v>85</v>
      </c>
      <c r="B47" s="144" t="s">
        <v>516</v>
      </c>
      <c r="C47" s="144" t="s">
        <v>118</v>
      </c>
      <c r="D47" s="148">
        <v>2</v>
      </c>
      <c r="E47" s="148">
        <v>2</v>
      </c>
      <c r="F47" s="218">
        <v>1</v>
      </c>
      <c r="G47" s="24">
        <v>0</v>
      </c>
    </row>
    <row r="48" spans="1:7">
      <c r="A48" s="39" t="s">
        <v>85</v>
      </c>
      <c r="B48" s="71" t="s">
        <v>324</v>
      </c>
      <c r="C48" s="71" t="s">
        <v>118</v>
      </c>
      <c r="D48" s="24">
        <v>2</v>
      </c>
      <c r="E48" s="24">
        <v>2.5</v>
      </c>
      <c r="F48" s="218">
        <v>0</v>
      </c>
      <c r="G48" s="24">
        <v>3</v>
      </c>
    </row>
    <row r="49" spans="1:7">
      <c r="A49" s="39" t="s">
        <v>86</v>
      </c>
      <c r="B49" s="71" t="s">
        <v>457</v>
      </c>
      <c r="C49" s="71" t="s">
        <v>118</v>
      </c>
      <c r="D49" s="24">
        <v>2</v>
      </c>
      <c r="E49" s="24">
        <v>5.666666666666667</v>
      </c>
      <c r="F49" s="218">
        <v>0</v>
      </c>
      <c r="G49" s="24">
        <v>2</v>
      </c>
    </row>
    <row r="50" spans="1:7">
      <c r="A50" s="39" t="s">
        <v>87</v>
      </c>
      <c r="B50" s="71" t="s">
        <v>404</v>
      </c>
      <c r="C50" s="71" t="s">
        <v>118</v>
      </c>
      <c r="D50" s="24">
        <v>2</v>
      </c>
      <c r="E50" s="24">
        <v>3</v>
      </c>
      <c r="F50" s="218">
        <v>0</v>
      </c>
      <c r="G50" s="24">
        <v>2</v>
      </c>
    </row>
    <row r="51" spans="1:7">
      <c r="A51" s="39" t="s">
        <v>91</v>
      </c>
      <c r="B51" s="71" t="s">
        <v>517</v>
      </c>
      <c r="C51" s="71" t="s">
        <v>118</v>
      </c>
      <c r="D51" s="24">
        <v>1</v>
      </c>
      <c r="E51" s="24">
        <v>1</v>
      </c>
      <c r="F51" s="218">
        <v>0</v>
      </c>
      <c r="G51" s="24">
        <v>1</v>
      </c>
    </row>
    <row r="52" spans="1:7">
      <c r="A52" s="39" t="s">
        <v>95</v>
      </c>
      <c r="B52" s="71" t="s">
        <v>522</v>
      </c>
      <c r="C52" s="71" t="s">
        <v>118</v>
      </c>
      <c r="D52" s="24">
        <v>1</v>
      </c>
      <c r="E52" s="24">
        <v>0</v>
      </c>
      <c r="F52" s="218">
        <v>0</v>
      </c>
      <c r="G52" s="24">
        <v>2</v>
      </c>
    </row>
    <row r="53" spans="1:7">
      <c r="A53" s="39" t="s">
        <v>96</v>
      </c>
      <c r="B53" s="71" t="s">
        <v>524</v>
      </c>
      <c r="C53" s="71" t="s">
        <v>118</v>
      </c>
      <c r="D53" s="24">
        <v>1</v>
      </c>
      <c r="E53" s="24">
        <v>0</v>
      </c>
      <c r="F53" s="218">
        <v>0</v>
      </c>
      <c r="G53" s="24">
        <v>2</v>
      </c>
    </row>
    <row r="54" spans="1:7">
      <c r="A54" s="39" t="s">
        <v>98</v>
      </c>
      <c r="B54" s="71" t="s">
        <v>461</v>
      </c>
      <c r="C54" s="71" t="s">
        <v>118</v>
      </c>
      <c r="D54" s="24">
        <v>1</v>
      </c>
      <c r="E54" s="24">
        <v>1</v>
      </c>
      <c r="F54" s="218">
        <v>0</v>
      </c>
      <c r="G54" s="24">
        <v>2</v>
      </c>
    </row>
    <row r="55" spans="1:7">
      <c r="A55" s="39" t="s">
        <v>99</v>
      </c>
      <c r="B55" s="71" t="s">
        <v>358</v>
      </c>
      <c r="C55" s="71" t="s">
        <v>118</v>
      </c>
      <c r="D55" s="24">
        <v>10</v>
      </c>
      <c r="E55" s="24">
        <v>9.5</v>
      </c>
      <c r="F55" s="218">
        <v>0</v>
      </c>
      <c r="G55" s="24">
        <v>10</v>
      </c>
    </row>
    <row r="56" spans="1:7">
      <c r="A56" s="39" t="s">
        <v>103</v>
      </c>
      <c r="B56" s="71" t="s">
        <v>415</v>
      </c>
      <c r="C56" s="71" t="s">
        <v>118</v>
      </c>
      <c r="D56" s="24">
        <v>1</v>
      </c>
      <c r="E56" s="24">
        <v>1</v>
      </c>
      <c r="F56" s="218">
        <v>0</v>
      </c>
      <c r="G56" s="24">
        <v>1</v>
      </c>
    </row>
    <row r="57" spans="1:7">
      <c r="A57" s="39" t="s">
        <v>105</v>
      </c>
      <c r="B57" s="71" t="s">
        <v>519</v>
      </c>
      <c r="C57" s="71" t="s">
        <v>118</v>
      </c>
      <c r="D57" s="24">
        <v>1</v>
      </c>
      <c r="E57" s="24">
        <v>1</v>
      </c>
      <c r="F57" s="218">
        <v>0</v>
      </c>
      <c r="G57" s="24">
        <v>1</v>
      </c>
    </row>
    <row r="58" spans="1:7">
      <c r="A58" s="39" t="s">
        <v>109</v>
      </c>
      <c r="B58" s="71" t="s">
        <v>466</v>
      </c>
      <c r="C58" s="71" t="s">
        <v>118</v>
      </c>
      <c r="D58" s="24">
        <v>2</v>
      </c>
      <c r="E58" s="24">
        <v>4.5</v>
      </c>
      <c r="F58" s="218">
        <v>0</v>
      </c>
      <c r="G58" s="24">
        <v>3</v>
      </c>
    </row>
    <row r="59" spans="1:7" ht="20.149999999999999" customHeight="1">
      <c r="A59" s="270" t="s">
        <v>295</v>
      </c>
      <c r="B59" s="271"/>
      <c r="C59" s="271"/>
      <c r="D59" s="271"/>
      <c r="E59" s="271"/>
      <c r="F59" s="271"/>
      <c r="G59" s="272"/>
    </row>
    <row r="60" spans="1:7">
      <c r="A60" s="24" t="s">
        <v>110</v>
      </c>
      <c r="B60" s="144" t="s">
        <v>333</v>
      </c>
      <c r="C60" s="144" t="s">
        <v>118</v>
      </c>
      <c r="D60" s="148">
        <v>2</v>
      </c>
      <c r="E60" s="148">
        <v>4</v>
      </c>
      <c r="F60" s="218">
        <v>0</v>
      </c>
      <c r="G60" s="24">
        <v>0</v>
      </c>
    </row>
    <row r="61" spans="1:7">
      <c r="A61" s="39" t="s">
        <v>95</v>
      </c>
      <c r="B61" s="71" t="s">
        <v>510</v>
      </c>
      <c r="C61" s="71" t="s">
        <v>118</v>
      </c>
      <c r="D61" s="24">
        <v>1</v>
      </c>
      <c r="E61" s="24">
        <v>1</v>
      </c>
      <c r="F61" s="218">
        <v>0</v>
      </c>
      <c r="G61" s="24">
        <v>5</v>
      </c>
    </row>
    <row r="62" spans="1:7">
      <c r="A62" s="39" t="s">
        <v>102</v>
      </c>
      <c r="B62" s="71" t="s">
        <v>507</v>
      </c>
      <c r="C62" s="71" t="s">
        <v>118</v>
      </c>
      <c r="D62" s="24">
        <v>1</v>
      </c>
      <c r="E62" s="24">
        <v>0</v>
      </c>
      <c r="F62" s="218">
        <v>2</v>
      </c>
      <c r="G62" s="24">
        <v>0</v>
      </c>
    </row>
    <row r="63" spans="1:7">
      <c r="A63" s="39" t="s">
        <v>103</v>
      </c>
      <c r="B63" s="71" t="s">
        <v>372</v>
      </c>
      <c r="C63" s="71" t="s">
        <v>118</v>
      </c>
      <c r="D63" s="24">
        <v>4</v>
      </c>
      <c r="E63" s="24">
        <v>4</v>
      </c>
      <c r="F63" s="218">
        <v>0</v>
      </c>
      <c r="G63" s="24">
        <v>2</v>
      </c>
    </row>
    <row r="64" spans="1:7">
      <c r="A64" s="24" t="s">
        <v>105</v>
      </c>
      <c r="B64" s="144" t="s">
        <v>375</v>
      </c>
      <c r="C64" s="144" t="s">
        <v>118</v>
      </c>
      <c r="D64" s="148">
        <v>2</v>
      </c>
      <c r="E64" s="148">
        <v>4</v>
      </c>
      <c r="F64" s="218">
        <v>0</v>
      </c>
      <c r="G64" s="24">
        <v>0</v>
      </c>
    </row>
    <row r="65" spans="1:7" ht="20.149999999999999" customHeight="1">
      <c r="A65" s="270" t="s">
        <v>166</v>
      </c>
      <c r="B65" s="271"/>
      <c r="C65" s="271"/>
      <c r="D65" s="271"/>
      <c r="E65" s="271"/>
      <c r="F65" s="271"/>
      <c r="G65" s="272"/>
    </row>
    <row r="66" spans="1:7">
      <c r="A66" s="24" t="s">
        <v>87</v>
      </c>
      <c r="B66" s="144" t="s">
        <v>525</v>
      </c>
      <c r="C66" s="144" t="s">
        <v>118</v>
      </c>
      <c r="D66" s="148">
        <v>2</v>
      </c>
      <c r="E66" s="148">
        <v>2</v>
      </c>
      <c r="F66" s="218">
        <v>1</v>
      </c>
      <c r="G66" s="24">
        <v>0</v>
      </c>
    </row>
    <row r="67" spans="1:7">
      <c r="A67" s="39" t="s">
        <v>89</v>
      </c>
      <c r="B67" s="71" t="s">
        <v>503</v>
      </c>
      <c r="C67" s="71" t="s">
        <v>118</v>
      </c>
      <c r="D67" s="24">
        <v>1</v>
      </c>
      <c r="E67" s="24">
        <v>1</v>
      </c>
      <c r="F67" s="218">
        <v>0</v>
      </c>
      <c r="G67" s="24">
        <v>1</v>
      </c>
    </row>
    <row r="68" spans="1:7">
      <c r="A68" s="39" t="s">
        <v>90</v>
      </c>
      <c r="B68" s="71" t="s">
        <v>344</v>
      </c>
      <c r="C68" s="71" t="s">
        <v>118</v>
      </c>
      <c r="D68" s="24">
        <v>1</v>
      </c>
      <c r="E68" s="24">
        <v>1</v>
      </c>
      <c r="F68" s="218">
        <v>0</v>
      </c>
      <c r="G68" s="24">
        <v>1</v>
      </c>
    </row>
    <row r="69" spans="1:7">
      <c r="A69" s="24" t="s">
        <v>95</v>
      </c>
      <c r="B69" s="144" t="s">
        <v>534</v>
      </c>
      <c r="C69" s="144" t="s">
        <v>118</v>
      </c>
      <c r="D69" s="148">
        <v>1</v>
      </c>
      <c r="E69" s="148">
        <v>2</v>
      </c>
      <c r="F69" s="218">
        <v>0</v>
      </c>
      <c r="G69" s="24">
        <v>0</v>
      </c>
    </row>
    <row r="70" spans="1:7">
      <c r="A70" s="39" t="s">
        <v>96</v>
      </c>
      <c r="B70" s="71" t="s">
        <v>353</v>
      </c>
      <c r="C70" s="71" t="s">
        <v>118</v>
      </c>
      <c r="D70" s="24">
        <v>1</v>
      </c>
      <c r="E70" s="24">
        <v>1</v>
      </c>
      <c r="F70" s="218">
        <v>0</v>
      </c>
      <c r="G70" s="24">
        <v>1</v>
      </c>
    </row>
    <row r="71" spans="1:7">
      <c r="A71" s="39" t="s">
        <v>107</v>
      </c>
      <c r="B71" s="71" t="s">
        <v>376</v>
      </c>
      <c r="C71" s="71" t="s">
        <v>118</v>
      </c>
      <c r="D71" s="24">
        <v>1</v>
      </c>
      <c r="E71" s="24">
        <v>1</v>
      </c>
      <c r="F71" s="218">
        <v>0</v>
      </c>
      <c r="G71" s="24">
        <v>1</v>
      </c>
    </row>
  </sheetData>
  <mergeCells count="11">
    <mergeCell ref="A42:G42"/>
    <mergeCell ref="A45:G45"/>
    <mergeCell ref="A59:G59"/>
    <mergeCell ref="A65:G65"/>
    <mergeCell ref="A2:G2"/>
    <mergeCell ref="A9:G9"/>
    <mergeCell ref="A12:G12"/>
    <mergeCell ref="A14:G14"/>
    <mergeCell ref="A21:G21"/>
    <mergeCell ref="A28:G28"/>
    <mergeCell ref="A36:G36"/>
  </mergeCells>
  <pageMargins left="0.39370078740157477" right="0.39370078740157477" top="0.59055118110236215" bottom="0.59055118110236215" header="0.19685039370078738" footer="0.19685039370078738"/>
  <pageSetup paperSize="9" scale="85" orientation="landscape" r:id="rId1"/>
  <headerFooter>
    <oddHeader>&amp;LPVS - PROMO SOINS EN PROVENCE VERTE&amp;CDernières Commandes Pharmacie au 04/11/2015&amp;RImprimé le &amp;D a &amp;T</oddHeader>
    <oddFooter>&amp;RPage &amp;P sur &amp;N&amp;CG:\0000-Sauv-fichiers-15-09-2015\PHARMA-stock-from-sept-2015\2-PHI-stock-a-partir-du-02-09-2015-Dernieres-Commandes-Pharmacie-au-04-11-2015.xlsm</oddFooter>
  </headerFooter>
  <rowBreaks count="3" manualBreakCount="3">
    <brk id="26" max="16383" man="1"/>
    <brk id="43" max="16383" man="1"/>
    <brk id="7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6"/>
  <dimension ref="A1:K43"/>
  <sheetViews>
    <sheetView view="pageLayout" topLeftCell="A97" zoomScaleNormal="100" workbookViewId="0">
      <selection activeCell="A2" sqref="A2:I2"/>
    </sheetView>
  </sheetViews>
  <sheetFormatPr baseColWidth="10" defaultRowHeight="12.5"/>
  <cols>
    <col min="1" max="1" width="6.7265625" bestFit="1" customWidth="1"/>
    <col min="2" max="2" width="87.453125" bestFit="1" customWidth="1"/>
    <col min="3" max="3" width="11.54296875" bestFit="1" customWidth="1"/>
    <col min="4" max="4" width="10.7265625" customWidth="1"/>
    <col min="5" max="5" width="10.1796875" bestFit="1" customWidth="1"/>
    <col min="6" max="6" width="9.7265625" bestFit="1" customWidth="1"/>
    <col min="7" max="7" width="10.7265625" customWidth="1"/>
    <col min="8" max="8" width="9.453125" bestFit="1" customWidth="1"/>
    <col min="9" max="9" width="11.1796875" bestFit="1" customWidth="1"/>
  </cols>
  <sheetData>
    <row r="1" spans="1:11" ht="65.150000000000006" customHeight="1">
      <c r="A1" s="198" t="s">
        <v>2</v>
      </c>
      <c r="B1" s="198" t="s">
        <v>0</v>
      </c>
      <c r="C1" s="198" t="s">
        <v>117</v>
      </c>
      <c r="D1" s="200" t="s">
        <v>185</v>
      </c>
      <c r="E1" s="200" t="s">
        <v>203</v>
      </c>
      <c r="F1" s="200" t="s">
        <v>204</v>
      </c>
      <c r="G1" s="200" t="s">
        <v>513</v>
      </c>
      <c r="H1" s="199" t="s">
        <v>274</v>
      </c>
      <c r="I1" s="200" t="s">
        <v>276</v>
      </c>
      <c r="J1" s="77" t="s">
        <v>423</v>
      </c>
      <c r="K1" s="76" t="s">
        <v>430</v>
      </c>
    </row>
    <row r="2" spans="1:11" ht="20.149999999999999" customHeight="1">
      <c r="A2" s="270" t="s">
        <v>165</v>
      </c>
      <c r="B2" s="271"/>
      <c r="C2" s="271"/>
      <c r="D2" s="271"/>
      <c r="E2" s="271"/>
      <c r="F2" s="271"/>
      <c r="G2" s="271"/>
      <c r="H2" s="271"/>
      <c r="I2" s="272"/>
      <c r="J2" s="77"/>
      <c r="K2" s="76"/>
    </row>
    <row r="3" spans="1:11">
      <c r="A3" s="24" t="s">
        <v>85</v>
      </c>
      <c r="B3" s="144" t="s">
        <v>453</v>
      </c>
      <c r="C3" s="144" t="s">
        <v>118</v>
      </c>
      <c r="D3" s="24" t="s">
        <v>164</v>
      </c>
      <c r="E3" s="145">
        <v>42255</v>
      </c>
      <c r="F3" s="24" t="s">
        <v>476</v>
      </c>
      <c r="G3" s="24">
        <v>2</v>
      </c>
      <c r="H3" s="162">
        <v>0</v>
      </c>
      <c r="I3" s="148">
        <v>0</v>
      </c>
      <c r="J3" s="148">
        <v>1</v>
      </c>
      <c r="K3" s="148">
        <v>2</v>
      </c>
    </row>
    <row r="4" spans="1:11">
      <c r="A4" s="24" t="s">
        <v>85</v>
      </c>
      <c r="B4" s="144" t="s">
        <v>317</v>
      </c>
      <c r="C4" s="144" t="s">
        <v>118</v>
      </c>
      <c r="D4" s="24" t="s">
        <v>164</v>
      </c>
      <c r="E4" s="145">
        <v>42255</v>
      </c>
      <c r="F4" s="24" t="s">
        <v>476</v>
      </c>
      <c r="G4" s="24">
        <v>1</v>
      </c>
      <c r="H4" s="162">
        <v>0</v>
      </c>
      <c r="I4" s="148">
        <v>0</v>
      </c>
      <c r="J4" s="148">
        <v>2</v>
      </c>
      <c r="K4" s="148">
        <v>3</v>
      </c>
    </row>
    <row r="5" spans="1:11">
      <c r="A5" s="24" t="s">
        <v>85</v>
      </c>
      <c r="B5" s="144" t="s">
        <v>272</v>
      </c>
      <c r="C5" s="144" t="s">
        <v>118</v>
      </c>
      <c r="D5" s="24" t="s">
        <v>186</v>
      </c>
      <c r="E5" s="145" t="s">
        <v>210</v>
      </c>
      <c r="F5" s="24" t="s">
        <v>210</v>
      </c>
      <c r="G5" s="24">
        <v>0</v>
      </c>
      <c r="H5" s="162">
        <v>0</v>
      </c>
      <c r="I5" s="148">
        <v>0</v>
      </c>
      <c r="J5" s="42">
        <v>5</v>
      </c>
      <c r="K5" s="148">
        <v>0</v>
      </c>
    </row>
    <row r="6" spans="1:11">
      <c r="A6" s="24" t="s">
        <v>110</v>
      </c>
      <c r="B6" s="144" t="s">
        <v>330</v>
      </c>
      <c r="C6" s="144" t="s">
        <v>118</v>
      </c>
      <c r="D6" s="24" t="s">
        <v>186</v>
      </c>
      <c r="E6" s="145" t="s">
        <v>210</v>
      </c>
      <c r="F6" s="24" t="s">
        <v>210</v>
      </c>
      <c r="G6" s="24">
        <v>0</v>
      </c>
      <c r="H6" s="162">
        <v>0</v>
      </c>
      <c r="I6" s="148">
        <v>0</v>
      </c>
      <c r="J6" s="42">
        <v>5</v>
      </c>
      <c r="K6" s="148">
        <v>0</v>
      </c>
    </row>
    <row r="7" spans="1:11">
      <c r="A7" s="24" t="s">
        <v>87</v>
      </c>
      <c r="B7" s="144" t="s">
        <v>378</v>
      </c>
      <c r="C7" s="144" t="s">
        <v>118</v>
      </c>
      <c r="D7" s="24" t="s">
        <v>186</v>
      </c>
      <c r="E7" s="145" t="s">
        <v>210</v>
      </c>
      <c r="F7" s="24" t="s">
        <v>210</v>
      </c>
      <c r="G7" s="24">
        <v>0</v>
      </c>
      <c r="H7" s="162">
        <v>0</v>
      </c>
      <c r="I7" s="148">
        <v>0</v>
      </c>
      <c r="J7" s="42">
        <v>5</v>
      </c>
      <c r="K7" s="148">
        <v>0</v>
      </c>
    </row>
    <row r="8" spans="1:11" ht="20.149999999999999" customHeight="1">
      <c r="A8" s="270" t="s">
        <v>286</v>
      </c>
      <c r="B8" s="271"/>
      <c r="C8" s="271"/>
      <c r="D8" s="271"/>
      <c r="E8" s="271"/>
      <c r="F8" s="271"/>
      <c r="G8" s="271"/>
      <c r="H8" s="271"/>
      <c r="I8" s="272"/>
      <c r="J8" s="42"/>
      <c r="K8" s="148"/>
    </row>
    <row r="9" spans="1:11">
      <c r="A9" s="24" t="s">
        <v>102</v>
      </c>
      <c r="B9" s="144" t="s">
        <v>367</v>
      </c>
      <c r="C9" s="144" t="s">
        <v>118</v>
      </c>
      <c r="D9" s="24" t="s">
        <v>164</v>
      </c>
      <c r="E9" s="145">
        <v>42255</v>
      </c>
      <c r="F9" s="24" t="s">
        <v>476</v>
      </c>
      <c r="G9" s="24">
        <v>2</v>
      </c>
      <c r="H9" s="162">
        <v>0</v>
      </c>
      <c r="I9" s="148">
        <v>0</v>
      </c>
      <c r="J9" s="148">
        <v>2</v>
      </c>
      <c r="K9" s="148">
        <v>2</v>
      </c>
    </row>
    <row r="10" spans="1:11" ht="20.149999999999999" customHeight="1">
      <c r="A10" s="270" t="s">
        <v>287</v>
      </c>
      <c r="B10" s="271"/>
      <c r="C10" s="271"/>
      <c r="D10" s="271"/>
      <c r="E10" s="271"/>
      <c r="F10" s="271"/>
      <c r="G10" s="271"/>
      <c r="H10" s="271"/>
      <c r="I10" s="272"/>
      <c r="J10" s="148"/>
      <c r="K10" s="148"/>
    </row>
    <row r="11" spans="1:11">
      <c r="A11" s="24" t="s">
        <v>99</v>
      </c>
      <c r="B11" s="144" t="s">
        <v>361</v>
      </c>
      <c r="C11" s="144" t="s">
        <v>118</v>
      </c>
      <c r="D11" s="24" t="s">
        <v>164</v>
      </c>
      <c r="E11" s="145">
        <v>42255</v>
      </c>
      <c r="F11" s="24" t="s">
        <v>476</v>
      </c>
      <c r="G11" s="24">
        <v>2</v>
      </c>
      <c r="H11" s="162">
        <v>0</v>
      </c>
      <c r="I11" s="148">
        <v>0</v>
      </c>
      <c r="J11" s="148">
        <v>2</v>
      </c>
      <c r="K11" s="148">
        <v>2</v>
      </c>
    </row>
    <row r="12" spans="1:11" ht="20.149999999999999" customHeight="1">
      <c r="A12" s="270" t="s">
        <v>288</v>
      </c>
      <c r="B12" s="271"/>
      <c r="C12" s="271"/>
      <c r="D12" s="271"/>
      <c r="E12" s="271"/>
      <c r="F12" s="271"/>
      <c r="G12" s="271"/>
      <c r="H12" s="271"/>
      <c r="I12" s="272"/>
      <c r="J12" s="148"/>
      <c r="K12" s="148"/>
    </row>
    <row r="13" spans="1:11">
      <c r="A13" s="24" t="s">
        <v>85</v>
      </c>
      <c r="B13" s="144" t="s">
        <v>318</v>
      </c>
      <c r="C13" s="144" t="s">
        <v>118</v>
      </c>
      <c r="D13" s="24" t="s">
        <v>164</v>
      </c>
      <c r="E13" s="145">
        <v>42255</v>
      </c>
      <c r="F13" s="24" t="s">
        <v>476</v>
      </c>
      <c r="G13" s="24">
        <v>1</v>
      </c>
      <c r="H13" s="162">
        <v>0</v>
      </c>
      <c r="I13" s="148">
        <v>0</v>
      </c>
      <c r="J13" s="148">
        <v>1</v>
      </c>
      <c r="K13" s="148">
        <v>1</v>
      </c>
    </row>
    <row r="14" spans="1:11">
      <c r="A14" s="24" t="s">
        <v>87</v>
      </c>
      <c r="B14" s="144" t="s">
        <v>505</v>
      </c>
      <c r="C14" s="144" t="s">
        <v>118</v>
      </c>
      <c r="D14" s="24" t="s">
        <v>164</v>
      </c>
      <c r="E14" s="145">
        <v>42255</v>
      </c>
      <c r="F14" s="24" t="s">
        <v>476</v>
      </c>
      <c r="G14" s="24">
        <v>1</v>
      </c>
      <c r="H14" s="162">
        <v>0</v>
      </c>
      <c r="I14" s="148">
        <v>0</v>
      </c>
      <c r="J14" s="148">
        <v>1</v>
      </c>
      <c r="K14" s="148">
        <v>1</v>
      </c>
    </row>
    <row r="15" spans="1:11">
      <c r="A15" s="24" t="s">
        <v>87</v>
      </c>
      <c r="B15" s="144" t="s">
        <v>491</v>
      </c>
      <c r="C15" s="144" t="s">
        <v>118</v>
      </c>
      <c r="D15" s="24" t="s">
        <v>164</v>
      </c>
      <c r="E15" s="145">
        <v>42255</v>
      </c>
      <c r="F15" s="24" t="s">
        <v>476</v>
      </c>
      <c r="G15" s="24">
        <v>3</v>
      </c>
      <c r="H15" s="162">
        <v>0</v>
      </c>
      <c r="I15" s="148">
        <v>0</v>
      </c>
      <c r="J15" s="148">
        <v>2</v>
      </c>
      <c r="K15" s="148">
        <v>6</v>
      </c>
    </row>
    <row r="16" spans="1:11">
      <c r="A16" s="24" t="s">
        <v>89</v>
      </c>
      <c r="B16" s="144" t="s">
        <v>341</v>
      </c>
      <c r="C16" s="144" t="s">
        <v>118</v>
      </c>
      <c r="D16" s="24" t="s">
        <v>164</v>
      </c>
      <c r="E16" s="145">
        <v>42255</v>
      </c>
      <c r="F16" s="24" t="s">
        <v>476</v>
      </c>
      <c r="G16" s="24">
        <v>1</v>
      </c>
      <c r="H16" s="162">
        <v>0</v>
      </c>
      <c r="I16" s="148">
        <v>0</v>
      </c>
      <c r="J16" s="148">
        <v>1</v>
      </c>
      <c r="K16" s="148">
        <v>1</v>
      </c>
    </row>
    <row r="17" spans="1:11">
      <c r="A17" s="24" t="s">
        <v>94</v>
      </c>
      <c r="B17" s="144" t="s">
        <v>348</v>
      </c>
      <c r="C17" s="144" t="s">
        <v>118</v>
      </c>
      <c r="D17" s="24" t="s">
        <v>186</v>
      </c>
      <c r="E17" s="145" t="s">
        <v>210</v>
      </c>
      <c r="F17" s="24" t="s">
        <v>210</v>
      </c>
      <c r="G17" s="24">
        <v>0</v>
      </c>
      <c r="H17" s="162">
        <v>0</v>
      </c>
      <c r="I17" s="148">
        <v>0</v>
      </c>
      <c r="J17" s="42">
        <v>5</v>
      </c>
      <c r="K17" s="148">
        <v>0</v>
      </c>
    </row>
    <row r="18" spans="1:11">
      <c r="A18" s="24" t="s">
        <v>96</v>
      </c>
      <c r="B18" s="144" t="s">
        <v>354</v>
      </c>
      <c r="C18" s="144" t="s">
        <v>118</v>
      </c>
      <c r="D18" s="24" t="s">
        <v>164</v>
      </c>
      <c r="E18" s="145">
        <v>42255</v>
      </c>
      <c r="F18" s="24" t="s">
        <v>476</v>
      </c>
      <c r="G18" s="24">
        <v>1</v>
      </c>
      <c r="H18" s="162">
        <v>0</v>
      </c>
      <c r="I18" s="148">
        <v>0</v>
      </c>
      <c r="J18" s="148">
        <v>1</v>
      </c>
      <c r="K18" s="148">
        <v>3</v>
      </c>
    </row>
    <row r="19" spans="1:11" ht="20.149999999999999" customHeight="1">
      <c r="A19" s="270" t="s">
        <v>289</v>
      </c>
      <c r="B19" s="271"/>
      <c r="C19" s="271"/>
      <c r="D19" s="271"/>
      <c r="E19" s="271"/>
      <c r="F19" s="271"/>
      <c r="G19" s="271"/>
      <c r="H19" s="271"/>
      <c r="I19" s="272"/>
      <c r="J19" s="148"/>
      <c r="K19" s="148"/>
    </row>
    <row r="20" spans="1:11">
      <c r="A20" s="24" t="s">
        <v>87</v>
      </c>
      <c r="B20" s="144" t="s">
        <v>334</v>
      </c>
      <c r="C20" s="144" t="s">
        <v>118</v>
      </c>
      <c r="D20" s="24" t="s">
        <v>164</v>
      </c>
      <c r="E20" s="145" t="s">
        <v>210</v>
      </c>
      <c r="F20" s="24" t="s">
        <v>210</v>
      </c>
      <c r="G20" s="24">
        <v>0</v>
      </c>
      <c r="H20" s="162">
        <v>0</v>
      </c>
      <c r="I20" s="148">
        <v>0</v>
      </c>
      <c r="J20" s="42">
        <v>5</v>
      </c>
      <c r="K20" s="148">
        <v>0</v>
      </c>
    </row>
    <row r="21" spans="1:11" ht="20.149999999999999" customHeight="1">
      <c r="A21" s="270" t="s">
        <v>290</v>
      </c>
      <c r="B21" s="271"/>
      <c r="C21" s="271"/>
      <c r="D21" s="271"/>
      <c r="E21" s="271"/>
      <c r="F21" s="271"/>
      <c r="G21" s="271"/>
      <c r="H21" s="271"/>
      <c r="I21" s="272"/>
      <c r="J21" s="42"/>
      <c r="K21" s="148"/>
    </row>
    <row r="22" spans="1:11">
      <c r="A22" s="24" t="s">
        <v>85</v>
      </c>
      <c r="B22" s="144" t="s">
        <v>509</v>
      </c>
      <c r="C22" s="144" t="s">
        <v>118</v>
      </c>
      <c r="D22" s="24" t="s">
        <v>164</v>
      </c>
      <c r="E22" s="145">
        <v>42255</v>
      </c>
      <c r="F22" s="24" t="s">
        <v>476</v>
      </c>
      <c r="G22" s="24">
        <v>1</v>
      </c>
      <c r="H22" s="162">
        <v>0</v>
      </c>
      <c r="I22" s="148">
        <v>0</v>
      </c>
      <c r="J22" s="148">
        <v>1</v>
      </c>
      <c r="K22" s="148">
        <v>1</v>
      </c>
    </row>
    <row r="23" spans="1:11">
      <c r="A23" s="24" t="s">
        <v>96</v>
      </c>
      <c r="B23" s="144" t="s">
        <v>403</v>
      </c>
      <c r="C23" s="144" t="s">
        <v>118</v>
      </c>
      <c r="D23" s="24" t="s">
        <v>164</v>
      </c>
      <c r="E23" s="145">
        <v>42255</v>
      </c>
      <c r="F23" s="24" t="s">
        <v>476</v>
      </c>
      <c r="G23" s="24">
        <v>2</v>
      </c>
      <c r="H23" s="162">
        <v>0</v>
      </c>
      <c r="I23" s="148">
        <v>0</v>
      </c>
      <c r="J23" s="148">
        <v>2</v>
      </c>
      <c r="K23" s="148">
        <v>2</v>
      </c>
    </row>
    <row r="24" spans="1:11">
      <c r="A24" s="24" t="s">
        <v>105</v>
      </c>
      <c r="B24" s="144" t="s">
        <v>402</v>
      </c>
      <c r="C24" s="144" t="s">
        <v>118</v>
      </c>
      <c r="D24" s="24" t="s">
        <v>186</v>
      </c>
      <c r="E24" s="145" t="s">
        <v>210</v>
      </c>
      <c r="F24" s="24" t="s">
        <v>210</v>
      </c>
      <c r="G24" s="24">
        <v>0</v>
      </c>
      <c r="H24" s="162">
        <v>0</v>
      </c>
      <c r="I24" s="148">
        <v>0</v>
      </c>
      <c r="J24" s="42">
        <v>5</v>
      </c>
      <c r="K24" s="148">
        <v>0</v>
      </c>
    </row>
    <row r="25" spans="1:11" ht="20.149999999999999" customHeight="1">
      <c r="A25" s="270" t="s">
        <v>292</v>
      </c>
      <c r="B25" s="271"/>
      <c r="C25" s="271"/>
      <c r="D25" s="271"/>
      <c r="E25" s="271"/>
      <c r="F25" s="271"/>
      <c r="G25" s="271"/>
      <c r="H25" s="271"/>
      <c r="I25" s="272"/>
      <c r="J25" s="42"/>
      <c r="K25" s="148"/>
    </row>
    <row r="26" spans="1:11">
      <c r="A26" s="24" t="s">
        <v>99</v>
      </c>
      <c r="B26" s="144" t="s">
        <v>359</v>
      </c>
      <c r="C26" s="144" t="s">
        <v>118</v>
      </c>
      <c r="D26" s="24" t="s">
        <v>186</v>
      </c>
      <c r="E26" s="145" t="s">
        <v>210</v>
      </c>
      <c r="F26" s="24" t="s">
        <v>210</v>
      </c>
      <c r="G26" s="24">
        <v>0</v>
      </c>
      <c r="H26" s="162">
        <v>0</v>
      </c>
      <c r="I26" s="148">
        <v>0</v>
      </c>
      <c r="J26" s="42">
        <v>5</v>
      </c>
      <c r="K26" s="148">
        <v>0</v>
      </c>
    </row>
    <row r="27" spans="1:11">
      <c r="A27" s="24" t="s">
        <v>101</v>
      </c>
      <c r="B27" s="144" t="s">
        <v>417</v>
      </c>
      <c r="C27" s="144" t="s">
        <v>118</v>
      </c>
      <c r="D27" s="24" t="s">
        <v>186</v>
      </c>
      <c r="E27" s="145" t="s">
        <v>210</v>
      </c>
      <c r="F27" s="24" t="s">
        <v>210</v>
      </c>
      <c r="G27" s="24">
        <v>0</v>
      </c>
      <c r="H27" s="162">
        <v>0</v>
      </c>
      <c r="I27" s="148">
        <v>0</v>
      </c>
      <c r="J27" s="42">
        <v>5</v>
      </c>
      <c r="K27" s="148">
        <v>1</v>
      </c>
    </row>
    <row r="28" spans="1:11" ht="20.149999999999999" customHeight="1">
      <c r="A28" s="270" t="s">
        <v>293</v>
      </c>
      <c r="B28" s="271"/>
      <c r="C28" s="271"/>
      <c r="D28" s="271"/>
      <c r="E28" s="271"/>
      <c r="F28" s="271"/>
      <c r="G28" s="271"/>
      <c r="H28" s="271"/>
      <c r="I28" s="272"/>
      <c r="J28" s="42"/>
      <c r="K28" s="148"/>
    </row>
    <row r="29" spans="1:11">
      <c r="A29" s="24" t="s">
        <v>99</v>
      </c>
      <c r="B29" s="144" t="s">
        <v>360</v>
      </c>
      <c r="C29" s="144" t="s">
        <v>118</v>
      </c>
      <c r="D29" s="24" t="s">
        <v>186</v>
      </c>
      <c r="E29" s="145" t="s">
        <v>210</v>
      </c>
      <c r="F29" s="24" t="s">
        <v>210</v>
      </c>
      <c r="G29" s="24">
        <v>0</v>
      </c>
      <c r="H29" s="162">
        <v>0</v>
      </c>
      <c r="I29" s="148">
        <v>0</v>
      </c>
      <c r="J29" s="42">
        <v>5</v>
      </c>
      <c r="K29" s="148">
        <v>0</v>
      </c>
    </row>
    <row r="30" spans="1:11" ht="40" customHeight="1">
      <c r="A30" s="198" t="s">
        <v>2</v>
      </c>
      <c r="B30" s="198" t="s">
        <v>0</v>
      </c>
      <c r="C30" s="198" t="s">
        <v>117</v>
      </c>
      <c r="D30" s="200" t="s">
        <v>185</v>
      </c>
      <c r="E30" s="200" t="s">
        <v>203</v>
      </c>
      <c r="F30" s="200" t="s">
        <v>204</v>
      </c>
      <c r="G30" s="200" t="s">
        <v>513</v>
      </c>
      <c r="H30" s="199" t="s">
        <v>274</v>
      </c>
      <c r="I30" s="200" t="s">
        <v>276</v>
      </c>
      <c r="J30" s="77" t="s">
        <v>423</v>
      </c>
      <c r="K30" s="76" t="s">
        <v>430</v>
      </c>
    </row>
    <row r="31" spans="1:11" ht="20.149999999999999" customHeight="1">
      <c r="A31" s="270" t="s">
        <v>294</v>
      </c>
      <c r="B31" s="271"/>
      <c r="C31" s="271"/>
      <c r="D31" s="271"/>
      <c r="E31" s="271"/>
      <c r="F31" s="271"/>
      <c r="G31" s="271"/>
      <c r="H31" s="271"/>
      <c r="I31" s="272"/>
      <c r="J31" s="42"/>
      <c r="K31" s="148"/>
    </row>
    <row r="32" spans="1:11">
      <c r="A32" s="24" t="s">
        <v>85</v>
      </c>
      <c r="B32" s="144" t="s">
        <v>454</v>
      </c>
      <c r="C32" s="144" t="s">
        <v>118</v>
      </c>
      <c r="D32" s="24" t="s">
        <v>164</v>
      </c>
      <c r="E32" s="145">
        <v>42255</v>
      </c>
      <c r="F32" s="24" t="s">
        <v>476</v>
      </c>
      <c r="G32" s="24">
        <v>4</v>
      </c>
      <c r="H32" s="162">
        <v>0</v>
      </c>
      <c r="I32" s="148">
        <v>0</v>
      </c>
      <c r="J32" s="148">
        <v>2</v>
      </c>
      <c r="K32" s="148">
        <v>4</v>
      </c>
    </row>
    <row r="33" spans="1:11">
      <c r="A33" s="24" t="s">
        <v>86</v>
      </c>
      <c r="B33" s="144" t="s">
        <v>457</v>
      </c>
      <c r="C33" s="144" t="s">
        <v>118</v>
      </c>
      <c r="D33" s="24" t="s">
        <v>164</v>
      </c>
      <c r="E33" s="145">
        <v>42255</v>
      </c>
      <c r="F33" s="24" t="s">
        <v>476</v>
      </c>
      <c r="G33" s="24">
        <v>3</v>
      </c>
      <c r="H33" s="162">
        <v>0</v>
      </c>
      <c r="I33" s="148">
        <v>0</v>
      </c>
      <c r="J33" s="148">
        <v>2</v>
      </c>
      <c r="K33" s="148">
        <v>6</v>
      </c>
    </row>
    <row r="34" spans="1:11" ht="20.149999999999999" customHeight="1">
      <c r="A34" s="270" t="s">
        <v>295</v>
      </c>
      <c r="B34" s="271"/>
      <c r="C34" s="271"/>
      <c r="D34" s="271"/>
      <c r="E34" s="271"/>
      <c r="F34" s="271"/>
      <c r="G34" s="271"/>
      <c r="H34" s="271"/>
      <c r="I34" s="272"/>
      <c r="J34" s="148"/>
      <c r="K34" s="148"/>
    </row>
    <row r="35" spans="1:11">
      <c r="A35" s="24" t="s">
        <v>110</v>
      </c>
      <c r="B35" s="144" t="s">
        <v>333</v>
      </c>
      <c r="C35" s="144" t="s">
        <v>118</v>
      </c>
      <c r="D35" s="24" t="s">
        <v>164</v>
      </c>
      <c r="E35" s="145">
        <v>42255</v>
      </c>
      <c r="F35" s="24" t="s">
        <v>476</v>
      </c>
      <c r="G35" s="24">
        <v>1</v>
      </c>
      <c r="H35" s="162">
        <v>0</v>
      </c>
      <c r="I35" s="148">
        <v>0</v>
      </c>
      <c r="J35" s="148">
        <v>2</v>
      </c>
      <c r="K35" s="148">
        <v>4</v>
      </c>
    </row>
    <row r="36" spans="1:11">
      <c r="A36" s="24" t="s">
        <v>95</v>
      </c>
      <c r="B36" s="144" t="s">
        <v>510</v>
      </c>
      <c r="C36" s="144" t="s">
        <v>118</v>
      </c>
      <c r="D36" s="24" t="s">
        <v>164</v>
      </c>
      <c r="E36" s="145">
        <v>42255</v>
      </c>
      <c r="F36" s="24" t="s">
        <v>476</v>
      </c>
      <c r="G36" s="24">
        <v>1</v>
      </c>
      <c r="H36" s="162">
        <v>0</v>
      </c>
      <c r="I36" s="148">
        <v>0</v>
      </c>
      <c r="J36" s="148">
        <v>1</v>
      </c>
      <c r="K36" s="148">
        <v>1</v>
      </c>
    </row>
    <row r="37" spans="1:11">
      <c r="A37" s="24" t="s">
        <v>102</v>
      </c>
      <c r="B37" s="144" t="s">
        <v>507</v>
      </c>
      <c r="C37" s="144" t="s">
        <v>118</v>
      </c>
      <c r="D37" s="24" t="s">
        <v>164</v>
      </c>
      <c r="E37" s="145">
        <v>42255</v>
      </c>
      <c r="F37" s="24" t="s">
        <v>476</v>
      </c>
      <c r="G37" s="24">
        <v>1</v>
      </c>
      <c r="H37" s="162">
        <v>0</v>
      </c>
      <c r="I37" s="148">
        <v>0</v>
      </c>
      <c r="J37" s="148">
        <v>1</v>
      </c>
      <c r="K37" s="148">
        <v>1</v>
      </c>
    </row>
    <row r="38" spans="1:11">
      <c r="A38" s="24" t="s">
        <v>105</v>
      </c>
      <c r="B38" s="144" t="s">
        <v>375</v>
      </c>
      <c r="C38" s="144" t="s">
        <v>118</v>
      </c>
      <c r="D38" s="24" t="s">
        <v>164</v>
      </c>
      <c r="E38" s="145">
        <v>42255</v>
      </c>
      <c r="F38" s="24" t="s">
        <v>476</v>
      </c>
      <c r="G38" s="24">
        <v>1</v>
      </c>
      <c r="H38" s="162">
        <v>0</v>
      </c>
      <c r="I38" s="148">
        <v>0</v>
      </c>
      <c r="J38" s="148">
        <v>2</v>
      </c>
      <c r="K38" s="148">
        <v>4</v>
      </c>
    </row>
    <row r="39" spans="1:11" ht="20.149999999999999" customHeight="1">
      <c r="A39" s="270" t="s">
        <v>166</v>
      </c>
      <c r="B39" s="271"/>
      <c r="C39" s="271"/>
      <c r="D39" s="271"/>
      <c r="E39" s="271"/>
      <c r="F39" s="271"/>
      <c r="G39" s="271"/>
      <c r="H39" s="271"/>
      <c r="I39" s="272"/>
      <c r="J39" s="148"/>
      <c r="K39" s="148"/>
    </row>
    <row r="40" spans="1:11">
      <c r="A40" s="24" t="s">
        <v>89</v>
      </c>
      <c r="B40" s="144" t="s">
        <v>503</v>
      </c>
      <c r="C40" s="144" t="s">
        <v>118</v>
      </c>
      <c r="D40" s="24" t="s">
        <v>164</v>
      </c>
      <c r="E40" s="145">
        <v>42255</v>
      </c>
      <c r="F40" s="24" t="s">
        <v>476</v>
      </c>
      <c r="G40" s="24">
        <v>1</v>
      </c>
      <c r="H40" s="162">
        <v>0</v>
      </c>
      <c r="I40" s="148">
        <v>0</v>
      </c>
      <c r="J40" s="148">
        <v>1</v>
      </c>
      <c r="K40" s="148">
        <v>1</v>
      </c>
    </row>
    <row r="41" spans="1:11">
      <c r="A41" s="24" t="s">
        <v>90</v>
      </c>
      <c r="B41" s="144" t="s">
        <v>344</v>
      </c>
      <c r="C41" s="144" t="s">
        <v>118</v>
      </c>
      <c r="D41" s="24" t="s">
        <v>164</v>
      </c>
      <c r="E41" s="145">
        <v>42255</v>
      </c>
      <c r="F41" s="24" t="s">
        <v>476</v>
      </c>
      <c r="G41" s="24">
        <v>1</v>
      </c>
      <c r="H41" s="162">
        <v>0</v>
      </c>
      <c r="I41" s="148">
        <v>0</v>
      </c>
      <c r="J41" s="148">
        <v>1</v>
      </c>
      <c r="K41" s="148">
        <v>1</v>
      </c>
    </row>
    <row r="42" spans="1:11">
      <c r="A42" s="24" t="s">
        <v>96</v>
      </c>
      <c r="B42" s="144" t="s">
        <v>353</v>
      </c>
      <c r="C42" s="144" t="s">
        <v>118</v>
      </c>
      <c r="D42" s="24" t="s">
        <v>186</v>
      </c>
      <c r="E42" s="145" t="s">
        <v>210</v>
      </c>
      <c r="F42" s="24" t="s">
        <v>210</v>
      </c>
      <c r="G42" s="24">
        <v>0</v>
      </c>
      <c r="H42" s="162">
        <v>0</v>
      </c>
      <c r="I42" s="148">
        <v>0</v>
      </c>
      <c r="J42" s="42">
        <v>5</v>
      </c>
      <c r="K42" s="148">
        <v>1</v>
      </c>
    </row>
    <row r="43" spans="1:11">
      <c r="A43" s="39" t="s">
        <v>107</v>
      </c>
      <c r="B43" s="71" t="s">
        <v>376</v>
      </c>
      <c r="C43" s="71" t="s">
        <v>118</v>
      </c>
      <c r="D43" s="39" t="s">
        <v>186</v>
      </c>
      <c r="E43" s="145" t="s">
        <v>210</v>
      </c>
      <c r="F43" s="24" t="s">
        <v>210</v>
      </c>
      <c r="G43" s="24">
        <v>0</v>
      </c>
      <c r="H43" s="162">
        <v>0</v>
      </c>
      <c r="I43" s="24">
        <v>0</v>
      </c>
      <c r="J43" s="24">
        <v>1</v>
      </c>
      <c r="K43" s="24">
        <v>1</v>
      </c>
    </row>
  </sheetData>
  <mergeCells count="11">
    <mergeCell ref="A39:I39"/>
    <mergeCell ref="A21:I21"/>
    <mergeCell ref="A25:I25"/>
    <mergeCell ref="A28:I28"/>
    <mergeCell ref="A31:I31"/>
    <mergeCell ref="A34:I34"/>
    <mergeCell ref="A2:I2"/>
    <mergeCell ref="A8:I8"/>
    <mergeCell ref="A10:I10"/>
    <mergeCell ref="A12:I12"/>
    <mergeCell ref="A19:I19"/>
  </mergeCells>
  <pageMargins left="0.39370078740157477" right="0.39370078740157477" top="0.59055118110236215" bottom="0.59055118110236215" header="0.19685039370078738" footer="0.19685039370078738"/>
  <pageSetup paperSize="9" scale="72" orientation="landscape" r:id="rId1"/>
  <headerFooter>
    <oddHeader>&amp;LPVS - PROMO SOINS EN PROVENCE VERTE&amp;CDernières Livraisons Pharmacie au 18/09/2015&amp;RImprimé le &amp;D a &amp;T</oddHeader>
    <oddFooter>&amp;RPage &amp;P sur &amp;N&amp;CG:\0000-Sauv-fichiers-15-09-2015\PHARMA-stock-from-sept-2015\2-PHI-stock-a-partir-du-02-09-2015-Dernieres-Livraisons-Pharmacie-au-18-09-2015.xlsm</oddFooter>
  </headerFooter>
  <rowBreaks count="2" manualBreakCount="2">
    <brk id="29" max="16383" man="1"/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77</vt:i4>
      </vt:variant>
    </vt:vector>
  </HeadingPairs>
  <TitlesOfParts>
    <vt:vector size="92" baseType="lpstr">
      <vt:lpstr>Menu</vt:lpstr>
      <vt:lpstr>Choix</vt:lpstr>
      <vt:lpstr>Param</vt:lpstr>
      <vt:lpstr>Formulaire</vt:lpstr>
      <vt:lpstr>Formulaire_GC</vt:lpstr>
      <vt:lpstr>Formulaire_SL</vt:lpstr>
      <vt:lpstr>Catalogue_PMSPV</vt:lpstr>
      <vt:lpstr>Stock_PMSPV</vt:lpstr>
      <vt:lpstr>Commandes_PMSPV</vt:lpstr>
      <vt:lpstr>Entrees_Sorties_PMSPV</vt:lpstr>
      <vt:lpstr>Stock_impression</vt:lpstr>
      <vt:lpstr>Stock_impr_MEDECINS</vt:lpstr>
      <vt:lpstr>Commandes_impression</vt:lpstr>
      <vt:lpstr>Livraisons_impression</vt:lpstr>
      <vt:lpstr>Communs</vt:lpstr>
      <vt:lpstr>_A_</vt:lpstr>
      <vt:lpstr>_B_</vt:lpstr>
      <vt:lpstr>_C_</vt:lpstr>
      <vt:lpstr>_D_</vt:lpstr>
      <vt:lpstr>_E_</vt:lpstr>
      <vt:lpstr>_F_</vt:lpstr>
      <vt:lpstr>_G_</vt:lpstr>
      <vt:lpstr>_H_</vt:lpstr>
      <vt:lpstr>_I_</vt:lpstr>
      <vt:lpstr>_J_</vt:lpstr>
      <vt:lpstr>_K_</vt:lpstr>
      <vt:lpstr>_L_</vt:lpstr>
      <vt:lpstr>_M_</vt:lpstr>
      <vt:lpstr>_N_</vt:lpstr>
      <vt:lpstr>_O_</vt:lpstr>
      <vt:lpstr>_P_</vt:lpstr>
      <vt:lpstr>_Q_</vt:lpstr>
      <vt:lpstr>_R_</vt:lpstr>
      <vt:lpstr>_S_</vt:lpstr>
      <vt:lpstr>_T_</vt:lpstr>
      <vt:lpstr>_V_</vt:lpstr>
      <vt:lpstr>_W_</vt:lpstr>
      <vt:lpstr>_X_</vt:lpstr>
      <vt:lpstr>_Z_</vt:lpstr>
      <vt:lpstr>AlphabetRAYON</vt:lpstr>
      <vt:lpstr>ID_Formulaire_SL</vt:lpstr>
      <vt:lpstr>ListeALPHA</vt:lpstr>
      <vt:lpstr>Livr_Categorie</vt:lpstr>
      <vt:lpstr>Livr_Fourn</vt:lpstr>
      <vt:lpstr>Livr_Montant_Mouv</vt:lpstr>
      <vt:lpstr>Livr_Montant_Stock_APRES_Mouv</vt:lpstr>
      <vt:lpstr>Livr_Montant_Stock_AVANT_Mouv</vt:lpstr>
      <vt:lpstr>Livr_Mouv_Dif_B</vt:lpstr>
      <vt:lpstr>Livr_Mouv_Dif_U</vt:lpstr>
      <vt:lpstr>Livr_Prix_Boite</vt:lpstr>
      <vt:lpstr>Livr_Prod</vt:lpstr>
      <vt:lpstr>Livr_Q_Stock_B</vt:lpstr>
      <vt:lpstr>Livr_Q_Stock_U</vt:lpstr>
      <vt:lpstr>Livr_Quant_Commandee</vt:lpstr>
      <vt:lpstr>Livr_Quant_Mini</vt:lpstr>
      <vt:lpstr>Livr_Rayon</vt:lpstr>
      <vt:lpstr>Livr_Stock_Alerte_B</vt:lpstr>
      <vt:lpstr>Livr_Stock_Alerte_U</vt:lpstr>
      <vt:lpstr>Livr_UparB</vt:lpstr>
      <vt:lpstr>nb_enregistrements_bd</vt:lpstr>
      <vt:lpstr>Nouv_Categorie</vt:lpstr>
      <vt:lpstr>Nouv_Date</vt:lpstr>
      <vt:lpstr>Nouv_Fournisseur</vt:lpstr>
      <vt:lpstr>Nouv_Mesure</vt:lpstr>
      <vt:lpstr>Nouv_Montant_Mouv</vt:lpstr>
      <vt:lpstr>Nouv_Montant_Stock_APRES_Mouv</vt:lpstr>
      <vt:lpstr>Nouv_Montant_Stock_AVANT_Mouv</vt:lpstr>
      <vt:lpstr>Nouv_Mouv_Dif_B</vt:lpstr>
      <vt:lpstr>Nouv_Mouv_Dif_U</vt:lpstr>
      <vt:lpstr>Nouv_Operation</vt:lpstr>
      <vt:lpstr>Nouv_Prix_Boite</vt:lpstr>
      <vt:lpstr>Nouv_Produit</vt:lpstr>
      <vt:lpstr>Nouv_Q_Stock_B</vt:lpstr>
      <vt:lpstr>Nouv_Q_Stock_U</vt:lpstr>
      <vt:lpstr>Nouv_Quantite</vt:lpstr>
      <vt:lpstr>Nouv_Rayon</vt:lpstr>
      <vt:lpstr>Nouv_Stock_Alerte_B</vt:lpstr>
      <vt:lpstr>Nouv_Stock_Alerte_U</vt:lpstr>
      <vt:lpstr>Nouv_UparB</vt:lpstr>
      <vt:lpstr>num_ligne_dernier_enrgt</vt:lpstr>
      <vt:lpstr>ouinon</vt:lpstr>
      <vt:lpstr>param_no_ligne</vt:lpstr>
      <vt:lpstr>Qte_Modifiee_Commandes</vt:lpstr>
      <vt:lpstr>SaisieCalculMontant</vt:lpstr>
      <vt:lpstr>SaisieCommandeLivree</vt:lpstr>
      <vt:lpstr>SaisieDateLivraison</vt:lpstr>
      <vt:lpstr>SaisieMoisLivraison</vt:lpstr>
      <vt:lpstr>SaisieQteComdeeNonLivree</vt:lpstr>
      <vt:lpstr>SaisieQteLivree</vt:lpstr>
      <vt:lpstr>Commandes_PMSPV!Zone_d_impression</vt:lpstr>
      <vt:lpstr>Formulaire!Zone_d_impression</vt:lpstr>
      <vt:lpstr>Stock_PMSPV!Zone_d_impression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Isa-Administrateur</dc:creator>
  <cp:lastModifiedBy>promosoins</cp:lastModifiedBy>
  <cp:lastPrinted>2016-09-21T12:18:18Z</cp:lastPrinted>
  <dcterms:created xsi:type="dcterms:W3CDTF">2010-01-08T19:45:01Z</dcterms:created>
  <dcterms:modified xsi:type="dcterms:W3CDTF">2016-11-08T17:18:33Z</dcterms:modified>
</cp:coreProperties>
</file>