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ECHNO\Desktop\"/>
    </mc:Choice>
  </mc:AlternateContent>
  <bookViews>
    <workbookView xWindow="0" yWindow="0" windowWidth="20490" windowHeight="8235"/>
  </bookViews>
  <sheets>
    <sheet name="DTS CNAMGS (2)" sheetId="1" r:id="rId1"/>
  </sheets>
  <externalReferences>
    <externalReference r:id="rId2"/>
  </externalReferences>
  <definedNames>
    <definedName name="_mbelayem">[1]Paramètres!$AA$7</definedName>
    <definedName name="AEN">[1]Paramètres!$JW$11:$JW$14</definedName>
    <definedName name="CC" localSheetId="0">[1]!Tableau14[Conventions collectives]</definedName>
    <definedName name="CC">[1]!Tableau14[Conventions collectives]</definedName>
    <definedName name="Class" localSheetId="0">[1]!Tb_Classification[Classification]</definedName>
    <definedName name="Class">[1]!Tb_Classification[Classification]</definedName>
    <definedName name="CNAMGS" localSheetId="0">[1]!Tableau9[PERIODE]</definedName>
    <definedName name="CNAMGS">[1]!Tableau9[PERIODE]</definedName>
    <definedName name="Contrats" localSheetId="0">[1]!TB_Contrats[Contrats]</definedName>
    <definedName name="Contrats">[1]!TB_Contrats[Contrats]</definedName>
    <definedName name="Dispo" localSheetId="0">[1]!Tb_Dispo[Code]</definedName>
    <definedName name="Dispo">[1]!Tb_Dispo[Code]</definedName>
    <definedName name="DPT" localSheetId="0">[1]!Tableau31[Service]</definedName>
    <definedName name="DPT">[1]!Tableau31[Service]</definedName>
    <definedName name="Genre">[1]Paramètres!$B$28:$B$29</definedName>
    <definedName name="JOB" localSheetId="0">[1]!Tableau27[Emplois]</definedName>
    <definedName name="JOB">[1]!Tableau27[Emplois]</definedName>
    <definedName name="Liste_Nationalité" localSheetId="0">[1]!Nationalité[Nationalité]</definedName>
    <definedName name="Liste_Nationalité">[1]!Nationalité[Nationalité]</definedName>
    <definedName name="MATRICULE" localSheetId="0">[1]!Effectif[MATRICULE]</definedName>
    <definedName name="MATRICULE">[1]!Effectif[MATRICULE]</definedName>
    <definedName name="Matrimonial">[1]Paramètres!$B$31:$B$34</definedName>
    <definedName name="Mois" localSheetId="0">#REF!</definedName>
    <definedName name="Mois">#REF!</definedName>
    <definedName name="NOM" localSheetId="0">[1]!Effectif[NP]</definedName>
    <definedName name="NOM">[1]!Effectif[NP]</definedName>
    <definedName name="Nombre" localSheetId="0">[1]!Tableau20[Nombre]</definedName>
    <definedName name="Nombre">[1]!Tableau20[Nombre]</definedName>
    <definedName name="NP" localSheetId="0">[1]!Effectif[NP]</definedName>
    <definedName name="NP">[1]!Effectif[NP]</definedName>
    <definedName name="PI" localSheetId="0">[1]!Tableau15[Primes et Indemnités]</definedName>
    <definedName name="PI">[1]!Tableau15[Primes et Indemnités]</definedName>
    <definedName name="Qual" localSheetId="0">[1]!Tb_Classification[Qualification]</definedName>
    <definedName name="Qual">[1]!Tb_Classification[Qualification]</definedName>
    <definedName name="RETENUES">[1]Bibliothèque!$P$38:$P$43</definedName>
    <definedName name="Sanction" localSheetId="0">[1]!Sanctions[Sanctions]</definedName>
    <definedName name="Sanction">[1]!Sanctions[Sanctions]</definedName>
    <definedName name="Segment_Année3">#N/A</definedName>
    <definedName name="Segment_Trimestre1">#N/A</definedName>
    <definedName name="Villes" localSheetId="0">[1]!Tableau13[Villes]</definedName>
    <definedName name="Villes">[1]!Tableau13[Villes]</definedName>
    <definedName name="_xlnm.Print_Area" localSheetId="0">'DTS CNAMGS (2)'!$A$1:$K$41</definedName>
  </definedNames>
  <calcPr calcId="162913" iterate="1"/>
  <extLst>
    <ext xmlns:x14="http://schemas.microsoft.com/office/spreadsheetml/2009/9/main" uri="{876F7934-8845-4945-9796-88D515C7AA90}">
      <x14:pivotCaches>
        <pivotCache cacheId="49" r:id="rId3"/>
      </x14:pivotCaches>
    </ex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D3" i="1" s="1"/>
  <c r="A10" i="1"/>
  <c r="A12" i="1"/>
  <c r="F13" i="1"/>
  <c r="B14" i="1"/>
  <c r="B16" i="1"/>
  <c r="B18" i="1"/>
  <c r="C24" i="1"/>
  <c r="C25" i="1"/>
  <c r="D23" i="1" s="1"/>
  <c r="F28" i="1"/>
  <c r="H28" i="1"/>
  <c r="J28" i="1"/>
  <c r="N29" i="1"/>
  <c r="N27" i="1" s="1"/>
  <c r="E30" i="1"/>
  <c r="N31" i="1"/>
  <c r="B40" i="1"/>
  <c r="D40" i="1"/>
  <c r="E40" i="1"/>
  <c r="F40" i="1"/>
  <c r="F37" i="1" s="1"/>
  <c r="F27" i="1" s="1"/>
  <c r="G40" i="1"/>
  <c r="H40" i="1"/>
  <c r="H37" i="1" s="1"/>
  <c r="H27" i="1" s="1"/>
  <c r="I40" i="1"/>
  <c r="J40" i="1"/>
  <c r="J37" i="1" s="1"/>
  <c r="J27" i="1" s="1"/>
  <c r="K40" i="1"/>
  <c r="B41" i="1"/>
  <c r="D41" i="1"/>
  <c r="E41" i="1"/>
  <c r="F41" i="1"/>
  <c r="G41" i="1"/>
  <c r="H41" i="1"/>
  <c r="I41" i="1"/>
  <c r="J41" i="1"/>
  <c r="K41" i="1"/>
  <c r="N28" i="1" l="1"/>
  <c r="G24" i="1"/>
  <c r="J24" i="1" l="1"/>
  <c r="B20" i="1" s="1"/>
  <c r="J25" i="1"/>
  <c r="J26" i="1"/>
</calcChain>
</file>

<file path=xl/sharedStrings.xml><?xml version="1.0" encoding="utf-8"?>
<sst xmlns="http://schemas.openxmlformats.org/spreadsheetml/2006/main" count="50" uniqueCount="50">
  <si>
    <t>ULABU MBADINGA</t>
  </si>
  <si>
    <t>ESONO MESA ABA'A</t>
  </si>
  <si>
    <t>Nbre Hrs/Jrs5</t>
  </si>
  <si>
    <t>Assiette soumis à cotisation4</t>
  </si>
  <si>
    <t>Nbre Hrs/Jrs3</t>
  </si>
  <si>
    <t>Assiette soumis à cotisation2</t>
  </si>
  <si>
    <t>Nbre Hrs/Jrs</t>
  </si>
  <si>
    <t>Assiette soumis à cotisation</t>
  </si>
  <si>
    <t>CESSATION</t>
  </si>
  <si>
    <t xml:space="preserve">EMBAUCHE </t>
  </si>
  <si>
    <t>NOM ET PRENOM</t>
  </si>
  <si>
    <t>Matricule</t>
  </si>
  <si>
    <t>N°</t>
  </si>
  <si>
    <t>Mois 3</t>
  </si>
  <si>
    <t>Mois 2</t>
  </si>
  <si>
    <t>Mois 1</t>
  </si>
  <si>
    <t>Date</t>
  </si>
  <si>
    <t>NB: Veuillez mettre les effectifs à jour avec les mouvements justifiés entrants et sortants du personnel</t>
  </si>
  <si>
    <r>
      <t xml:space="preserve">Au-delà de la date ci-dessus, une pénalité est appliquée conformément à la loi :
</t>
    </r>
    <r>
      <rPr>
        <sz val="10"/>
        <color rgb="FF000000"/>
        <rFont val="Book Antiqua"/>
        <family val="1"/>
      </rPr>
      <t>- 25% pour non dépôt de la DTS calculé sur le montant de la DTS du dernier trimestre déclaré ;
- 2% pour non paiement des cotisations par mois de retard cumulable au prorata temporis ;</t>
    </r>
  </si>
  <si>
    <t>Date limite de paiement des cotisations dues à la CNAMGS :</t>
  </si>
  <si>
    <t>Retenues sociales</t>
  </si>
  <si>
    <t>Date limite de retour de la DTS à la CNAMGS :</t>
  </si>
  <si>
    <t>Rappel</t>
  </si>
  <si>
    <t xml:space="preserve"> TOTAL A REPORTER PAGE SUIVANTE</t>
  </si>
  <si>
    <t>Part salariale</t>
  </si>
  <si>
    <t>Part patronale</t>
  </si>
  <si>
    <t>COTISATIONS SOCIALES:</t>
  </si>
  <si>
    <t xml:space="preserve">MASSE SALARIALE SOUMISE A COTISATION :  </t>
  </si>
  <si>
    <t>Effectif</t>
  </si>
  <si>
    <t>Recap.</t>
  </si>
  <si>
    <t>Cotisations payées à la CNAMGS</t>
  </si>
  <si>
    <t>DATE DE RECEPTION</t>
  </si>
  <si>
    <t xml:space="preserve"> Cotisations nettes dues CNAMGS</t>
  </si>
  <si>
    <t>Plafond mensuel CNAMGS</t>
  </si>
  <si>
    <t xml:space="preserve"> Email : </t>
  </si>
  <si>
    <t xml:space="preserve">FAX : </t>
  </si>
  <si>
    <t>TEL:</t>
  </si>
  <si>
    <t>Travailleur</t>
  </si>
  <si>
    <t>Employeur</t>
  </si>
  <si>
    <t>VILLE :  Libreville</t>
  </si>
  <si>
    <t>B.P:</t>
  </si>
  <si>
    <t>Taux de cotisation</t>
  </si>
  <si>
    <t>CACHET ET SIGNATURE</t>
  </si>
  <si>
    <t>Nom ou Raison Sociale</t>
  </si>
  <si>
    <t>Matricule employeur CNAMGS</t>
  </si>
  <si>
    <t>Période :</t>
  </si>
  <si>
    <t>Union - Travail -Justice</t>
  </si>
  <si>
    <t>DECLARATION TRIMESTRIELLE DE SALAIRES</t>
  </si>
  <si>
    <t>-------------------------------</t>
  </si>
  <si>
    <t>REPUBLIQUE GABONAISE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</si>
</sst>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(* #,##0.00_);_(* \(#,##0.00\);_(* &quot;-&quot;??_);_(@_)"/>
    <numFmt numFmtId="165" formatCode="_(* #,##0_);_(* \(#,##0\);_(* &quot;-&quot;??_);_(@_)"/>
    <numFmt numFmtId="166" formatCode="[$]dd/mm/yyyy;@"/>
    <numFmt numFmtId="167" formatCode="_-* #,##0\ _€_-;\-* #,##0\ _€_-;_-* &quot;-&quot;??\ _€_-;_-@_-"/>
    <numFmt numFmtId="168" formatCode="_(&quot;€&quot;* #,##0.00_);_(&quot;€&quot;* \(#,##0.00\);_(&quot;€&quot;* &quot;-&quot;??_);_(@_)"/>
    <numFmt numFmtId="169" formatCode="0.0%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Book Antiqua"/>
      <family val="1"/>
    </font>
    <font>
      <sz val="12"/>
      <color theme="0"/>
      <name val="Book Antiqua"/>
      <family val="1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color rgb="FF000000"/>
      <name val="Book Antiqua"/>
      <family val="1"/>
    </font>
    <font>
      <b/>
      <sz val="11"/>
      <color rgb="FF000000"/>
      <name val="Book Antiqua"/>
      <family val="1"/>
    </font>
    <font>
      <sz val="8"/>
      <color theme="0"/>
      <name val="Book Antiqua"/>
      <family val="1"/>
    </font>
    <font>
      <sz val="10"/>
      <color rgb="FF000000"/>
      <name val="Book Antiqua"/>
      <family val="1"/>
    </font>
    <font>
      <sz val="12"/>
      <color theme="7" tint="0.59999389629810485"/>
      <name val="Book Antiqua"/>
      <family val="1"/>
    </font>
    <font>
      <b/>
      <sz val="11"/>
      <color rgb="FF7891B0"/>
      <name val="Book Antiqua"/>
      <family val="1"/>
    </font>
    <font>
      <b/>
      <u/>
      <sz val="11"/>
      <color rgb="FFFF0000"/>
      <name val="Book Antiqua"/>
      <family val="1"/>
    </font>
    <font>
      <b/>
      <sz val="12"/>
      <color theme="7" tint="0.59999389629810485"/>
      <name val="Arial"/>
      <family val="2"/>
    </font>
    <font>
      <b/>
      <sz val="11"/>
      <color rgb="FF5858FA"/>
      <name val="Book Antiqua"/>
      <family val="1"/>
    </font>
    <font>
      <sz val="9"/>
      <name val="Arial"/>
      <family val="2"/>
    </font>
    <font>
      <b/>
      <sz val="9"/>
      <color rgb="FF000000"/>
      <name val="Book Antiqua"/>
      <family val="1"/>
    </font>
    <font>
      <b/>
      <sz val="8"/>
      <color rgb="FF000000"/>
      <name val="Book Antiqua"/>
      <family val="1"/>
    </font>
    <font>
      <b/>
      <sz val="12"/>
      <color theme="0"/>
      <name val="Arial"/>
      <family val="2"/>
    </font>
    <font>
      <b/>
      <sz val="10"/>
      <color rgb="FF000000"/>
      <name val="Book Antiqua"/>
      <family val="1"/>
    </font>
    <font>
      <b/>
      <i/>
      <sz val="16"/>
      <color theme="0"/>
      <name val="Book Antiqua"/>
      <family val="1"/>
    </font>
    <font>
      <i/>
      <sz val="10"/>
      <color rgb="FF000000"/>
      <name val="Book Antiqua"/>
      <family val="1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4" tint="0.59999389629810485"/>
      <name val="Book Antiqua"/>
      <family val="1"/>
    </font>
    <font>
      <sz val="8"/>
      <color rgb="FFFF0000"/>
      <name val="Book Antiqua"/>
      <family val="1"/>
    </font>
    <font>
      <sz val="10"/>
      <name val="Book Antiqua"/>
      <family val="1"/>
    </font>
    <font>
      <b/>
      <sz val="12"/>
      <color rgb="FF000000"/>
      <name val="Book Antiqua"/>
      <family val="1"/>
    </font>
    <font>
      <b/>
      <i/>
      <sz val="20"/>
      <color rgb="FFFF0000"/>
      <name val="Book Antiqua"/>
      <family val="1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/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4" fillId="0" borderId="0"/>
    <xf numFmtId="0" fontId="8" fillId="0" borderId="0"/>
    <xf numFmtId="0" fontId="26" fillId="0" borderId="0" applyNumberFormat="0" applyFill="0" applyBorder="0" applyAlignment="0" applyProtection="0"/>
  </cellStyleXfs>
  <cellXfs count="146">
    <xf numFmtId="0" fontId="0" fillId="0" borderId="0" xfId="0"/>
    <xf numFmtId="0" fontId="5" fillId="0" borderId="0" xfId="2" applyFont="1" applyFill="1" applyProtection="1">
      <protection locked="0"/>
    </xf>
    <xf numFmtId="0" fontId="6" fillId="0" borderId="0" xfId="2" applyFont="1" applyFill="1" applyProtection="1">
      <protection locked="0"/>
    </xf>
    <xf numFmtId="0" fontId="5" fillId="0" borderId="0" xfId="2" applyFont="1" applyFill="1" applyAlignment="1" applyProtection="1">
      <alignment horizontal="center"/>
      <protection locked="0"/>
    </xf>
    <xf numFmtId="14" fontId="5" fillId="0" borderId="0" xfId="2" applyNumberFormat="1" applyFont="1" applyFill="1" applyAlignment="1" applyProtection="1">
      <alignment horizontal="center"/>
      <protection locked="0"/>
    </xf>
    <xf numFmtId="0" fontId="5" fillId="0" borderId="0" xfId="2" applyFont="1" applyFill="1" applyAlignment="1" applyProtection="1">
      <alignment wrapText="1"/>
      <protection locked="0"/>
    </xf>
    <xf numFmtId="0" fontId="6" fillId="2" borderId="0" xfId="2" applyFont="1" applyFill="1" applyProtection="1">
      <protection locked="0"/>
    </xf>
    <xf numFmtId="0" fontId="5" fillId="2" borderId="0" xfId="2" applyFont="1" applyFill="1" applyProtection="1">
      <protection locked="0"/>
    </xf>
    <xf numFmtId="165" fontId="1" fillId="3" borderId="1" xfId="1" applyNumberFormat="1" applyFont="1" applyFill="1" applyBorder="1" applyAlignment="1" applyProtection="1">
      <alignment horizontal="center"/>
      <protection hidden="1"/>
    </xf>
    <xf numFmtId="165" fontId="7" fillId="3" borderId="1" xfId="1" applyNumberFormat="1" applyFont="1" applyFill="1" applyBorder="1" applyProtection="1">
      <protection hidden="1"/>
    </xf>
    <xf numFmtId="164" fontId="7" fillId="3" borderId="1" xfId="1" applyFont="1" applyFill="1" applyBorder="1" applyAlignment="1" applyProtection="1">
      <alignment horizontal="center"/>
      <protection hidden="1"/>
    </xf>
    <xf numFmtId="166" fontId="7" fillId="3" borderId="1" xfId="2" applyNumberFormat="1" applyFont="1" applyFill="1" applyBorder="1" applyAlignment="1" applyProtection="1">
      <alignment horizontal="center"/>
      <protection hidden="1"/>
    </xf>
    <xf numFmtId="0" fontId="7" fillId="3" borderId="1" xfId="2" applyFont="1" applyFill="1" applyBorder="1" applyAlignment="1" applyProtection="1">
      <alignment wrapText="1"/>
      <protection locked="0"/>
    </xf>
    <xf numFmtId="1" fontId="9" fillId="3" borderId="1" xfId="3" applyNumberFormat="1" applyFont="1" applyFill="1" applyBorder="1" applyAlignment="1" applyProtection="1">
      <alignment vertical="center"/>
      <protection hidden="1"/>
    </xf>
    <xf numFmtId="0" fontId="7" fillId="3" borderId="1" xfId="2" applyFont="1" applyFill="1" applyBorder="1" applyAlignment="1" applyProtection="1">
      <alignment horizontal="left" wrapText="1"/>
      <protection locked="0"/>
    </xf>
    <xf numFmtId="165" fontId="7" fillId="3" borderId="1" xfId="1" applyNumberFormat="1" applyFont="1" applyFill="1" applyBorder="1" applyAlignment="1" applyProtection="1">
      <alignment horizontal="center"/>
      <protection hidden="1"/>
    </xf>
    <xf numFmtId="0" fontId="10" fillId="3" borderId="2" xfId="2" applyFont="1" applyFill="1" applyBorder="1" applyAlignment="1" applyProtection="1">
      <alignment horizontal="center" vertical="center" wrapText="1"/>
      <protection locked="0"/>
    </xf>
    <xf numFmtId="3" fontId="10" fillId="3" borderId="3" xfId="2" applyNumberFormat="1" applyFont="1" applyFill="1" applyBorder="1" applyAlignment="1" applyProtection="1">
      <alignment horizontal="center" vertical="center" wrapText="1"/>
      <protection locked="0"/>
    </xf>
    <xf numFmtId="0" fontId="10" fillId="3" borderId="3" xfId="2" applyFont="1" applyFill="1" applyBorder="1" applyAlignment="1" applyProtection="1">
      <alignment horizontal="center" vertical="center" wrapText="1"/>
      <protection locked="0"/>
    </xf>
    <xf numFmtId="3" fontId="10" fillId="3" borderId="3" xfId="2" applyNumberFormat="1" applyFont="1" applyFill="1" applyBorder="1" applyAlignment="1" applyProtection="1">
      <alignment horizontal="left" vertical="center" wrapText="1"/>
      <protection locked="0"/>
    </xf>
    <xf numFmtId="14" fontId="10" fillId="3" borderId="3" xfId="2" applyNumberFormat="1" applyFont="1" applyFill="1" applyBorder="1" applyAlignment="1" applyProtection="1">
      <alignment horizontal="center" vertical="center" wrapText="1"/>
      <protection locked="0"/>
    </xf>
    <xf numFmtId="49" fontId="10" fillId="3" borderId="3" xfId="2" applyNumberFormat="1" applyFont="1" applyFill="1" applyBorder="1" applyAlignment="1" applyProtection="1">
      <alignment horizontal="center" vertical="center" wrapText="1"/>
      <protection locked="0"/>
    </xf>
    <xf numFmtId="0" fontId="10" fillId="3" borderId="4" xfId="2" applyFont="1" applyFill="1" applyBorder="1" applyAlignment="1" applyProtection="1">
      <alignment horizontal="center" vertical="center" wrapText="1"/>
      <protection locked="0"/>
    </xf>
    <xf numFmtId="0" fontId="11" fillId="3" borderId="5" xfId="2" applyFont="1" applyFill="1" applyBorder="1" applyAlignment="1" applyProtection="1">
      <alignment horizontal="center" vertical="center"/>
      <protection locked="0"/>
    </xf>
    <xf numFmtId="0" fontId="11" fillId="3" borderId="6" xfId="2" applyFont="1" applyFill="1" applyBorder="1" applyAlignment="1" applyProtection="1">
      <alignment horizontal="center" vertical="center"/>
      <protection locked="0"/>
    </xf>
    <xf numFmtId="0" fontId="11" fillId="3" borderId="7" xfId="2" applyFont="1" applyFill="1" applyBorder="1" applyAlignment="1" applyProtection="1">
      <alignment horizontal="center" vertical="center"/>
      <protection locked="0"/>
    </xf>
    <xf numFmtId="0" fontId="11" fillId="3" borderId="8" xfId="2" applyFont="1" applyFill="1" applyBorder="1" applyAlignment="1" applyProtection="1">
      <alignment horizontal="center" vertical="center"/>
      <protection locked="0"/>
    </xf>
    <xf numFmtId="49" fontId="10" fillId="3" borderId="0" xfId="2" applyNumberFormat="1" applyFont="1" applyFill="1" applyAlignment="1" applyProtection="1">
      <alignment vertical="center" wrapText="1"/>
      <protection locked="0"/>
    </xf>
    <xf numFmtId="49" fontId="10" fillId="3" borderId="0" xfId="2" applyNumberFormat="1" applyFont="1" applyFill="1" applyAlignment="1" applyProtection="1">
      <alignment horizontal="center" vertical="center"/>
      <protection locked="0"/>
    </xf>
    <xf numFmtId="0" fontId="10" fillId="3" borderId="0" xfId="2" applyFont="1" applyFill="1" applyAlignment="1" applyProtection="1">
      <alignment horizontal="center" vertical="center"/>
      <protection locked="0"/>
    </xf>
    <xf numFmtId="0" fontId="12" fillId="3" borderId="0" xfId="2" applyFont="1" applyFill="1" applyAlignment="1" applyProtection="1">
      <alignment vertical="center"/>
      <protection hidden="1"/>
    </xf>
    <xf numFmtId="0" fontId="12" fillId="3" borderId="0" xfId="2" applyFont="1" applyFill="1" applyAlignment="1" applyProtection="1">
      <alignment horizontal="center" vertical="center"/>
      <protection locked="0"/>
    </xf>
    <xf numFmtId="167" fontId="12" fillId="3" borderId="0" xfId="2" applyNumberFormat="1" applyFont="1" applyFill="1" applyAlignment="1" applyProtection="1">
      <alignment vertical="center"/>
      <protection hidden="1"/>
    </xf>
    <xf numFmtId="14" fontId="10" fillId="3" borderId="0" xfId="2" applyNumberFormat="1" applyFont="1" applyFill="1" applyAlignment="1" applyProtection="1">
      <alignment horizontal="center" vertical="center"/>
      <protection locked="0"/>
    </xf>
    <xf numFmtId="49" fontId="10" fillId="3" borderId="0" xfId="2" applyNumberFormat="1" applyFont="1" applyFill="1" applyAlignment="1" applyProtection="1">
      <alignment vertical="center"/>
      <protection locked="0"/>
    </xf>
    <xf numFmtId="49" fontId="13" fillId="3" borderId="0" xfId="2" applyNumberFormat="1" applyFont="1" applyFill="1" applyAlignment="1" applyProtection="1">
      <alignment horizontal="center" vertical="center"/>
      <protection locked="0"/>
    </xf>
    <xf numFmtId="49" fontId="13" fillId="3" borderId="0" xfId="2" applyNumberFormat="1" applyFont="1" applyFill="1" applyAlignment="1" applyProtection="1">
      <alignment vertical="center"/>
      <protection locked="0"/>
    </xf>
    <xf numFmtId="0" fontId="11" fillId="3" borderId="0" xfId="2" applyFont="1" applyFill="1" applyAlignment="1" applyProtection="1">
      <alignment horizontal="center" vertical="center"/>
      <protection locked="0"/>
    </xf>
    <xf numFmtId="0" fontId="11" fillId="3" borderId="0" xfId="2" applyFont="1" applyFill="1" applyAlignment="1" applyProtection="1">
      <alignment horizontal="left" vertical="center"/>
      <protection locked="0"/>
    </xf>
    <xf numFmtId="0" fontId="11" fillId="3" borderId="0" xfId="2" applyFont="1" applyFill="1" applyAlignment="1" applyProtection="1">
      <alignment horizontal="left" vertical="center" wrapText="1"/>
      <protection locked="0"/>
    </xf>
    <xf numFmtId="0" fontId="14" fillId="2" borderId="0" xfId="2" applyFont="1" applyFill="1" applyAlignment="1" applyProtection="1">
      <alignment horizontal="right"/>
      <protection hidden="1"/>
    </xf>
    <xf numFmtId="0" fontId="5" fillId="3" borderId="0" xfId="2" applyFont="1" applyFill="1" applyProtection="1">
      <protection locked="0"/>
    </xf>
    <xf numFmtId="0" fontId="5" fillId="3" borderId="0" xfId="2" applyFont="1" applyFill="1" applyAlignment="1" applyProtection="1">
      <alignment horizontal="center"/>
      <protection locked="0"/>
    </xf>
    <xf numFmtId="168" fontId="15" fillId="3" borderId="9" xfId="2" applyNumberFormat="1" applyFont="1" applyFill="1" applyBorder="1" applyAlignment="1" applyProtection="1">
      <alignment horizontal="center" vertical="center" wrapText="1"/>
      <protection hidden="1"/>
    </xf>
    <xf numFmtId="168" fontId="15" fillId="3" borderId="10" xfId="2" applyNumberFormat="1" applyFont="1" applyFill="1" applyBorder="1" applyAlignment="1" applyProtection="1">
      <alignment horizontal="center" vertical="center" wrapText="1"/>
      <protection hidden="1"/>
    </xf>
    <xf numFmtId="3" fontId="16" fillId="3" borderId="11" xfId="2" applyNumberFormat="1" applyFont="1" applyFill="1" applyBorder="1" applyAlignment="1" applyProtection="1">
      <alignment horizontal="left" vertical="center"/>
      <protection locked="0"/>
    </xf>
    <xf numFmtId="3" fontId="16" fillId="3" borderId="12" xfId="2" applyNumberFormat="1" applyFont="1" applyFill="1" applyBorder="1" applyAlignment="1" applyProtection="1">
      <alignment horizontal="left" vertical="center"/>
      <protection locked="0"/>
    </xf>
    <xf numFmtId="3" fontId="16" fillId="3" borderId="13" xfId="2" applyNumberFormat="1" applyFont="1" applyFill="1" applyBorder="1" applyAlignment="1" applyProtection="1">
      <alignment horizontal="left" vertical="center"/>
      <protection locked="0"/>
    </xf>
    <xf numFmtId="0" fontId="17" fillId="2" borderId="0" xfId="3" applyFont="1" applyFill="1" applyAlignment="1" applyProtection="1">
      <alignment horizontal="right" vertical="center"/>
      <protection locked="0"/>
    </xf>
    <xf numFmtId="0" fontId="8" fillId="2" borderId="0" xfId="3" applyFill="1" applyAlignment="1" applyProtection="1">
      <alignment vertical="center"/>
      <protection locked="0"/>
    </xf>
    <xf numFmtId="168" fontId="15" fillId="3" borderId="5" xfId="2" applyNumberFormat="1" applyFont="1" applyFill="1" applyBorder="1" applyAlignment="1" applyProtection="1">
      <alignment horizontal="center" vertical="center" wrapText="1"/>
      <protection hidden="1"/>
    </xf>
    <xf numFmtId="168" fontId="18" fillId="3" borderId="6" xfId="2" applyNumberFormat="1" applyFont="1" applyFill="1" applyBorder="1" applyAlignment="1" applyProtection="1">
      <alignment horizontal="center" vertical="center" wrapText="1"/>
      <protection hidden="1"/>
    </xf>
    <xf numFmtId="3" fontId="16" fillId="3" borderId="14" xfId="2" applyNumberFormat="1" applyFont="1" applyFill="1" applyBorder="1" applyAlignment="1" applyProtection="1">
      <alignment horizontal="left" vertical="center"/>
      <protection locked="0"/>
    </xf>
    <xf numFmtId="3" fontId="16" fillId="3" borderId="15" xfId="2" applyNumberFormat="1" applyFont="1" applyFill="1" applyBorder="1" applyAlignment="1" applyProtection="1">
      <alignment horizontal="left" vertical="center"/>
      <protection locked="0"/>
    </xf>
    <xf numFmtId="3" fontId="16" fillId="3" borderId="16" xfId="2" applyNumberFormat="1" applyFont="1" applyFill="1" applyBorder="1" applyAlignment="1" applyProtection="1">
      <alignment horizontal="left" vertical="center"/>
      <protection locked="0"/>
    </xf>
    <xf numFmtId="14" fontId="17" fillId="2" borderId="0" xfId="3" applyNumberFormat="1" applyFont="1" applyFill="1" applyAlignment="1" applyProtection="1">
      <alignment vertical="center"/>
      <protection hidden="1"/>
    </xf>
    <xf numFmtId="0" fontId="13" fillId="3" borderId="0" xfId="2" applyFont="1" applyFill="1" applyAlignment="1" applyProtection="1">
      <alignment horizontal="center" vertical="center"/>
      <protection locked="0"/>
    </xf>
    <xf numFmtId="0" fontId="13" fillId="3" borderId="0" xfId="2" applyFont="1" applyFill="1" applyAlignment="1" applyProtection="1">
      <alignment vertical="center"/>
      <protection locked="0"/>
    </xf>
    <xf numFmtId="14" fontId="11" fillId="3" borderId="0" xfId="2" applyNumberFormat="1" applyFont="1" applyFill="1" applyAlignment="1" applyProtection="1">
      <alignment horizontal="center" vertical="center"/>
      <protection locked="0"/>
    </xf>
    <xf numFmtId="0" fontId="11" fillId="3" borderId="0" xfId="2" applyFont="1" applyFill="1" applyAlignment="1" applyProtection="1">
      <alignment vertical="center" wrapText="1"/>
      <protection locked="0"/>
    </xf>
    <xf numFmtId="0" fontId="11" fillId="3" borderId="0" xfId="2" applyFont="1" applyFill="1" applyAlignment="1" applyProtection="1">
      <alignment horizontal="center" vertical="center"/>
      <protection locked="0"/>
    </xf>
    <xf numFmtId="0" fontId="17" fillId="2" borderId="0" xfId="3" applyFont="1" applyFill="1" applyAlignment="1" applyProtection="1">
      <alignment vertical="center"/>
      <protection hidden="1"/>
    </xf>
    <xf numFmtId="0" fontId="19" fillId="2" borderId="0" xfId="3" applyFont="1" applyFill="1" applyAlignment="1" applyProtection="1">
      <alignment horizontal="center" vertical="center"/>
      <protection locked="0"/>
    </xf>
    <xf numFmtId="0" fontId="15" fillId="3" borderId="17" xfId="2" applyFont="1" applyFill="1" applyBorder="1" applyAlignment="1" applyProtection="1">
      <alignment horizontal="center" vertical="center"/>
      <protection hidden="1"/>
    </xf>
    <xf numFmtId="0" fontId="18" fillId="3" borderId="18" xfId="2" applyFont="1" applyFill="1" applyBorder="1" applyAlignment="1" applyProtection="1">
      <alignment horizontal="center" vertical="center"/>
      <protection hidden="1"/>
    </xf>
    <xf numFmtId="14" fontId="13" fillId="3" borderId="0" xfId="2" applyNumberFormat="1" applyFont="1" applyFill="1" applyAlignment="1" applyProtection="1">
      <alignment horizontal="center" vertical="center"/>
      <protection locked="0"/>
    </xf>
    <xf numFmtId="0" fontId="13" fillId="3" borderId="0" xfId="2" applyFont="1" applyFill="1" applyAlignment="1" applyProtection="1">
      <alignment vertical="center" wrapText="1"/>
      <protection locked="0"/>
    </xf>
    <xf numFmtId="0" fontId="10" fillId="3" borderId="19" xfId="2" applyFont="1" applyFill="1" applyBorder="1" applyAlignment="1" applyProtection="1">
      <alignment horizontal="center" vertical="center"/>
      <protection locked="0"/>
    </xf>
    <xf numFmtId="3" fontId="20" fillId="3" borderId="20" xfId="2" applyNumberFormat="1" applyFont="1" applyFill="1" applyBorder="1" applyAlignment="1" applyProtection="1">
      <alignment vertical="center"/>
      <protection hidden="1"/>
    </xf>
    <xf numFmtId="3" fontId="20" fillId="3" borderId="20" xfId="2" applyNumberFormat="1" applyFont="1" applyFill="1" applyBorder="1" applyAlignment="1" applyProtection="1">
      <alignment horizontal="center" vertical="center"/>
      <protection locked="0"/>
    </xf>
    <xf numFmtId="3" fontId="20" fillId="3" borderId="19" xfId="2" applyNumberFormat="1" applyFont="1" applyFill="1" applyBorder="1" applyAlignment="1" applyProtection="1">
      <alignment horizontal="center" vertical="center"/>
      <protection locked="0"/>
    </xf>
    <xf numFmtId="3" fontId="20" fillId="3" borderId="19" xfId="2" applyNumberFormat="1" applyFont="1" applyFill="1" applyBorder="1" applyAlignment="1" applyProtection="1">
      <alignment vertical="center"/>
      <protection hidden="1"/>
    </xf>
    <xf numFmtId="14" fontId="10" fillId="3" borderId="19" xfId="2" applyNumberFormat="1" applyFont="1" applyFill="1" applyBorder="1" applyAlignment="1" applyProtection="1">
      <alignment horizontal="center" vertical="center"/>
      <protection locked="0"/>
    </xf>
    <xf numFmtId="49" fontId="21" fillId="3" borderId="19" xfId="2" applyNumberFormat="1" applyFont="1" applyFill="1" applyBorder="1" applyAlignment="1" applyProtection="1">
      <alignment horizontal="center" vertical="center"/>
      <protection locked="0"/>
    </xf>
    <xf numFmtId="0" fontId="21" fillId="3" borderId="19" xfId="2" applyFont="1" applyFill="1" applyBorder="1" applyAlignment="1" applyProtection="1">
      <alignment horizontal="left" vertical="center"/>
      <protection locked="0"/>
    </xf>
    <xf numFmtId="0" fontId="22" fillId="2" borderId="0" xfId="3" applyFont="1" applyFill="1" applyAlignment="1" applyProtection="1">
      <alignment vertical="center"/>
      <protection locked="0"/>
    </xf>
    <xf numFmtId="3" fontId="11" fillId="3" borderId="11" xfId="2" applyNumberFormat="1" applyFont="1" applyFill="1" applyBorder="1" applyAlignment="1" applyProtection="1">
      <alignment horizontal="center" vertical="center"/>
      <protection locked="0"/>
    </xf>
    <xf numFmtId="167" fontId="13" fillId="3" borderId="19" xfId="2" applyNumberFormat="1" applyFont="1" applyFill="1" applyBorder="1" applyAlignment="1" applyProtection="1">
      <alignment horizontal="right" vertical="center"/>
      <protection hidden="1"/>
    </xf>
    <xf numFmtId="3" fontId="10" fillId="3" borderId="19" xfId="2" applyNumberFormat="1" applyFont="1" applyFill="1" applyBorder="1" applyAlignment="1" applyProtection="1">
      <alignment horizontal="left" vertical="center" wrapText="1"/>
      <protection locked="0"/>
    </xf>
    <xf numFmtId="3" fontId="23" fillId="3" borderId="0" xfId="2" applyNumberFormat="1" applyFont="1" applyFill="1" applyAlignment="1" applyProtection="1">
      <alignment horizontal="center" vertical="center"/>
      <protection locked="0"/>
    </xf>
    <xf numFmtId="3" fontId="5" fillId="3" borderId="0" xfId="2" applyNumberFormat="1" applyFont="1" applyFill="1" applyAlignment="1" applyProtection="1">
      <alignment vertical="center"/>
      <protection locked="0"/>
    </xf>
    <xf numFmtId="14" fontId="5" fillId="3" borderId="0" xfId="2" applyNumberFormat="1" applyFont="1" applyFill="1" applyAlignment="1" applyProtection="1">
      <alignment horizontal="center" vertical="center"/>
      <protection locked="0"/>
    </xf>
    <xf numFmtId="49" fontId="5" fillId="3" borderId="0" xfId="2" applyNumberFormat="1" applyFont="1" applyFill="1" applyAlignment="1" applyProtection="1">
      <alignment horizontal="center" vertical="center"/>
      <protection locked="0"/>
    </xf>
    <xf numFmtId="49" fontId="5" fillId="3" borderId="0" xfId="2" applyNumberFormat="1" applyFont="1" applyFill="1" applyAlignment="1" applyProtection="1">
      <alignment vertical="center" wrapText="1"/>
      <protection locked="0"/>
    </xf>
    <xf numFmtId="49" fontId="11" fillId="3" borderId="0" xfId="2" applyNumberFormat="1" applyFont="1" applyFill="1" applyAlignment="1" applyProtection="1">
      <alignment horizontal="center" vertical="center"/>
      <protection locked="0"/>
    </xf>
    <xf numFmtId="14" fontId="4" fillId="3" borderId="0" xfId="2" applyNumberFormat="1" applyFont="1" applyFill="1" applyAlignment="1" applyProtection="1">
      <alignment horizontal="center" vertical="center"/>
      <protection locked="0"/>
    </xf>
    <xf numFmtId="2" fontId="5" fillId="3" borderId="0" xfId="2" applyNumberFormat="1" applyFont="1" applyFill="1" applyAlignment="1" applyProtection="1">
      <alignment horizontal="center" vertical="center" wrapText="1"/>
      <protection hidden="1"/>
    </xf>
    <xf numFmtId="0" fontId="19" fillId="2" borderId="0" xfId="3" applyFont="1" applyFill="1" applyAlignment="1" applyProtection="1">
      <alignment vertical="center"/>
      <protection locked="0"/>
    </xf>
    <xf numFmtId="3" fontId="11" fillId="3" borderId="19" xfId="2" applyNumberFormat="1" applyFont="1" applyFill="1" applyBorder="1" applyAlignment="1" applyProtection="1">
      <alignment horizontal="center" vertical="center"/>
      <protection locked="0"/>
    </xf>
    <xf numFmtId="3" fontId="11" fillId="3" borderId="21" xfId="2" applyNumberFormat="1" applyFont="1" applyFill="1" applyBorder="1" applyAlignment="1" applyProtection="1">
      <alignment horizontal="right" vertical="center"/>
      <protection hidden="1"/>
    </xf>
    <xf numFmtId="3" fontId="20" fillId="3" borderId="11" xfId="2" applyNumberFormat="1" applyFont="1" applyFill="1" applyBorder="1" applyAlignment="1" applyProtection="1">
      <alignment horizontal="center" vertical="center"/>
      <protection locked="0"/>
    </xf>
    <xf numFmtId="3" fontId="20" fillId="3" borderId="12" xfId="2" applyNumberFormat="1" applyFont="1" applyFill="1" applyBorder="1" applyAlignment="1" applyProtection="1">
      <alignment vertical="center"/>
      <protection locked="0"/>
    </xf>
    <xf numFmtId="3" fontId="11" fillId="3" borderId="19" xfId="2" applyNumberFormat="1" applyFont="1" applyFill="1" applyBorder="1" applyAlignment="1" applyProtection="1">
      <alignment horizontal="center" vertical="center"/>
      <protection hidden="1"/>
    </xf>
    <xf numFmtId="0" fontId="20" fillId="3" borderId="19" xfId="2" applyFont="1" applyFill="1" applyBorder="1" applyAlignment="1" applyProtection="1">
      <alignment horizontal="center" vertical="center" wrapText="1"/>
      <protection locked="0"/>
    </xf>
    <xf numFmtId="0" fontId="11" fillId="3" borderId="19" xfId="2" applyNumberFormat="1" applyFont="1" applyFill="1" applyBorder="1" applyAlignment="1" applyProtection="1">
      <alignment horizontal="center" vertical="center" wrapText="1"/>
      <protection hidden="1"/>
    </xf>
    <xf numFmtId="49" fontId="20" fillId="3" borderId="19" xfId="2" applyNumberFormat="1" applyFont="1" applyFill="1" applyBorder="1" applyAlignment="1" applyProtection="1">
      <alignment horizontal="center" vertical="center"/>
      <protection locked="0"/>
    </xf>
    <xf numFmtId="0" fontId="20" fillId="3" borderId="19" xfId="2" applyFont="1" applyFill="1" applyBorder="1" applyAlignment="1" applyProtection="1">
      <alignment horizontal="center" vertical="center"/>
      <protection locked="0"/>
    </xf>
    <xf numFmtId="3" fontId="11" fillId="3" borderId="0" xfId="2" applyNumberFormat="1" applyFont="1" applyFill="1" applyAlignment="1" applyProtection="1">
      <alignment horizontal="center" vertical="center"/>
      <protection locked="0"/>
    </xf>
    <xf numFmtId="2" fontId="24" fillId="3" borderId="22" xfId="2" applyNumberFormat="1" applyFont="1" applyFill="1" applyBorder="1" applyAlignment="1" applyProtection="1">
      <alignment horizontal="center" vertical="center"/>
      <protection hidden="1"/>
    </xf>
    <xf numFmtId="49" fontId="13" fillId="3" borderId="0" xfId="2" applyNumberFormat="1" applyFont="1" applyFill="1" applyAlignment="1" applyProtection="1">
      <alignment vertical="center" wrapText="1"/>
      <protection locked="0"/>
    </xf>
    <xf numFmtId="0" fontId="5" fillId="3" borderId="0" xfId="2" applyFont="1" applyFill="1" applyAlignment="1" applyProtection="1">
      <alignment horizontal="center" vertical="center"/>
      <protection locked="0"/>
    </xf>
    <xf numFmtId="3" fontId="11" fillId="3" borderId="19" xfId="2" applyNumberFormat="1" applyFont="1" applyFill="1" applyBorder="1" applyAlignment="1" applyProtection="1">
      <alignment horizontal="center" vertical="center"/>
      <protection locked="0"/>
    </xf>
    <xf numFmtId="3" fontId="11" fillId="3" borderId="0" xfId="2" applyNumberFormat="1" applyFont="1" applyFill="1" applyAlignment="1" applyProtection="1">
      <alignment vertical="center"/>
      <protection locked="0"/>
    </xf>
    <xf numFmtId="0" fontId="5" fillId="3" borderId="0" xfId="2" applyFont="1" applyFill="1" applyAlignment="1" applyProtection="1">
      <alignment vertical="center"/>
      <protection locked="0"/>
    </xf>
    <xf numFmtId="49" fontId="13" fillId="3" borderId="23" xfId="2" applyNumberFormat="1" applyFont="1" applyFill="1" applyBorder="1" applyAlignment="1" applyProtection="1">
      <alignment horizontal="center" vertical="center"/>
      <protection locked="0"/>
    </xf>
    <xf numFmtId="3" fontId="11" fillId="3" borderId="19" xfId="2" applyNumberFormat="1" applyFont="1" applyFill="1" applyBorder="1" applyAlignment="1" applyProtection="1">
      <alignment horizontal="center" vertical="center"/>
      <protection hidden="1"/>
    </xf>
    <xf numFmtId="3" fontId="23" fillId="3" borderId="19" xfId="2" applyNumberFormat="1" applyFont="1" applyFill="1" applyBorder="1" applyAlignment="1" applyProtection="1">
      <alignment horizontal="center" vertical="center"/>
      <protection locked="0"/>
    </xf>
    <xf numFmtId="0" fontId="5" fillId="3" borderId="22" xfId="2" applyFont="1" applyFill="1" applyBorder="1" applyAlignment="1" applyProtection="1">
      <alignment horizontal="center" vertical="center"/>
      <protection locked="0"/>
    </xf>
    <xf numFmtId="3" fontId="10" fillId="3" borderId="0" xfId="2" applyNumberFormat="1" applyFont="1" applyFill="1" applyAlignment="1" applyProtection="1">
      <alignment vertical="center"/>
      <protection locked="0"/>
    </xf>
    <xf numFmtId="167" fontId="5" fillId="3" borderId="19" xfId="2" applyNumberFormat="1" applyFont="1" applyFill="1" applyBorder="1" applyAlignment="1" applyProtection="1">
      <alignment vertical="center"/>
      <protection locked="0"/>
    </xf>
    <xf numFmtId="0" fontId="5" fillId="3" borderId="19" xfId="2" applyFont="1" applyFill="1" applyBorder="1" applyAlignment="1" applyProtection="1">
      <alignment horizontal="center" vertical="center"/>
      <protection locked="0"/>
    </xf>
    <xf numFmtId="0" fontId="11" fillId="3" borderId="0" xfId="2" applyFont="1" applyFill="1" applyAlignment="1" applyProtection="1">
      <alignment vertical="center"/>
      <protection locked="0"/>
    </xf>
    <xf numFmtId="0" fontId="11" fillId="3" borderId="0" xfId="2" applyFont="1" applyFill="1" applyAlignment="1" applyProtection="1">
      <alignment vertical="center"/>
      <protection hidden="1"/>
    </xf>
    <xf numFmtId="49" fontId="11" fillId="3" borderId="0" xfId="2" applyNumberFormat="1" applyFont="1" applyFill="1" applyAlignment="1" applyProtection="1">
      <alignment vertical="center" wrapText="1"/>
      <protection locked="0"/>
    </xf>
    <xf numFmtId="3" fontId="10" fillId="3" borderId="19" xfId="2" applyNumberFormat="1" applyFont="1" applyFill="1" applyBorder="1" applyAlignment="1" applyProtection="1">
      <alignment horizontal="center" vertical="center"/>
      <protection locked="0"/>
    </xf>
    <xf numFmtId="169" fontId="25" fillId="3" borderId="20" xfId="2" applyNumberFormat="1" applyFont="1" applyFill="1" applyBorder="1" applyAlignment="1" applyProtection="1">
      <alignment horizontal="center" vertical="center"/>
      <protection locked="0"/>
    </xf>
    <xf numFmtId="0" fontId="25" fillId="3" borderId="24" xfId="2" applyFont="1" applyFill="1" applyBorder="1" applyAlignment="1" applyProtection="1">
      <alignment horizontal="center" vertical="center"/>
      <protection locked="0"/>
    </xf>
    <xf numFmtId="0" fontId="25" fillId="3" borderId="10" xfId="2" applyFont="1" applyFill="1" applyBorder="1" applyAlignment="1" applyProtection="1">
      <alignment horizontal="center" vertical="center"/>
      <protection locked="0"/>
    </xf>
    <xf numFmtId="0" fontId="5" fillId="3" borderId="0" xfId="2" applyNumberFormat="1" applyFont="1" applyFill="1" applyAlignment="1" applyProtection="1">
      <alignment horizontal="left" vertical="center"/>
      <protection hidden="1"/>
    </xf>
    <xf numFmtId="0" fontId="0" fillId="2" borderId="0" xfId="0" applyFill="1" applyAlignment="1" applyProtection="1">
      <alignment vertical="center"/>
      <protection locked="0"/>
    </xf>
    <xf numFmtId="0" fontId="27" fillId="2" borderId="0" xfId="4" applyFont="1" applyFill="1" applyProtection="1">
      <protection locked="0"/>
    </xf>
    <xf numFmtId="169" fontId="25" fillId="3" borderId="3" xfId="2" applyNumberFormat="1" applyFont="1" applyFill="1" applyBorder="1" applyAlignment="1" applyProtection="1">
      <alignment horizontal="center" vertical="center"/>
      <protection locked="0"/>
    </xf>
    <xf numFmtId="0" fontId="25" fillId="3" borderId="25" xfId="2" applyFont="1" applyFill="1" applyBorder="1" applyAlignment="1" applyProtection="1">
      <alignment horizontal="center" vertical="center"/>
      <protection locked="0"/>
    </xf>
    <xf numFmtId="0" fontId="25" fillId="3" borderId="26" xfId="2" applyFont="1" applyFill="1" applyBorder="1" applyAlignment="1" applyProtection="1">
      <alignment horizontal="center" vertical="center"/>
      <protection locked="0"/>
    </xf>
    <xf numFmtId="49" fontId="5" fillId="3" borderId="0" xfId="2" applyNumberFormat="1" applyFont="1" applyFill="1" applyAlignment="1" applyProtection="1">
      <alignment horizontal="left" vertical="center"/>
      <protection locked="0"/>
    </xf>
    <xf numFmtId="0" fontId="28" fillId="2" borderId="0" xfId="0" applyFont="1" applyFill="1" applyAlignment="1" applyProtection="1">
      <alignment vertical="center"/>
      <protection locked="0"/>
    </xf>
    <xf numFmtId="169" fontId="11" fillId="3" borderId="19" xfId="2" applyNumberFormat="1" applyFont="1" applyFill="1" applyBorder="1" applyAlignment="1" applyProtection="1">
      <alignment horizontal="center" vertical="center"/>
      <protection hidden="1"/>
    </xf>
    <xf numFmtId="0" fontId="11" fillId="3" borderId="11" xfId="2" applyFont="1" applyFill="1" applyBorder="1" applyAlignment="1" applyProtection="1">
      <alignment horizontal="center" vertical="center"/>
      <protection locked="0"/>
    </xf>
    <xf numFmtId="0" fontId="11" fillId="3" borderId="27" xfId="2" applyFont="1" applyFill="1" applyBorder="1" applyAlignment="1" applyProtection="1">
      <alignment horizontal="center" vertical="center"/>
      <protection locked="0"/>
    </xf>
    <xf numFmtId="0" fontId="5" fillId="3" borderId="0" xfId="2" applyFont="1" applyFill="1" applyAlignment="1" applyProtection="1">
      <alignment horizontal="center" vertical="center"/>
      <protection hidden="1"/>
    </xf>
    <xf numFmtId="0" fontId="23" fillId="3" borderId="19" xfId="2" applyFont="1" applyFill="1" applyBorder="1" applyAlignment="1" applyProtection="1">
      <alignment horizontal="center" vertical="center"/>
      <protection locked="0"/>
    </xf>
    <xf numFmtId="3" fontId="5" fillId="3" borderId="0" xfId="2" applyNumberFormat="1" applyFont="1" applyFill="1" applyAlignment="1" applyProtection="1">
      <alignment horizontal="center" vertical="center"/>
      <protection locked="0"/>
    </xf>
    <xf numFmtId="0" fontId="5" fillId="3" borderId="0" xfId="2" applyNumberFormat="1" applyFont="1" applyFill="1" applyAlignment="1" applyProtection="1">
      <alignment horizontal="center" vertical="center"/>
      <protection hidden="1"/>
    </xf>
    <xf numFmtId="0" fontId="2" fillId="2" borderId="0" xfId="0" applyFont="1" applyFill="1" applyAlignment="1" applyProtection="1">
      <alignment vertical="center"/>
      <protection locked="0"/>
    </xf>
    <xf numFmtId="0" fontId="3" fillId="2" borderId="0" xfId="0" applyFont="1" applyFill="1" applyAlignment="1" applyProtection="1">
      <alignment vertical="center"/>
      <protection locked="0"/>
    </xf>
    <xf numFmtId="1" fontId="29" fillId="3" borderId="0" xfId="2" applyNumberFormat="1" applyFont="1" applyFill="1" applyAlignment="1" applyProtection="1">
      <alignment vertical="center"/>
      <protection hidden="1"/>
    </xf>
    <xf numFmtId="0" fontId="30" fillId="3" borderId="0" xfId="2" applyFont="1" applyFill="1" applyAlignment="1" applyProtection="1">
      <alignment horizontal="center" vertical="center"/>
      <protection hidden="1"/>
    </xf>
    <xf numFmtId="14" fontId="31" fillId="3" borderId="1" xfId="3" applyNumberFormat="1" applyFont="1" applyFill="1" applyBorder="1" applyAlignment="1" applyProtection="1">
      <alignment horizontal="center" vertical="center"/>
      <protection hidden="1"/>
    </xf>
    <xf numFmtId="14" fontId="23" fillId="3" borderId="27" xfId="2" applyNumberFormat="1" applyFont="1" applyFill="1" applyBorder="1" applyAlignment="1" applyProtection="1">
      <alignment horizontal="center" vertical="center"/>
      <protection locked="0"/>
    </xf>
    <xf numFmtId="0" fontId="11" fillId="3" borderId="19" xfId="2" applyFont="1" applyFill="1" applyBorder="1" applyAlignment="1" applyProtection="1">
      <alignment horizontal="center" vertical="center"/>
      <protection locked="0"/>
    </xf>
    <xf numFmtId="0" fontId="11" fillId="3" borderId="21" xfId="2" applyFont="1" applyFill="1" applyBorder="1" applyAlignment="1" applyProtection="1">
      <alignment horizontal="center" vertical="center"/>
      <protection locked="0"/>
    </xf>
    <xf numFmtId="0" fontId="32" fillId="3" borderId="0" xfId="2" applyFont="1" applyFill="1" applyAlignment="1" applyProtection="1">
      <alignment vertical="center"/>
      <protection locked="0"/>
    </xf>
    <xf numFmtId="0" fontId="13" fillId="3" borderId="0" xfId="2" applyFont="1" applyFill="1" applyAlignment="1" applyProtection="1">
      <alignment horizontal="center" vertical="center"/>
      <protection locked="0"/>
    </xf>
    <xf numFmtId="0" fontId="13" fillId="3" borderId="0" xfId="2" quotePrefix="1" applyFont="1" applyFill="1" applyAlignment="1" applyProtection="1">
      <alignment horizontal="center" vertical="center"/>
      <protection locked="0"/>
    </xf>
    <xf numFmtId="0" fontId="33" fillId="3" borderId="22" xfId="1" applyNumberFormat="1" applyFont="1" applyFill="1" applyBorder="1" applyAlignment="1" applyProtection="1">
      <alignment horizontal="center" vertical="center"/>
      <protection hidden="1"/>
    </xf>
    <xf numFmtId="0" fontId="33" fillId="3" borderId="0" xfId="1" applyNumberFormat="1" applyFont="1" applyFill="1" applyBorder="1" applyAlignment="1" applyProtection="1">
      <alignment horizontal="center" vertical="center"/>
      <protection hidden="1"/>
    </xf>
  </cellXfs>
  <cellStyles count="5">
    <cellStyle name="Lien hypertexte" xfId="4" builtinId="8"/>
    <cellStyle name="Milliers" xfId="1" builtinId="3"/>
    <cellStyle name="Normal" xfId="0" builtinId="0"/>
    <cellStyle name="Normal 2" xfId="3"/>
    <cellStyle name="Normal 3" xfId="2"/>
  </cellStyles>
  <dxfs count="2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24994659260841701"/>
      </font>
      <fill>
        <patternFill patternType="solid">
          <fgColor theme="0"/>
          <bgColor theme="5" tint="-0.24994659260841701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  <border>
        <left/>
        <right/>
        <top/>
        <bottom/>
        <vertical/>
        <horizontal/>
      </border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(* #,##0_);_(* \(#,##0\);_(* &quot;-&quot;??_);_(@_)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5" formatCode="_(* #,##0_);_(* \(#,##0\);_(* &quot;-&quot;??_);_(@_)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(* #,##0_);_(* \(#,##0\);_(* &quot;-&quot;??_);_(@_)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5" formatCode="_(* #,##0_);_(* \(#,##0\);_(* &quot;-&quot;??_);_(@_)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(* #,##0_);_(* \(#,##0\);_(* &quot;-&quot;??_);_(@_)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5" formatCode="_(* #,##0_);_(* \(#,##0\);_(* &quot;-&quot;??_);_(@_)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6" formatCode="[$]dd/mm/yyyy;@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top style="medium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Book Antiqua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Reporting!A1"/><Relationship Id="rId3" Type="http://schemas.openxmlformats.org/officeDocument/2006/relationships/hyperlink" Target="#'ID10'!A1"/><Relationship Id="rId7" Type="http://schemas.openxmlformats.org/officeDocument/2006/relationships/hyperlink" Target="#Archivage!A1"/><Relationship Id="rId2" Type="http://schemas.openxmlformats.org/officeDocument/2006/relationships/image" Target="../media/image2.png"/><Relationship Id="rId1" Type="http://schemas.openxmlformats.org/officeDocument/2006/relationships/hyperlink" Target="#ACCUEIL!A1"/><Relationship Id="rId6" Type="http://schemas.openxmlformats.org/officeDocument/2006/relationships/hyperlink" Target="#Bulletin!A1"/><Relationship Id="rId5" Type="http://schemas.openxmlformats.org/officeDocument/2006/relationships/hyperlink" Target="#'DTS CNSS'!A1"/><Relationship Id="rId4" Type="http://schemas.openxmlformats.org/officeDocument/2006/relationships/hyperlink" Target="#'ID28'!A1"/><Relationship Id="rId9" Type="http://schemas.openxmlformats.org/officeDocument/2006/relationships/hyperlink" Target="#TDBRH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2524125" cy="754811"/>
    <xdr:pic>
      <xdr:nvPicPr>
        <xdr:cNvPr id="2" name="Logo" descr="Logo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0"/>
          <a:ext cx="2524125" cy="754811"/>
        </a:xfrm>
        <a:prstGeom prst="rect">
          <a:avLst/>
        </a:prstGeom>
      </xdr:spPr>
    </xdr:pic>
    <xdr:clientData/>
  </xdr:oneCellAnchor>
  <xdr:twoCellAnchor>
    <xdr:from>
      <xdr:col>2</xdr:col>
      <xdr:colOff>390525</xdr:colOff>
      <xdr:row>15</xdr:row>
      <xdr:rowOff>0</xdr:rowOff>
    </xdr:from>
    <xdr:to>
      <xdr:col>2</xdr:col>
      <xdr:colOff>2743200</xdr:colOff>
      <xdr:row>16</xdr:row>
      <xdr:rowOff>28575</xdr:rowOff>
    </xdr:to>
    <xdr:sp macro="" textlink="[1]BDD!E10">
      <xdr:nvSpPr>
        <xdr:cNvPr id="3" name="Rectangle 2"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/>
      </xdr:nvSpPr>
      <xdr:spPr>
        <a:xfrm>
          <a:off x="1609725" y="2857500"/>
          <a:ext cx="219075" cy="2190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fld id="{33F56C92-188F-486A-B3A3-7B95CA5F0E0C}" type="TxLink">
            <a:rPr lang="en-US" sz="14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-</a:t>
          </a:fld>
          <a:endParaRPr lang="en-US" sz="1050" b="0"/>
        </a:p>
      </xdr:txBody>
    </xdr:sp>
    <xdr:clientData/>
  </xdr:twoCellAnchor>
  <xdr:oneCellAnchor>
    <xdr:from>
      <xdr:col>12</xdr:col>
      <xdr:colOff>62923</xdr:colOff>
      <xdr:row>6</xdr:row>
      <xdr:rowOff>205278</xdr:rowOff>
    </xdr:from>
    <xdr:ext cx="1185159" cy="400261"/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7378123" y="1329228"/>
          <a:ext cx="1185159" cy="400261"/>
        </a:xfrm>
        <a:prstGeom prst="roundRect">
          <a:avLst/>
        </a:prstGeom>
        <a:noFill/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200" b="1">
              <a:solidFill>
                <a:schemeClr val="accent2">
                  <a:lumMod val="75000"/>
                </a:schemeClr>
              </a:solidFill>
            </a:rPr>
            <a:t>ID10</a:t>
          </a:r>
        </a:p>
      </xdr:txBody>
    </xdr:sp>
    <xdr:clientData/>
  </xdr:oneCellAnchor>
  <xdr:oneCellAnchor>
    <xdr:from>
      <xdr:col>13</xdr:col>
      <xdr:colOff>1601374</xdr:colOff>
      <xdr:row>6</xdr:row>
      <xdr:rowOff>205278</xdr:rowOff>
    </xdr:from>
    <xdr:ext cx="1188000" cy="400261"/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8535574" y="1329228"/>
          <a:ext cx="1188000" cy="400261"/>
        </a:xfrm>
        <a:prstGeom prst="roundRect">
          <a:avLst/>
        </a:prstGeom>
        <a:noFill/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 b="1">
              <a:solidFill>
                <a:schemeClr val="accent2">
                  <a:lumMod val="75000"/>
                </a:schemeClr>
              </a:solidFill>
            </a:rPr>
            <a:t>ID 28</a:t>
          </a:r>
        </a:p>
      </xdr:txBody>
    </xdr:sp>
    <xdr:clientData/>
  </xdr:oneCellAnchor>
  <xdr:oneCellAnchor>
    <xdr:from>
      <xdr:col>12</xdr:col>
      <xdr:colOff>55006</xdr:colOff>
      <xdr:row>9</xdr:row>
      <xdr:rowOff>94526</xdr:rowOff>
    </xdr:from>
    <xdr:ext cx="1185159" cy="380939"/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7370206" y="1809026"/>
          <a:ext cx="1185159" cy="380939"/>
        </a:xfrm>
        <a:prstGeom prst="roundRect">
          <a:avLst/>
        </a:prstGeom>
        <a:noFill/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200" b="1">
              <a:solidFill>
                <a:schemeClr val="accent2">
                  <a:lumMod val="75000"/>
                </a:schemeClr>
              </a:solidFill>
            </a:rPr>
            <a:t>DTS CNSS</a:t>
          </a:r>
        </a:p>
      </xdr:txBody>
    </xdr:sp>
    <xdr:clientData/>
  </xdr:oneCellAnchor>
  <xdr:oneCellAnchor>
    <xdr:from>
      <xdr:col>12</xdr:col>
      <xdr:colOff>62923</xdr:colOff>
      <xdr:row>11</xdr:row>
      <xdr:rowOff>180564</xdr:rowOff>
    </xdr:from>
    <xdr:ext cx="1185159" cy="397136"/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7378123" y="2276064"/>
          <a:ext cx="1185159" cy="397136"/>
        </a:xfrm>
        <a:prstGeom prst="roundRect">
          <a:avLst/>
        </a:prstGeom>
        <a:noFill/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200" b="1">
              <a:solidFill>
                <a:schemeClr val="accent2">
                  <a:lumMod val="75000"/>
                </a:schemeClr>
              </a:solidFill>
            </a:rPr>
            <a:t>Bulletin</a:t>
          </a:r>
        </a:p>
      </xdr:txBody>
    </xdr:sp>
    <xdr:clientData/>
  </xdr:oneCellAnchor>
  <xdr:oneCellAnchor>
    <xdr:from>
      <xdr:col>13</xdr:col>
      <xdr:colOff>1601374</xdr:colOff>
      <xdr:row>11</xdr:row>
      <xdr:rowOff>169488</xdr:rowOff>
    </xdr:from>
    <xdr:ext cx="1188000" cy="397136"/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8535574" y="2264988"/>
          <a:ext cx="1188000" cy="397136"/>
        </a:xfrm>
        <a:prstGeom prst="roundRect">
          <a:avLst/>
        </a:prstGeom>
        <a:noFill/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 b="1">
              <a:solidFill>
                <a:schemeClr val="accent2">
                  <a:lumMod val="75000"/>
                </a:schemeClr>
              </a:solidFill>
            </a:rPr>
            <a:t>Journal</a:t>
          </a:r>
        </a:p>
      </xdr:txBody>
    </xdr:sp>
    <xdr:clientData/>
  </xdr:oneCellAnchor>
  <xdr:oneCellAnchor>
    <xdr:from>
      <xdr:col>13</xdr:col>
      <xdr:colOff>1598519</xdr:colOff>
      <xdr:row>9</xdr:row>
      <xdr:rowOff>111515</xdr:rowOff>
    </xdr:from>
    <xdr:ext cx="1188000" cy="381834"/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8532719" y="1826015"/>
          <a:ext cx="1188000" cy="381834"/>
        </a:xfrm>
        <a:prstGeom prst="roundRect">
          <a:avLst/>
        </a:prstGeom>
        <a:noFill/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 b="1">
              <a:solidFill>
                <a:schemeClr val="accent2">
                  <a:lumMod val="75000"/>
                </a:schemeClr>
              </a:solidFill>
            </a:rPr>
            <a:t>Reporting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100723</xdr:colOff>
          <xdr:row>0</xdr:row>
          <xdr:rowOff>-132907</xdr:rowOff>
        </xdr:from>
        <xdr:to>
          <xdr:col>0</xdr:col>
          <xdr:colOff>100723</xdr:colOff>
          <xdr:row>0</xdr:row>
          <xdr:rowOff>-132907</xdr:rowOff>
        </xdr:to>
        <xdr:grpSp>
          <xdr:nvGrpSpPr>
            <xdr:cNvPr id="10" name="Groupe 9"/>
            <xdr:cNvGrpSpPr/>
          </xdr:nvGrpSpPr>
          <xdr:grpSpPr>
            <a:xfrm>
              <a:off x="100723" y="-132907"/>
              <a:ext cx="0" cy="0"/>
              <a:chOff x="100723" y="-132907"/>
              <a:chExt cx="0" cy="0"/>
            </a:xfrm>
          </xdr:grpSpPr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-951192</xdr:colOff>
          <xdr:row>3</xdr:row>
          <xdr:rowOff>177205</xdr:rowOff>
        </xdr:from>
        <xdr:to>
          <xdr:col>0</xdr:col>
          <xdr:colOff>-951192</xdr:colOff>
          <xdr:row>3</xdr:row>
          <xdr:rowOff>177205</xdr:rowOff>
        </xdr:to>
        <xdr:grpSp>
          <xdr:nvGrpSpPr>
            <xdr:cNvPr id="11" name="Groupe 10"/>
            <xdr:cNvGrpSpPr/>
          </xdr:nvGrpSpPr>
          <xdr:grpSpPr>
            <a:xfrm>
              <a:off x="-951192" y="775570"/>
              <a:ext cx="0" cy="0"/>
              <a:chOff x="-951192" y="775570"/>
              <a:chExt cx="0" cy="0"/>
            </a:xfrm>
          </xdr:grpSpPr>
        </xdr:grpSp>
        <xdr:clientData/>
      </xdr:twoCellAnchor>
    </mc:Choice>
    <mc:Fallback/>
  </mc:AlternateContent>
  <xdr:oneCellAnchor>
    <xdr:from>
      <xdr:col>12</xdr:col>
      <xdr:colOff>119225</xdr:colOff>
      <xdr:row>3</xdr:row>
      <xdr:rowOff>96111</xdr:rowOff>
    </xdr:from>
    <xdr:ext cx="1087985" cy="381279"/>
    <xdr:sp macro="[0]!Plein_écran.Plein_écran" textlink="">
      <xdr:nvSpPr>
        <xdr:cNvPr id="12" name="Rectangle à coins arrondis 11"/>
        <xdr:cNvSpPr/>
      </xdr:nvSpPr>
      <xdr:spPr>
        <a:xfrm>
          <a:off x="7434425" y="667611"/>
          <a:ext cx="1087985" cy="381279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FR" sz="1200" b="1">
              <a:solidFill>
                <a:srgbClr val="5E2C2C"/>
              </a:solidFill>
            </a:rPr>
            <a:t>Plein</a:t>
          </a:r>
          <a:r>
            <a:rPr lang="fr-FR" sz="1200" b="1" baseline="0">
              <a:solidFill>
                <a:srgbClr val="5E2C2C"/>
              </a:solidFill>
            </a:rPr>
            <a:t> écran</a:t>
          </a:r>
          <a:endParaRPr lang="fr-FR" sz="1200" b="1">
            <a:solidFill>
              <a:srgbClr val="5E2C2C"/>
            </a:solidFill>
          </a:endParaRPr>
        </a:p>
      </xdr:txBody>
    </xdr:sp>
    <xdr:clientData/>
  </xdr:oneCellAnchor>
  <xdr:oneCellAnchor>
    <xdr:from>
      <xdr:col>13</xdr:col>
      <xdr:colOff>1673265</xdr:colOff>
      <xdr:row>3</xdr:row>
      <xdr:rowOff>86588</xdr:rowOff>
    </xdr:from>
    <xdr:ext cx="1077555" cy="375173"/>
    <xdr:sp macro="[0]!Ecran_normal" textlink="">
      <xdr:nvSpPr>
        <xdr:cNvPr id="13" name="Rectangle à coins arrondis 12"/>
        <xdr:cNvSpPr/>
      </xdr:nvSpPr>
      <xdr:spPr>
        <a:xfrm>
          <a:off x="8531265" y="658088"/>
          <a:ext cx="1077555" cy="375173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FR" sz="1200" b="1">
              <a:solidFill>
                <a:srgbClr val="5E2C2C"/>
              </a:solidFill>
            </a:rPr>
            <a:t>Ecran normal</a:t>
          </a:r>
        </a:p>
      </xdr:txBody>
    </xdr:sp>
    <xdr:clientData/>
  </xdr:oneCellAnchor>
  <xdr:oneCellAnchor>
    <xdr:from>
      <xdr:col>12</xdr:col>
      <xdr:colOff>144984</xdr:colOff>
      <xdr:row>15</xdr:row>
      <xdr:rowOff>90867</xdr:rowOff>
    </xdr:from>
    <xdr:ext cx="3359251" cy="568399"/>
    <xdr:sp macro="" textlink="">
      <xdr:nvSpPr>
        <xdr:cNvPr id="14" name="Rectangle à coins arrondis 13"/>
        <xdr:cNvSpPr/>
      </xdr:nvSpPr>
      <xdr:spPr>
        <a:xfrm>
          <a:off x="7460184" y="2948367"/>
          <a:ext cx="3359251" cy="568399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2">
                  <a:lumMod val="50000"/>
                </a:schemeClr>
              </a:solidFill>
            </a:rPr>
            <a:t>DAS</a:t>
          </a:r>
        </a:p>
      </xdr:txBody>
    </xdr:sp>
    <xdr:clientData/>
  </xdr:oneCellAnchor>
  <xdr:oneCellAnchor>
    <xdr:from>
      <xdr:col>12</xdr:col>
      <xdr:colOff>109904</xdr:colOff>
      <xdr:row>32</xdr:row>
      <xdr:rowOff>203741</xdr:rowOff>
    </xdr:from>
    <xdr:ext cx="1678345" cy="553005"/>
    <xdr:sp macro="[0]!ArchiverCNAMGS" textlink="">
      <xdr:nvSpPr>
        <xdr:cNvPr id="15" name="Rectangle à coins arrondis 14"/>
        <xdr:cNvSpPr/>
      </xdr:nvSpPr>
      <xdr:spPr>
        <a:xfrm>
          <a:off x="7425104" y="6290216"/>
          <a:ext cx="1678345" cy="55300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Copier les données</a:t>
          </a:r>
        </a:p>
      </xdr:txBody>
    </xdr:sp>
    <xdr:clientData/>
  </xdr:oneCellAnchor>
  <xdr:twoCellAnchor>
    <xdr:from>
      <xdr:col>12</xdr:col>
      <xdr:colOff>170732</xdr:colOff>
      <xdr:row>19</xdr:row>
      <xdr:rowOff>67393</xdr:rowOff>
    </xdr:from>
    <xdr:to>
      <xdr:col>13</xdr:col>
      <xdr:colOff>2716274</xdr:colOff>
      <xdr:row>25</xdr:row>
      <xdr:rowOff>96502</xdr:rowOff>
    </xdr:to>
    <xdr:grpSp>
      <xdr:nvGrpSpPr>
        <xdr:cNvPr id="16" name="Groupe 15"/>
        <xdr:cNvGrpSpPr/>
      </xdr:nvGrpSpPr>
      <xdr:grpSpPr>
        <a:xfrm>
          <a:off x="11576309" y="4060566"/>
          <a:ext cx="3229388" cy="1372378"/>
          <a:chOff x="11573774" y="4012181"/>
          <a:chExt cx="3228467" cy="1368000"/>
        </a:xfrm>
      </xdr:grpSpPr>
      <mc:AlternateContent xmlns:mc="http://schemas.openxmlformats.org/markup-compatibility/2006">
        <mc:Choice xmlns:a14="http://schemas.microsoft.com/office/drawing/2010/main" Requires="a14">
          <xdr:graphicFrame macro="">
            <xdr:nvGraphicFramePr>
              <xdr:cNvPr id="17" name="Trimestre 3"/>
              <xdr:cNvGraphicFramePr/>
            </xdr:nvGraphicFramePr>
            <xdr:xfrm>
              <a:off x="13182241" y="4012181"/>
              <a:ext cx="1620000" cy="1368000"/>
            </xdr:xfrm>
            <a:graphic>
              <a:graphicData uri="http://schemas.microsoft.com/office/drawing/2010/slicer">
                <sle:slicer xmlns:sle="http://schemas.microsoft.com/office/drawing/2010/slicer" name="Trimestre 3"/>
              </a:graphicData>
            </a:graphic>
          </xdr:graphicFrame>
        </mc:Choice>
        <mc:Fallback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13185235" y="4060566"/>
                <a:ext cx="1620462" cy="1372378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>
        <mc:Choice xmlns:a14="http://schemas.microsoft.com/office/drawing/2010/main" Requires="a14">
          <xdr:graphicFrame macro="">
            <xdr:nvGraphicFramePr>
              <xdr:cNvPr id="18" name="Année 8"/>
              <xdr:cNvGraphicFramePr/>
            </xdr:nvGraphicFramePr>
            <xdr:xfrm>
              <a:off x="11573774" y="4012181"/>
              <a:ext cx="1620000" cy="1368000"/>
            </xdr:xfrm>
            <a:graphic>
              <a:graphicData uri="http://schemas.microsoft.com/office/drawing/2010/slicer">
                <sle:slicer xmlns:sle="http://schemas.microsoft.com/office/drawing/2010/slicer" name="Année 8"/>
              </a:graphicData>
            </a:graphic>
          </xdr:graphicFrame>
        </mc:Choice>
        <mc:Fallback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11576309" y="4060566"/>
                <a:ext cx="1620462" cy="1372378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</a:r>
              </a:p>
            </xdr:txBody>
          </xdr:sp>
        </mc:Fallback>
      </mc:AlternateContent>
    </xdr:grpSp>
    <xdr:clientData/>
  </xdr:twoCellAnchor>
  <xdr:oneCellAnchor>
    <xdr:from>
      <xdr:col>13</xdr:col>
      <xdr:colOff>1275996</xdr:colOff>
      <xdr:row>33</xdr:row>
      <xdr:rowOff>0</xdr:rowOff>
    </xdr:from>
    <xdr:ext cx="1547813" cy="552084"/>
    <xdr:sp macro="[0]!SAVECNAMGS" textlink="">
      <xdr:nvSpPr>
        <xdr:cNvPr id="19" name="Rectangle à coins arrondis 18"/>
        <xdr:cNvSpPr/>
      </xdr:nvSpPr>
      <xdr:spPr>
        <a:xfrm>
          <a:off x="8534046" y="6286500"/>
          <a:ext cx="1547813" cy="552084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50000"/>
                </a:schemeClr>
              </a:solidFill>
            </a:rPr>
            <a:t>Extraire la feuille</a:t>
          </a:r>
        </a:p>
      </xdr:txBody>
    </xdr:sp>
    <xdr:clientData/>
  </xdr:oneCellAnchor>
  <xdr:oneCellAnchor>
    <xdr:from>
      <xdr:col>13</xdr:col>
      <xdr:colOff>548013</xdr:colOff>
      <xdr:row>9</xdr:row>
      <xdr:rowOff>91336</xdr:rowOff>
    </xdr:from>
    <xdr:ext cx="731321" cy="381834"/>
    <xdr:sp macro="" textlink="">
      <xdr:nvSpPr>
        <xdr:cNvPr id="20" name="Rectangle à coins arrondis 19">
          <a:hlinkClick xmlns:r="http://schemas.openxmlformats.org/officeDocument/2006/relationships" r:id="rId9"/>
        </xdr:cNvPr>
        <xdr:cNvSpPr/>
      </xdr:nvSpPr>
      <xdr:spPr>
        <a:xfrm>
          <a:off x="8472813" y="1805836"/>
          <a:ext cx="731321" cy="381834"/>
        </a:xfrm>
        <a:prstGeom prst="roundRect">
          <a:avLst/>
        </a:prstGeom>
        <a:noFill/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 b="1">
              <a:solidFill>
                <a:schemeClr val="accent2">
                  <a:lumMod val="75000"/>
                </a:schemeClr>
              </a:solidFill>
            </a:rPr>
            <a:t>TDB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CHNO/OneDrive/Technostructure/Partenaires/AF/Paie/Al&#224;n_AF%20V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ibliothèque"/>
      <sheetName val="BDD"/>
      <sheetName val="Effectif"/>
      <sheetName val="Fiche"/>
      <sheetName val="Pointage"/>
      <sheetName val="Aperçu"/>
      <sheetName val="Bulletin"/>
      <sheetName val="Evaluation"/>
      <sheetName val="Archivage"/>
      <sheetName val="SDTC"/>
      <sheetName val="Reporting"/>
      <sheetName val="TDBRH"/>
      <sheetName val="EC"/>
      <sheetName val="ID10"/>
      <sheetName val="ID28"/>
      <sheetName val="DTS CNSS"/>
      <sheetName val="DTS CNAMGS"/>
      <sheetName val="Paramètres"/>
      <sheetName val="IRPP"/>
    </sheetNames>
    <sheetDataSet>
      <sheetData sheetId="0"/>
      <sheetData sheetId="1">
        <row r="38">
          <cell r="P38" t="str">
            <v>CNSS</v>
          </cell>
        </row>
        <row r="39">
          <cell r="P39" t="str">
            <v>CNAMGS</v>
          </cell>
        </row>
        <row r="40">
          <cell r="P40" t="str">
            <v>CFP</v>
          </cell>
        </row>
        <row r="41">
          <cell r="P41" t="str">
            <v>FNH</v>
          </cell>
        </row>
        <row r="42">
          <cell r="P42" t="str">
            <v>TCS</v>
          </cell>
        </row>
        <row r="43">
          <cell r="P43" t="str">
            <v>IRPP</v>
          </cell>
        </row>
      </sheetData>
      <sheetData sheetId="2">
        <row r="5">
          <cell r="E5" t="str">
            <v>TECHNOSTRUCTURE CONSULTING SARL</v>
          </cell>
        </row>
        <row r="8">
          <cell r="E8">
            <v>13110</v>
          </cell>
        </row>
        <row r="9">
          <cell r="E9" t="str">
            <v>+241 66 477 674</v>
          </cell>
        </row>
        <row r="11">
          <cell r="E11" t="str">
            <v>tsc.info@technostructure.ga</v>
          </cell>
        </row>
        <row r="19">
          <cell r="E19" t="str">
            <v>0</v>
          </cell>
          <cell r="F19" t="str">
            <v>7</v>
          </cell>
          <cell r="G19" t="str">
            <v>1</v>
          </cell>
          <cell r="H19" t="str">
            <v>-</v>
          </cell>
          <cell r="I19" t="str">
            <v>7</v>
          </cell>
          <cell r="J19" t="str">
            <v>0</v>
          </cell>
          <cell r="K19" t="str">
            <v>0</v>
          </cell>
          <cell r="L19" t="str">
            <v>-</v>
          </cell>
          <cell r="M19" t="str">
            <v>0</v>
          </cell>
          <cell r="N19" t="str">
            <v>2</v>
          </cell>
          <cell r="O19" t="str">
            <v>0</v>
          </cell>
          <cell r="P19" t="str">
            <v>-</v>
          </cell>
          <cell r="Q19" t="str">
            <v>2</v>
          </cell>
          <cell r="R19" t="str">
            <v>1</v>
          </cell>
          <cell r="S19" t="str">
            <v>2</v>
          </cell>
        </row>
      </sheetData>
      <sheetData sheetId="3">
        <row r="4">
          <cell r="G4">
            <v>2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7">
          <cell r="AA7" t="str">
            <v>MAVURULU</v>
          </cell>
        </row>
        <row r="8">
          <cell r="MZ8">
            <v>1</v>
          </cell>
          <cell r="NB8" t="str">
            <v>T1</v>
          </cell>
          <cell r="NC8" t="str">
            <v>1T</v>
          </cell>
          <cell r="ND8" t="str">
            <v>2020</v>
          </cell>
          <cell r="NE8" t="str">
            <v>T1/2020</v>
          </cell>
          <cell r="NF8" t="str">
            <v>30 avril 2020</v>
          </cell>
        </row>
        <row r="9">
          <cell r="MZ9">
            <v>2</v>
          </cell>
          <cell r="NB9" t="str">
            <v>T2</v>
          </cell>
          <cell r="NC9" t="str">
            <v>2T</v>
          </cell>
          <cell r="ND9" t="str">
            <v>2020</v>
          </cell>
          <cell r="NE9" t="str">
            <v>T2/2020</v>
          </cell>
          <cell r="NF9" t="str">
            <v>31 juillet 2020</v>
          </cell>
        </row>
        <row r="10">
          <cell r="MZ10">
            <v>3</v>
          </cell>
          <cell r="NB10" t="str">
            <v>T3</v>
          </cell>
          <cell r="NC10" t="str">
            <v>3T</v>
          </cell>
          <cell r="ND10" t="str">
            <v>2020</v>
          </cell>
          <cell r="NE10" t="str">
            <v>T3/2020</v>
          </cell>
          <cell r="NF10" t="str">
            <v>31 octobre 2020</v>
          </cell>
        </row>
        <row r="11">
          <cell r="JW11" t="str">
            <v>AEN Logement</v>
          </cell>
          <cell r="MZ11">
            <v>4</v>
          </cell>
          <cell r="NB11" t="str">
            <v>T4</v>
          </cell>
          <cell r="NC11" t="str">
            <v>4T</v>
          </cell>
          <cell r="ND11" t="str">
            <v>2020</v>
          </cell>
          <cell r="NE11" t="str">
            <v>T4/2020</v>
          </cell>
          <cell r="NF11" t="str">
            <v>30 janvier 2021</v>
          </cell>
        </row>
        <row r="12">
          <cell r="JW12" t="str">
            <v>AEN Transport</v>
          </cell>
        </row>
        <row r="13">
          <cell r="JW13" t="str">
            <v>AEN Eau, Electricité</v>
          </cell>
        </row>
        <row r="14">
          <cell r="JW14" t="str">
            <v>AEN Nourriture</v>
          </cell>
          <cell r="MV14">
            <v>1</v>
          </cell>
          <cell r="MW14" t="str">
            <v>01</v>
          </cell>
          <cell r="MX14" t="str">
            <v>Janvier</v>
          </cell>
          <cell r="MZ14" t="str">
            <v>Année</v>
          </cell>
          <cell r="NA14" t="str">
            <v>2020</v>
          </cell>
        </row>
        <row r="15">
          <cell r="MV15">
            <v>2</v>
          </cell>
          <cell r="MW15" t="str">
            <v>02</v>
          </cell>
          <cell r="MX15" t="str">
            <v>Février</v>
          </cell>
          <cell r="MZ15" t="str">
            <v>Trimestre</v>
          </cell>
          <cell r="NA15">
            <v>2</v>
          </cell>
          <cell r="NB15" t="str">
            <v>02</v>
          </cell>
        </row>
        <row r="16">
          <cell r="MV16">
            <v>3</v>
          </cell>
          <cell r="MW16" t="str">
            <v>03</v>
          </cell>
          <cell r="MX16" t="str">
            <v>Mars</v>
          </cell>
        </row>
        <row r="17">
          <cell r="MV17">
            <v>4</v>
          </cell>
          <cell r="MW17" t="str">
            <v>04</v>
          </cell>
          <cell r="MX17" t="str">
            <v>Avril</v>
          </cell>
          <cell r="NA17" t="str">
            <v>Libellé</v>
          </cell>
        </row>
        <row r="18">
          <cell r="MV18">
            <v>5</v>
          </cell>
          <cell r="MW18" t="str">
            <v>05</v>
          </cell>
          <cell r="MX18" t="str">
            <v>Mai</v>
          </cell>
          <cell r="NA18">
            <v>4</v>
          </cell>
          <cell r="NC18">
            <v>5</v>
          </cell>
          <cell r="NE18">
            <v>6</v>
          </cell>
        </row>
        <row r="19">
          <cell r="MV19">
            <v>6</v>
          </cell>
          <cell r="MW19" t="str">
            <v>06</v>
          </cell>
          <cell r="MX19" t="str">
            <v>Juin</v>
          </cell>
          <cell r="MZ19" t="str">
            <v xml:space="preserve">PERIODE </v>
          </cell>
          <cell r="NA19" t="str">
            <v>Assiette</v>
          </cell>
          <cell r="NB19" t="str">
            <v xml:space="preserve">Jours </v>
          </cell>
          <cell r="NC19" t="str">
            <v>Assiette</v>
          </cell>
          <cell r="ND19" t="str">
            <v xml:space="preserve">Jours </v>
          </cell>
          <cell r="NE19" t="str">
            <v>Assiette</v>
          </cell>
          <cell r="NF19" t="str">
            <v xml:space="preserve">Jours </v>
          </cell>
        </row>
        <row r="20">
          <cell r="MV20">
            <v>7</v>
          </cell>
          <cell r="MW20" t="str">
            <v>07</v>
          </cell>
          <cell r="MX20" t="str">
            <v>Juillet</v>
          </cell>
          <cell r="MZ20" t="str">
            <v>ESONO MESA ABA'A</v>
          </cell>
          <cell r="NA20">
            <v>117801</v>
          </cell>
          <cell r="NB20">
            <v>19.5</v>
          </cell>
          <cell r="NC20">
            <v>157068</v>
          </cell>
          <cell r="ND20">
            <v>30</v>
          </cell>
          <cell r="NE20">
            <v>157068</v>
          </cell>
          <cell r="NF20">
            <v>30</v>
          </cell>
        </row>
        <row r="21">
          <cell r="MV21">
            <v>8</v>
          </cell>
          <cell r="MW21" t="str">
            <v>08</v>
          </cell>
          <cell r="MX21" t="str">
            <v>Août</v>
          </cell>
          <cell r="MZ21" t="str">
            <v>ULABU MBADINGA</v>
          </cell>
          <cell r="NA21">
            <v>109535</v>
          </cell>
          <cell r="NB21">
            <v>19.5</v>
          </cell>
          <cell r="NC21">
            <v>146046</v>
          </cell>
          <cell r="ND21">
            <v>30</v>
          </cell>
          <cell r="NE21">
            <v>67409</v>
          </cell>
          <cell r="NF21">
            <v>19.999999999999996</v>
          </cell>
        </row>
        <row r="22">
          <cell r="MV22">
            <v>9</v>
          </cell>
          <cell r="MW22" t="str">
            <v>09</v>
          </cell>
          <cell r="MX22" t="str">
            <v>Septembre</v>
          </cell>
        </row>
        <row r="23">
          <cell r="MV23">
            <v>10</v>
          </cell>
          <cell r="MW23" t="str">
            <v>10</v>
          </cell>
          <cell r="MX23" t="str">
            <v>Octobre</v>
          </cell>
        </row>
        <row r="24">
          <cell r="MV24">
            <v>11</v>
          </cell>
          <cell r="MW24" t="str">
            <v>11</v>
          </cell>
          <cell r="MX24" t="str">
            <v>Novembre</v>
          </cell>
        </row>
        <row r="25">
          <cell r="MV25">
            <v>12</v>
          </cell>
          <cell r="MW25" t="str">
            <v>12</v>
          </cell>
          <cell r="MX25" t="str">
            <v>Décembre</v>
          </cell>
        </row>
        <row r="28">
          <cell r="B28" t="str">
            <v>Femme</v>
          </cell>
        </row>
        <row r="29">
          <cell r="B29" t="str">
            <v>Homme</v>
          </cell>
        </row>
        <row r="31">
          <cell r="B31" t="str">
            <v>Célibataire</v>
          </cell>
        </row>
        <row r="32">
          <cell r="B32" t="str">
            <v>Divorcé.e</v>
          </cell>
        </row>
        <row r="33">
          <cell r="B33" t="str">
            <v>Marié.e</v>
          </cell>
        </row>
        <row r="34">
          <cell r="B34" t="str">
            <v>Veuf/ve</v>
          </cell>
        </row>
      </sheetData>
      <sheetData sheetId="1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TECHNO/OneDrive/Technostructure/Partenaires/AF/Paie/Al&#224;n_AF%20VF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TECHNOSTRUCTURE" refreshedDate="44259.532180902781" createdVersion="6" refreshedVersion="6" minRefreshableVersion="3" recordCount="31">
  <cacheSource type="worksheet">
    <worksheetSource name="Archivage" r:id="rId2"/>
  </cacheSource>
  <cacheFields count="50">
    <cacheField name="Bulletin" numFmtId="167">
      <sharedItems/>
    </cacheField>
    <cacheField name="Matricule" numFmtId="0">
      <sharedItems containsMixedTypes="1" containsNumber="1" containsInteger="1" minValue="10001" maxValue="10001" count="3">
        <s v="MAT001"/>
        <s v="MAT002"/>
        <n v="10001" u="1"/>
      </sharedItems>
    </cacheField>
    <cacheField name="Nom et prénom" numFmtId="167">
      <sharedItems count="16">
        <s v="ESONO MESA ABA'A"/>
        <s v="ULABU MBADINGA"/>
        <s v="" u="1"/>
        <s v="MATSANGA KOUMBA" u="1"/>
        <s v="OULABOU MBADINGA" u="1"/>
        <s v="MAVURULU MUAN" u="1"/>
        <s v="MUSAVU MUSAVU" u="1"/>
        <s v="ALUM NDON MINKO" u="1"/>
        <s v="KIMPA VITA" u="1"/>
        <s v="MEKUI NGUEMA Rolisa" u="1"/>
        <s v="NDUTUMU MFULU ENGBWAN" u="1"/>
        <s v="WANG Jialin" u="1"/>
        <s v="NGOBELA Yves Romuald" u="1"/>
        <s v="YENOT RETENO" u="1"/>
        <s v="TATY MOUNDZEU" u="1"/>
        <s v="MENGUE EDOU" u="1"/>
      </sharedItems>
    </cacheField>
    <cacheField name="Sexe" numFmtId="167">
      <sharedItems/>
    </cacheField>
    <cacheField name="Mois" numFmtId="0">
      <sharedItems containsSemiMixedTypes="0" containsNonDate="0" containsDate="1" containsString="0" minDate="2019-11-01T00:00:00" maxDate="2021-01-11T00:00:00" count="45">
        <d v="2019-11-01T00:00:00"/>
        <d v="2019-12-01T00:00:00"/>
        <d v="2020-01-01T00:00:00"/>
        <d v="2020-02-01T00:00:00"/>
        <d v="2020-03-01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  <d v="2020-12-02T00:00:00"/>
        <d v="2021-01-01T00:00:00"/>
        <d v="2020-12-16T00:00:00" u="1"/>
        <d v="2020-11-04T00:00:00" u="1"/>
        <d v="2021-01-04T00:00:00" u="1"/>
        <d v="2020-11-09T00:00:00" u="1"/>
        <d v="2021-01-09T00:00:00" u="1"/>
        <d v="2020-12-14T00:00:00" u="1"/>
        <d v="2020-11-02T00:00:00" u="1"/>
        <d v="2021-01-02T00:00:00" u="1"/>
        <d v="2020-12-19T00:00:00" u="1"/>
        <d v="2020-11-07T00:00:00" u="1"/>
        <d v="2021-01-07T00:00:00" u="1"/>
        <d v="2020-12-12T00:00:00" u="1"/>
        <d v="2020-12-17T00:00:00" u="1"/>
        <d v="2020-11-05T00:00:00" u="1"/>
        <d v="2021-01-05T00:00:00" u="1"/>
        <d v="2020-10-31T00:00:00" u="1"/>
        <d v="2020-11-10T00:00:00" u="1"/>
        <d v="2021-01-10T00:00:00" u="1"/>
        <d v="2020-12-15T00:00:00" u="1"/>
        <d v="2020-11-03T00:00:00" u="1"/>
        <d v="2021-01-03T00:00:00" u="1"/>
        <d v="2020-12-20T00:00:00" u="1"/>
        <d v="2020-11-08T00:00:00" u="1"/>
        <d v="2021-01-08T00:00:00" u="1"/>
        <d v="2020-12-13T00:00:00" u="1"/>
        <d v="2020-12-18T00:00:00" u="1"/>
        <d v="2020-11-06T00:00:00" u="1"/>
        <d v="2021-01-06T00:00:00" u="1"/>
        <d v="2020-12-11T00:00:00" u="1"/>
      </sharedItems>
    </cacheField>
    <cacheField name="Période" numFmtId="1">
      <sharedItems containsSemiMixedTypes="0" containsString="0" containsNumber="1" containsInteger="1" minValue="1" maxValue="12" count="12">
        <n v="11"/>
        <n v="12"/>
        <n v="1"/>
        <n v="2"/>
        <n v="3"/>
        <n v="4"/>
        <n v="5"/>
        <n v="6"/>
        <n v="7"/>
        <n v="8"/>
        <n v="9"/>
        <n v="10"/>
      </sharedItems>
    </cacheField>
    <cacheField name="Trimestre" numFmtId="1">
      <sharedItems containsSemiMixedTypes="0" containsString="0" containsNumber="1" containsInteger="1" minValue="1" maxValue="4" count="4">
        <n v="4"/>
        <n v="1"/>
        <n v="2"/>
        <n v="3"/>
      </sharedItems>
    </cacheField>
    <cacheField name="Année" numFmtId="1">
      <sharedItems containsMixedTypes="1" containsNumber="1" containsInteger="1" minValue="2020" maxValue="2021" count="5">
        <s v="2019"/>
        <s v="2020"/>
        <s v="2021"/>
        <n v="2020" u="1"/>
        <n v="2021" u="1"/>
      </sharedItems>
    </cacheField>
    <cacheField name="Emploi" numFmtId="167">
      <sharedItems/>
    </cacheField>
    <cacheField name="Classification" numFmtId="167">
      <sharedItems/>
    </cacheField>
    <cacheField name="Sal. de base" numFmtId="0">
      <sharedItems containsSemiMixedTypes="0" containsString="0" containsNumber="1" minValue="18123" maxValue="166205"/>
    </cacheField>
    <cacheField name="Salaire brut" numFmtId="0">
      <sharedItems containsSemiMixedTypes="0" containsString="0" containsNumber="1" minValue="-8186" maxValue="196205"/>
    </cacheField>
    <cacheField name="Sal. Brut imp." numFmtId="0">
      <sharedItems containsSemiMixedTypes="0" containsString="0" containsNumber="1" minValue="18123" maxValue="166205"/>
    </cacheField>
    <cacheField name="Salaire net" numFmtId="0">
      <sharedItems containsSemiMixedTypes="0" containsString="0" containsNumber="1" minValue="-9000" maxValue="180000.25"/>
    </cacheField>
    <cacheField name="Congés" numFmtId="0">
      <sharedItems/>
    </cacheField>
    <cacheField name="Logement" numFmtId="0">
      <sharedItems containsSemiMixedTypes="0" containsString="0" containsNumber="1" containsInteger="1" minValue="0" maxValue="0"/>
    </cacheField>
    <cacheField name="Transport" numFmtId="0">
      <sharedItems containsSemiMixedTypes="0" containsString="0" containsNumber="1" minValue="-26309" maxValue="30000"/>
    </cacheField>
    <cacheField name="Ind. Lic." numFmtId="0">
      <sharedItems containsSemiMixedTypes="0" containsString="0" containsNumber="1" containsInteger="1" minValue="0" maxValue="0"/>
    </cacheField>
    <cacheField name="ISR" numFmtId="0">
      <sharedItems containsSemiMixedTypes="0" containsString="0" containsNumber="1" containsInteger="1" minValue="0" maxValue="0"/>
    </cacheField>
    <cacheField name="Ind. Rep." numFmtId="0">
      <sharedItems containsNonDate="0" containsString="0" containsBlank="1"/>
    </cacheField>
    <cacheField name="Ind. Expat." numFmtId="0">
      <sharedItems containsNonDate="0" containsString="0" containsBlank="1"/>
    </cacheField>
    <cacheField name="Ind. Maladie" numFmtId="0">
      <sharedItems containsNonDate="0" containsString="0" containsBlank="1"/>
    </cacheField>
    <cacheField name="Suppl. fam." numFmtId="0">
      <sharedItems containsNonDate="0" containsString="0" containsBlank="1"/>
    </cacheField>
    <cacheField name="Ind. Resp" numFmtId="0">
      <sharedItems containsString="0" containsBlank="1" containsNumber="1" containsInteger="1" minValue="9088" maxValue="9088"/>
    </cacheField>
    <cacheField name="Pr. &amp; Ind. NI." numFmtId="0">
      <sharedItems containsSemiMixedTypes="0" containsString="0" containsNumber="1" minValue="-26309" maxValue="39088"/>
    </cacheField>
    <cacheField name="Pr. &amp; Ind imp" numFmtId="0">
      <sharedItems containsString="0" containsBlank="1" containsNumber="1" containsInteger="1" minValue="0" maxValue="0"/>
    </cacheField>
    <cacheField name="Av. num." numFmtId="0">
      <sharedItems containsSemiMixedTypes="0" containsString="0" containsNumber="1" minValue="-26309" maxValue="39088"/>
    </cacheField>
    <cacheField name="AEN Log." numFmtId="0">
      <sharedItems/>
    </cacheField>
    <cacheField name="Eau, Elec." numFmtId="0">
      <sharedItems/>
    </cacheField>
    <cacheField name="AEN Log+EE" numFmtId="0">
      <sharedItems/>
    </cacheField>
    <cacheField name="Nourriture" numFmtId="0">
      <sharedItems containsBlank="1"/>
    </cacheField>
    <cacheField name="AEN" numFmtId="0">
      <sharedItems containsBlank="1"/>
    </cacheField>
    <cacheField name="Arrondi" numFmtId="0">
      <sharedItems containsNonDate="0" containsString="0" containsBlank="1"/>
    </cacheField>
    <cacheField name="Salaire plaf." numFmtId="0">
      <sharedItems containsSemiMixedTypes="0" containsString="0" containsNumber="1" minValue="18123" maxValue="166205"/>
    </cacheField>
    <cacheField name="Salaire déplaf." numFmtId="0">
      <sharedItems containsSemiMixedTypes="0" containsString="0" containsNumber="1" minValue="-8186" maxValue="287684"/>
    </cacheField>
    <cacheField name="CNAMGS" numFmtId="0">
      <sharedItems containsSemiMixedTypes="0" containsString="0" containsNumber="1" minValue="18123" maxValue="166205"/>
    </cacheField>
    <cacheField name="CNSS PS" numFmtId="0">
      <sharedItems containsSemiMixedTypes="0" containsString="0" containsNumber="1" minValue="453.07500000000005" maxValue="4155.125"/>
    </cacheField>
    <cacheField name="CNAMGS PS" numFmtId="0">
      <sharedItems containsSemiMixedTypes="0" containsString="0" containsNumber="1" minValue="362.46" maxValue="4155.125"/>
    </cacheField>
    <cacheField name="TCS" numFmtId="0">
      <sharedItems containsSemiMixedTypes="0" containsString="0" containsNumber="1" minValue="0" maxValue="7895"/>
    </cacheField>
    <cacheField name="IRPP" numFmtId="0">
      <sharedItems containsString="0" containsBlank="1" containsNumber="1" minValue="0" maxValue="1139.5"/>
    </cacheField>
    <cacheField name="Retenues fiscales" numFmtId="0">
      <sharedItems containsString="0" containsBlank="1" containsNumber="1" minValue="0" maxValue="7895"/>
    </cacheField>
    <cacheField name="CNSS2 PP" numFmtId="0">
      <sharedItems containsSemiMixedTypes="0" containsString="0" containsNumber="1" minValue="2899.68" maxValue="26592.799999999999"/>
    </cacheField>
    <cacheField name="CNAMGS PP" numFmtId="0">
      <sharedItems containsSemiMixedTypes="0" containsString="0" containsNumber="1" minValue="743.04299999999989" maxValue="6814.4049999999988"/>
    </cacheField>
    <cacheField name="FNH" numFmtId="0">
      <sharedItems containsSemiMixedTypes="0" containsString="0" containsNumber="1" minValue="362.46" maxValue="3324.1"/>
    </cacheField>
    <cacheField name="CFP" numFmtId="0">
      <sharedItems containsSemiMixedTypes="0" containsString="0" containsNumber="1" minValue="90.614999999999995" maxValue="935"/>
    </cacheField>
    <cacheField name="JOURS" numFmtId="0">
      <sharedItems containsSemiMixedTypes="0" containsString="0" containsNumber="1" minValue="4.0909090909090908" maxValue="30"/>
    </cacheField>
    <cacheField name="Années Chrono" numFmtId="167">
      <sharedItems containsSemiMixedTypes="0" containsString="0" containsNumber="1" containsInteger="1" minValue="2019" maxValue="2021"/>
    </cacheField>
    <cacheField name="Chrono" numFmtId="167">
      <sharedItems containsMixedTypes="1" containsNumber="1" containsInteger="1" minValue="2021" maxValue="20211" count="14">
        <s v=""/>
        <n v="2021"/>
        <n v="2022"/>
        <n v="2023"/>
        <n v="2024"/>
        <n v="2025"/>
        <n v="2026"/>
        <n v="2027"/>
        <n v="2028"/>
        <n v="2029"/>
        <n v="2030"/>
        <n v="2031"/>
        <n v="2032"/>
        <n v="20211"/>
      </sharedItems>
    </cacheField>
    <cacheField name="Cotisations sociales" numFmtId="167">
      <sharedItems containsSemiMixedTypes="0" containsString="0" containsNumber="1" minValue="4458.2579999999998" maxValue="41717.455000000002"/>
    </cacheField>
    <cacheField name="Déclarations fiscales" numFmtId="167">
      <sharedItems containsSemiMixedTypes="0" containsString="0" containsNumber="1" minValue="453.07499999999999" maxValue="12050.125"/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s v="Bu766667"/>
    <x v="0"/>
    <x v="0"/>
    <s v="Homme"/>
    <x v="0"/>
    <x v="0"/>
    <x v="0"/>
    <x v="0"/>
    <s v="Gérant"/>
    <s v="Cadre"/>
    <n v="76710"/>
    <n v="91479"/>
    <n v="76710"/>
    <n v="84000"/>
    <s v=""/>
    <n v="0"/>
    <n v="14769"/>
    <n v="0"/>
    <n v="0"/>
    <m/>
    <m/>
    <m/>
    <m/>
    <m/>
    <n v="14769"/>
    <n v="0"/>
    <n v="14769"/>
    <s v=""/>
    <s v=""/>
    <s v=""/>
    <s v=""/>
    <m/>
    <m/>
    <n v="76710"/>
    <n v="91479"/>
    <n v="76710"/>
    <n v="1917.75"/>
    <n v="1917.75"/>
    <n v="3633.75"/>
    <n v="0"/>
    <n v="3633.75"/>
    <n v="12273.6"/>
    <n v="3145.1099999999997"/>
    <n v="1534.2"/>
    <n v="383.55"/>
    <n v="14.285714285714286"/>
    <n v="2019"/>
    <x v="0"/>
    <n v="19254.21"/>
    <n v="5551.5"/>
  </r>
  <r>
    <s v="Bu784602"/>
    <x v="1"/>
    <x v="1"/>
    <s v="Femme"/>
    <x v="0"/>
    <x v="0"/>
    <x v="0"/>
    <x v="0"/>
    <s v="Développeur/euse"/>
    <s v="Cadre"/>
    <n v="54857.142857142855"/>
    <n v="66285.71428571429"/>
    <n v="54857.142857142855"/>
    <n v="103415.4592857143"/>
    <s v=""/>
    <n v="0"/>
    <n v="11428.571428571429"/>
    <n v="0"/>
    <n v="0"/>
    <m/>
    <m/>
    <m/>
    <m/>
    <m/>
    <n v="11428.571428571429"/>
    <n v="0"/>
    <n v="11428.571428571429"/>
    <s v=""/>
    <s v=""/>
    <s v=""/>
    <s v=""/>
    <m/>
    <m/>
    <n v="54857.142857142855"/>
    <n v="66285.71428571429"/>
    <n v="54857.142857142855"/>
    <n v="1371.4285714285716"/>
    <n v="1371.4285714285716"/>
    <n v="0"/>
    <n v="0"/>
    <n v="0"/>
    <n v="8777.1428571428569"/>
    <n v="2249.1428571428569"/>
    <n v="1097.1428571428571"/>
    <n v="274.28571428571428"/>
    <n v="11.428571428571429"/>
    <n v="2019"/>
    <x v="0"/>
    <n v="13769.142857142857"/>
    <n v="1371.4285714285713"/>
  </r>
  <r>
    <s v="Bu607472"/>
    <x v="0"/>
    <x v="0"/>
    <s v="Homme"/>
    <x v="1"/>
    <x v="1"/>
    <x v="0"/>
    <x v="0"/>
    <s v="Gérant"/>
    <s v="Cadre"/>
    <n v="166205"/>
    <n v="196205"/>
    <n v="166205"/>
    <n v="180000"/>
    <s v=""/>
    <n v="0"/>
    <n v="30000"/>
    <n v="0"/>
    <n v="0"/>
    <m/>
    <m/>
    <m/>
    <m/>
    <m/>
    <n v="30000"/>
    <n v="0"/>
    <n v="30000"/>
    <s v=""/>
    <s v=""/>
    <s v=""/>
    <s v=""/>
    <m/>
    <m/>
    <n v="166205"/>
    <n v="196205"/>
    <n v="166205"/>
    <n v="4155.125"/>
    <n v="4155.125"/>
    <n v="7894.75"/>
    <n v="0"/>
    <n v="7894.75"/>
    <n v="26592.799999999999"/>
    <n v="6814.4049999999988"/>
    <n v="3324.1"/>
    <n v="831.02499999999998"/>
    <n v="30"/>
    <n v="2019"/>
    <x v="0"/>
    <n v="41717.455000000002"/>
    <n v="12049.875"/>
  </r>
  <r>
    <s v="Bu833438"/>
    <x v="1"/>
    <x v="1"/>
    <s v="Femme"/>
    <x v="1"/>
    <x v="1"/>
    <x v="0"/>
    <x v="0"/>
    <s v="Développeur/euse"/>
    <s v="Cadre"/>
    <n v="59663"/>
    <n v="71201"/>
    <n v="59663"/>
    <n v="65385"/>
    <s v=""/>
    <n v="0"/>
    <n v="11538"/>
    <n v="0"/>
    <n v="0"/>
    <m/>
    <m/>
    <m/>
    <m/>
    <m/>
    <n v="11538"/>
    <n v="0"/>
    <n v="11538"/>
    <s v=""/>
    <s v=""/>
    <s v=""/>
    <s v=""/>
    <m/>
    <m/>
    <n v="59663"/>
    <n v="71201"/>
    <n v="59663"/>
    <n v="1491.575"/>
    <n v="1491.575"/>
    <n v="0"/>
    <n v="0"/>
    <n v="0"/>
    <n v="9546.08"/>
    <n v="2446.1829999999995"/>
    <n v="1193.26"/>
    <n v="298.315"/>
    <n v="30"/>
    <n v="2019"/>
    <x v="0"/>
    <n v="14975.412999999999"/>
    <n v="1491.575"/>
  </r>
  <r>
    <s v="Bu136558"/>
    <x v="0"/>
    <x v="0"/>
    <s v="Homme"/>
    <x v="2"/>
    <x v="2"/>
    <x v="1"/>
    <x v="1"/>
    <s v="Gérant"/>
    <s v="Cadre"/>
    <n v="166205"/>
    <n v="196205"/>
    <n v="166205"/>
    <n v="180000"/>
    <s v=""/>
    <n v="0"/>
    <n v="30000"/>
    <n v="0"/>
    <n v="0"/>
    <m/>
    <m/>
    <m/>
    <m/>
    <m/>
    <n v="30000"/>
    <n v="0"/>
    <n v="30000"/>
    <s v=""/>
    <s v=""/>
    <s v=""/>
    <s v=""/>
    <m/>
    <m/>
    <n v="166205"/>
    <n v="196205"/>
    <n v="166205"/>
    <n v="4155.125"/>
    <n v="4155.125"/>
    <n v="7894.75"/>
    <n v="0"/>
    <n v="7894.75"/>
    <n v="26592.799999999999"/>
    <n v="6814.4049999999988"/>
    <n v="3324.1"/>
    <n v="831.02499999999998"/>
    <n v="30"/>
    <n v="2020"/>
    <x v="1"/>
    <n v="41717.455000000002"/>
    <n v="12049.875"/>
  </r>
  <r>
    <s v="Bu328984"/>
    <x v="1"/>
    <x v="1"/>
    <s v="Femme"/>
    <x v="2"/>
    <x v="2"/>
    <x v="1"/>
    <x v="1"/>
    <s v="Développeur/euse"/>
    <s v="Cadre"/>
    <n v="143192"/>
    <n v="170884"/>
    <n v="143192"/>
    <n v="156923"/>
    <s v=""/>
    <n v="0"/>
    <n v="27692"/>
    <n v="0"/>
    <n v="0"/>
    <m/>
    <m/>
    <m/>
    <m/>
    <m/>
    <n v="27692"/>
    <n v="0"/>
    <n v="27692"/>
    <s v=""/>
    <s v=""/>
    <s v=""/>
    <s v=""/>
    <m/>
    <m/>
    <n v="143192"/>
    <n v="170884"/>
    <n v="143192"/>
    <n v="3579.8"/>
    <n v="3579.8"/>
    <n v="6802"/>
    <n v="0"/>
    <n v="6802"/>
    <n v="22910.720000000001"/>
    <n v="5870.8719999999994"/>
    <n v="2863.84"/>
    <n v="715.96"/>
    <n v="28.636363636363626"/>
    <n v="2020"/>
    <x v="1"/>
    <n v="35941.191999999995"/>
    <n v="10381.799999999999"/>
  </r>
  <r>
    <s v="Bu139736"/>
    <x v="0"/>
    <x v="0"/>
    <s v="Homme"/>
    <x v="3"/>
    <x v="3"/>
    <x v="1"/>
    <x v="1"/>
    <s v="Gérant"/>
    <s v="Cadre"/>
    <n v="159813"/>
    <n v="188659"/>
    <n v="159813"/>
    <n v="173077"/>
    <s v=""/>
    <n v="0"/>
    <n v="28846"/>
    <n v="0"/>
    <n v="0"/>
    <m/>
    <m/>
    <m/>
    <m/>
    <m/>
    <n v="28846"/>
    <n v="0"/>
    <n v="28846"/>
    <s v=""/>
    <s v=""/>
    <s v=""/>
    <s v=""/>
    <m/>
    <m/>
    <n v="159813"/>
    <n v="188659"/>
    <n v="159813"/>
    <n v="3995.3250000000003"/>
    <n v="3995.3250000000003"/>
    <n v="7591"/>
    <n v="0"/>
    <n v="7591"/>
    <n v="25570.080000000002"/>
    <n v="6552.3329999999987"/>
    <n v="3196.26"/>
    <n v="799.06500000000005"/>
    <n v="28.499999999999989"/>
    <n v="2020"/>
    <x v="2"/>
    <n v="40113.063000000002"/>
    <n v="11586.325000000001"/>
  </r>
  <r>
    <s v="Bu450293"/>
    <x v="1"/>
    <x v="1"/>
    <s v="Femme"/>
    <x v="3"/>
    <x v="3"/>
    <x v="1"/>
    <x v="1"/>
    <s v="Développeur/euse"/>
    <s v="Cadre"/>
    <n v="155125"/>
    <n v="185125"/>
    <n v="155125"/>
    <n v="170000"/>
    <s v=""/>
    <n v="0"/>
    <n v="30000"/>
    <n v="0"/>
    <n v="0"/>
    <m/>
    <m/>
    <m/>
    <m/>
    <m/>
    <n v="30000"/>
    <n v="0"/>
    <n v="30000"/>
    <s v=""/>
    <s v=""/>
    <s v=""/>
    <s v=""/>
    <m/>
    <m/>
    <n v="155125"/>
    <n v="185125"/>
    <n v="155125"/>
    <n v="3878.125"/>
    <n v="3878.125"/>
    <n v="7368"/>
    <n v="0"/>
    <n v="7368"/>
    <n v="24820"/>
    <n v="6360.1249999999991"/>
    <n v="3102.5"/>
    <n v="775.625"/>
    <n v="30"/>
    <n v="2020"/>
    <x v="2"/>
    <n v="38936.375"/>
    <n v="11246.125"/>
  </r>
  <r>
    <s v="Bu453123"/>
    <x v="0"/>
    <x v="0"/>
    <s v="Homme"/>
    <x v="4"/>
    <x v="4"/>
    <x v="1"/>
    <x v="1"/>
    <s v="Gérant"/>
    <s v="Cadre"/>
    <n v="166205"/>
    <n v="196205"/>
    <n v="166205"/>
    <n v="180000"/>
    <s v=""/>
    <n v="0"/>
    <n v="30000"/>
    <n v="0"/>
    <n v="0"/>
    <m/>
    <m/>
    <m/>
    <m/>
    <m/>
    <n v="30000"/>
    <n v="0"/>
    <n v="30000"/>
    <s v=""/>
    <s v=""/>
    <s v=""/>
    <s v=""/>
    <m/>
    <m/>
    <n v="166205"/>
    <n v="196205"/>
    <n v="166205"/>
    <n v="4155.125"/>
    <n v="4155.125"/>
    <n v="7895"/>
    <n v="0"/>
    <n v="7895"/>
    <n v="26592.799999999999"/>
    <n v="6814.4049999999988"/>
    <n v="3324.1"/>
    <n v="831.02499999999998"/>
    <n v="30"/>
    <n v="2020"/>
    <x v="3"/>
    <n v="41717.455000000002"/>
    <n v="12050.125"/>
  </r>
  <r>
    <s v="Bu598762"/>
    <x v="1"/>
    <x v="1"/>
    <s v="Femme"/>
    <x v="4"/>
    <x v="4"/>
    <x v="1"/>
    <x v="1"/>
    <s v="Développeur/euse"/>
    <s v="Cadre"/>
    <n v="155125"/>
    <n v="185125"/>
    <n v="155125"/>
    <n v="170000"/>
    <s v=""/>
    <n v="0"/>
    <n v="30000"/>
    <n v="0"/>
    <n v="0"/>
    <m/>
    <m/>
    <m/>
    <m/>
    <m/>
    <n v="30000"/>
    <n v="0"/>
    <n v="30000"/>
    <s v=""/>
    <s v=""/>
    <s v=""/>
    <s v=""/>
    <m/>
    <m/>
    <n v="155125"/>
    <n v="185125"/>
    <n v="155125"/>
    <n v="3878.125"/>
    <n v="3878.125"/>
    <n v="7368"/>
    <n v="0"/>
    <n v="7368"/>
    <n v="24820"/>
    <n v="6360.1249999999991"/>
    <n v="3102.5"/>
    <n v="775.625"/>
    <n v="30"/>
    <n v="2020"/>
    <x v="3"/>
    <n v="38936.375"/>
    <n v="11246.125"/>
  </r>
  <r>
    <s v="Bu380041"/>
    <x v="0"/>
    <x v="0"/>
    <s v="Homme"/>
    <x v="5"/>
    <x v="5"/>
    <x v="2"/>
    <x v="1"/>
    <s v="Gérant"/>
    <s v="Cadre"/>
    <n v="117801"/>
    <n v="118300"/>
    <n v="117801"/>
    <n v="113000"/>
    <s v=""/>
    <n v="0"/>
    <n v="499"/>
    <n v="0"/>
    <n v="0"/>
    <m/>
    <m/>
    <m/>
    <m/>
    <m/>
    <n v="499"/>
    <n v="0"/>
    <n v="499"/>
    <s v=""/>
    <s v=""/>
    <s v=""/>
    <s v=""/>
    <m/>
    <m/>
    <n v="117801"/>
    <n v="118300"/>
    <n v="117801"/>
    <n v="2945.0250000000001"/>
    <n v="2356.02"/>
    <n v="0"/>
    <n v="0"/>
    <n v="0"/>
    <n v="18848.16"/>
    <n v="4829.8409999999994"/>
    <n v="2356.02"/>
    <n v="589.005"/>
    <n v="19.5"/>
    <n v="2020"/>
    <x v="4"/>
    <n v="28979.046000000002"/>
    <n v="2945.0250000000001"/>
  </r>
  <r>
    <s v="Bu475758"/>
    <x v="1"/>
    <x v="1"/>
    <s v="Femme"/>
    <x v="5"/>
    <x v="5"/>
    <x v="2"/>
    <x v="1"/>
    <s v="Développeur/euse"/>
    <s v="Cadre"/>
    <n v="109535"/>
    <n v="109929"/>
    <n v="109535"/>
    <n v="105000"/>
    <s v=""/>
    <n v="0"/>
    <n v="394"/>
    <n v="0"/>
    <n v="0"/>
    <m/>
    <m/>
    <m/>
    <m/>
    <m/>
    <n v="394"/>
    <n v="0"/>
    <n v="394"/>
    <s v=""/>
    <s v=""/>
    <s v=""/>
    <s v=""/>
    <m/>
    <m/>
    <n v="109535"/>
    <n v="109929"/>
    <n v="109535"/>
    <n v="2738.375"/>
    <n v="2190.7000000000003"/>
    <n v="0"/>
    <n v="0"/>
    <n v="0"/>
    <n v="17525.600000000002"/>
    <n v="4490.9349999999995"/>
    <n v="2190.7000000000003"/>
    <n v="547.67500000000007"/>
    <n v="19.5"/>
    <n v="2020"/>
    <x v="4"/>
    <n v="26945.61"/>
    <n v="2738.3750000000005"/>
  </r>
  <r>
    <s v="Bu494908"/>
    <x v="0"/>
    <x v="0"/>
    <s v="Homme"/>
    <x v="6"/>
    <x v="6"/>
    <x v="2"/>
    <x v="1"/>
    <s v="Gérant"/>
    <s v="Cadre"/>
    <n v="157068"/>
    <n v="187067"/>
    <n v="157068"/>
    <n v="103415.4592857143"/>
    <s v=""/>
    <n v="0"/>
    <n v="29999"/>
    <n v="0"/>
    <n v="0"/>
    <m/>
    <m/>
    <m/>
    <m/>
    <m/>
    <n v="29999"/>
    <n v="0"/>
    <n v="29999"/>
    <s v=""/>
    <s v=""/>
    <s v=""/>
    <s v=""/>
    <m/>
    <m/>
    <n v="157068"/>
    <n v="187067"/>
    <n v="157068"/>
    <n v="3926.7000000000003"/>
    <n v="3141.36"/>
    <n v="0"/>
    <n v="0"/>
    <n v="0"/>
    <n v="25130.880000000001"/>
    <n v="6439.7879999999996"/>
    <n v="3141.36"/>
    <n v="785.34"/>
    <n v="30"/>
    <n v="2020"/>
    <x v="5"/>
    <n v="38638.728000000003"/>
    <n v="3926.7000000000003"/>
  </r>
  <r>
    <s v="Bu276792"/>
    <x v="1"/>
    <x v="1"/>
    <s v="Femme"/>
    <x v="6"/>
    <x v="6"/>
    <x v="2"/>
    <x v="1"/>
    <s v="Développeur/euse"/>
    <s v="Cadre"/>
    <n v="146046"/>
    <n v="151571"/>
    <n v="146046"/>
    <n v="145000"/>
    <s v=""/>
    <n v="0"/>
    <n v="5525"/>
    <n v="0"/>
    <n v="0"/>
    <m/>
    <m/>
    <m/>
    <m/>
    <m/>
    <n v="5525"/>
    <n v="0"/>
    <n v="5525"/>
    <s v=""/>
    <s v=""/>
    <s v=""/>
    <s v=""/>
    <m/>
    <m/>
    <n v="146046"/>
    <n v="151571"/>
    <n v="146046"/>
    <n v="3651.15"/>
    <n v="2920.92"/>
    <n v="0"/>
    <n v="0"/>
    <n v="0"/>
    <n v="23367.360000000001"/>
    <n v="5987.8859999999995"/>
    <n v="2920.92"/>
    <n v="730.23"/>
    <n v="30"/>
    <n v="2020"/>
    <x v="5"/>
    <n v="35927.315999999999"/>
    <n v="3651.15"/>
  </r>
  <r>
    <s v="Bu808467"/>
    <x v="0"/>
    <x v="0"/>
    <s v="Homme"/>
    <x v="7"/>
    <x v="7"/>
    <x v="2"/>
    <x v="1"/>
    <s v="Gérant"/>
    <s v="Cadre"/>
    <n v="157068"/>
    <n v="187067"/>
    <n v="157068"/>
    <n v="180000"/>
    <s v=""/>
    <n v="0"/>
    <n v="29999"/>
    <n v="0"/>
    <n v="0"/>
    <m/>
    <m/>
    <m/>
    <m/>
    <m/>
    <n v="29999"/>
    <n v="0"/>
    <n v="29999"/>
    <s v=""/>
    <s v=""/>
    <s v=""/>
    <s v=""/>
    <m/>
    <m/>
    <n v="157068"/>
    <n v="187067"/>
    <n v="157068"/>
    <n v="3926.7000000000003"/>
    <n v="3141.36"/>
    <n v="0"/>
    <n v="0"/>
    <n v="0"/>
    <n v="25130.880000000001"/>
    <n v="6439.7879999999996"/>
    <n v="3141.36"/>
    <n v="785.34"/>
    <n v="30"/>
    <n v="2020"/>
    <x v="6"/>
    <n v="38638.728000000003"/>
    <n v="3926.7000000000003"/>
  </r>
  <r>
    <s v="Bu894987"/>
    <x v="1"/>
    <x v="1"/>
    <s v="Femme"/>
    <x v="7"/>
    <x v="7"/>
    <x v="2"/>
    <x v="1"/>
    <s v="Développeur/euse"/>
    <s v="Cadre"/>
    <n v="67409"/>
    <n v="81035"/>
    <n v="67409"/>
    <n v="78000"/>
    <s v=""/>
    <n v="0"/>
    <n v="13626"/>
    <n v="0"/>
    <n v="0"/>
    <m/>
    <m/>
    <m/>
    <m/>
    <m/>
    <n v="13626"/>
    <n v="0"/>
    <n v="13626"/>
    <s v=""/>
    <s v=""/>
    <s v=""/>
    <s v=""/>
    <m/>
    <m/>
    <n v="67409"/>
    <n v="81035"/>
    <n v="67409"/>
    <n v="1685.2250000000001"/>
    <n v="1348.18"/>
    <n v="0"/>
    <n v="0"/>
    <n v="0"/>
    <n v="10785.44"/>
    <n v="2763.7689999999998"/>
    <n v="1348.18"/>
    <n v="337.04500000000002"/>
    <n v="19.999999999999996"/>
    <n v="2020"/>
    <x v="6"/>
    <n v="16582.614000000001"/>
    <n v="1685.2250000000001"/>
  </r>
  <r>
    <s v="Bu553019"/>
    <x v="0"/>
    <x v="0"/>
    <s v="Homme"/>
    <x v="8"/>
    <x v="8"/>
    <x v="3"/>
    <x v="1"/>
    <s v="Gérant"/>
    <s v="Cadre"/>
    <n v="148654"/>
    <n v="146689"/>
    <n v="148654"/>
    <n v="140000"/>
    <s v=""/>
    <n v="0"/>
    <n v="-1965"/>
    <n v="0"/>
    <n v="0"/>
    <m/>
    <m/>
    <m/>
    <m/>
    <m/>
    <n v="-1965"/>
    <n v="0"/>
    <n v="-1965"/>
    <s v=""/>
    <s v=""/>
    <s v=""/>
    <s v=""/>
    <m/>
    <m/>
    <n v="148654"/>
    <n v="146689"/>
    <n v="148654"/>
    <n v="3716.3500000000004"/>
    <n v="2973.08"/>
    <n v="0"/>
    <n v="0"/>
    <n v="0"/>
    <n v="23784.639999999999"/>
    <n v="6094.8139999999994"/>
    <n v="2973.08"/>
    <n v="743.27"/>
    <n v="28.571428571428562"/>
    <n v="2020"/>
    <x v="7"/>
    <n v="36568.883999999998"/>
    <n v="3716.35"/>
  </r>
  <r>
    <s v="Bu727563"/>
    <x v="1"/>
    <x v="1"/>
    <s v="Femme"/>
    <x v="8"/>
    <x v="8"/>
    <x v="3"/>
    <x v="1"/>
    <s v="Développeur/euse"/>
    <s v="Cadre"/>
    <n v="125182"/>
    <n v="150632"/>
    <n v="125182"/>
    <n v="145000"/>
    <s v=""/>
    <n v="0"/>
    <n v="25450"/>
    <n v="0"/>
    <n v="0"/>
    <m/>
    <m/>
    <m/>
    <m/>
    <m/>
    <n v="25450"/>
    <n v="0"/>
    <n v="25450"/>
    <s v=""/>
    <s v=""/>
    <s v=""/>
    <s v=""/>
    <m/>
    <m/>
    <n v="125182"/>
    <n v="150632"/>
    <n v="125182"/>
    <n v="3129.55"/>
    <n v="2503.64"/>
    <n v="0"/>
    <n v="0"/>
    <n v="0"/>
    <n v="20029.12"/>
    <n v="5132.4619999999995"/>
    <n v="2503.64"/>
    <n v="625.91"/>
    <n v="25.714285714285705"/>
    <n v="2020"/>
    <x v="7"/>
    <n v="30794.771999999997"/>
    <n v="3129.5499999999997"/>
  </r>
  <r>
    <s v="Bu108259"/>
    <x v="0"/>
    <x v="0"/>
    <s v="Homme"/>
    <x v="9"/>
    <x v="9"/>
    <x v="3"/>
    <x v="1"/>
    <s v="Gérant"/>
    <s v="Cadre"/>
    <n v="151058"/>
    <n v="179797"/>
    <n v="151058"/>
    <n v="173000"/>
    <s v=""/>
    <n v="0"/>
    <n v="28739"/>
    <n v="0"/>
    <n v="0"/>
    <m/>
    <m/>
    <m/>
    <m/>
    <m/>
    <n v="28739"/>
    <n v="0"/>
    <n v="28739"/>
    <s v=""/>
    <s v=""/>
    <s v=""/>
    <s v=""/>
    <m/>
    <m/>
    <n v="151058"/>
    <n v="179797"/>
    <n v="151058"/>
    <n v="3776.4500000000003"/>
    <n v="3021.16"/>
    <n v="0"/>
    <n v="0"/>
    <n v="0"/>
    <n v="24169.279999999999"/>
    <n v="6193.3779999999988"/>
    <n v="3021.16"/>
    <n v="755.29"/>
    <n v="30"/>
    <n v="2020"/>
    <x v="8"/>
    <n v="37160.267999999996"/>
    <n v="3776.45"/>
  </r>
  <r>
    <s v="Bu156666"/>
    <x v="1"/>
    <x v="1"/>
    <s v="Femme"/>
    <x v="9"/>
    <x v="9"/>
    <x v="3"/>
    <x v="1"/>
    <s v="Développeur/euse"/>
    <s v="Cadre"/>
    <n v="129198"/>
    <n v="155813"/>
    <n v="129198"/>
    <n v="150000"/>
    <s v=""/>
    <n v="0"/>
    <n v="26615"/>
    <n v="0"/>
    <n v="0"/>
    <m/>
    <m/>
    <m/>
    <m/>
    <m/>
    <n v="26615"/>
    <n v="0"/>
    <n v="26615"/>
    <s v=""/>
    <s v=""/>
    <s v=""/>
    <s v=""/>
    <m/>
    <m/>
    <n v="129198"/>
    <n v="155813"/>
    <n v="129198"/>
    <n v="3229.9500000000003"/>
    <n v="2583.96"/>
    <n v="0"/>
    <n v="0"/>
    <n v="0"/>
    <n v="20671.68"/>
    <n v="5297.1179999999995"/>
    <n v="2583.96"/>
    <n v="645.99"/>
    <n v="25.499999999999993"/>
    <n v="2020"/>
    <x v="8"/>
    <n v="31782.707999999999"/>
    <n v="3229.95"/>
  </r>
  <r>
    <s v="Bu482412"/>
    <x v="0"/>
    <x v="0"/>
    <s v="Homme"/>
    <x v="10"/>
    <x v="10"/>
    <x v="3"/>
    <x v="1"/>
    <s v="Gérant"/>
    <s v="Cadre"/>
    <n v="18123"/>
    <n v="-8186"/>
    <n v="18123"/>
    <n v="-9000"/>
    <s v=""/>
    <n v="0"/>
    <n v="-26309"/>
    <n v="0"/>
    <n v="0"/>
    <m/>
    <m/>
    <m/>
    <m/>
    <m/>
    <n v="-26309"/>
    <n v="0"/>
    <n v="-26309"/>
    <s v=""/>
    <s v=""/>
    <s v=""/>
    <s v=""/>
    <m/>
    <m/>
    <n v="18123"/>
    <n v="-8186"/>
    <n v="18123"/>
    <n v="453.07500000000005"/>
    <n v="362.46"/>
    <n v="0"/>
    <n v="0"/>
    <n v="0"/>
    <n v="2899.68"/>
    <n v="743.04299999999989"/>
    <n v="362.46"/>
    <n v="90.614999999999995"/>
    <n v="4.0909090909090908"/>
    <n v="2020"/>
    <x v="9"/>
    <n v="4458.2579999999998"/>
    <n v="453.07499999999999"/>
  </r>
  <r>
    <s v="Bu249493"/>
    <x v="1"/>
    <x v="1"/>
    <s v="Femme"/>
    <x v="10"/>
    <x v="10"/>
    <x v="3"/>
    <x v="1"/>
    <s v="Développeur/euse"/>
    <s v="Cadre"/>
    <n v="146596"/>
    <n v="176596"/>
    <n v="146596"/>
    <n v="170000"/>
    <s v=""/>
    <n v="0"/>
    <n v="30000"/>
    <n v="0"/>
    <n v="0"/>
    <m/>
    <m/>
    <m/>
    <m/>
    <m/>
    <n v="30000"/>
    <n v="0"/>
    <n v="30000"/>
    <s v=""/>
    <s v=""/>
    <s v=""/>
    <s v=""/>
    <m/>
    <m/>
    <n v="146596"/>
    <n v="176596"/>
    <n v="146596"/>
    <n v="3664.9"/>
    <n v="2931.92"/>
    <n v="0"/>
    <n v="0"/>
    <n v="0"/>
    <n v="23455.360000000001"/>
    <n v="6010.4359999999988"/>
    <n v="2931.92"/>
    <n v="732.98"/>
    <n v="30"/>
    <n v="2020"/>
    <x v="9"/>
    <n v="36062.616000000002"/>
    <n v="3664.9"/>
  </r>
  <r>
    <s v="Bu830277"/>
    <x v="0"/>
    <x v="0"/>
    <s v="Homme"/>
    <x v="11"/>
    <x v="11"/>
    <x v="0"/>
    <x v="1"/>
    <s v="Gérant"/>
    <s v="Cadre"/>
    <n v="157000"/>
    <n v="187000"/>
    <n v="157000"/>
    <n v="180000"/>
    <s v=""/>
    <n v="0"/>
    <n v="30000"/>
    <n v="0"/>
    <n v="0"/>
    <m/>
    <m/>
    <m/>
    <m/>
    <m/>
    <n v="30000"/>
    <n v="0"/>
    <n v="30000"/>
    <s v=""/>
    <s v=""/>
    <s v=""/>
    <s v=""/>
    <m/>
    <m/>
    <n v="157000"/>
    <n v="187000"/>
    <n v="157000"/>
    <n v="3925"/>
    <n v="3140"/>
    <n v="0"/>
    <n v="0"/>
    <n v="0"/>
    <n v="25120"/>
    <n v="6436.9999999999991"/>
    <n v="3140"/>
    <n v="935"/>
    <n v="30"/>
    <n v="2020"/>
    <x v="10"/>
    <n v="38622"/>
    <n v="4075"/>
  </r>
  <r>
    <s v="Bu791213"/>
    <x v="1"/>
    <x v="1"/>
    <s v="Femme"/>
    <x v="11"/>
    <x v="11"/>
    <x v="0"/>
    <x v="1"/>
    <s v="Développeur/euse"/>
    <s v="Cadre"/>
    <n v="146500"/>
    <n v="176500"/>
    <n v="146500"/>
    <n v="170000"/>
    <s v=""/>
    <n v="0"/>
    <n v="30000"/>
    <n v="0"/>
    <n v="0"/>
    <m/>
    <m/>
    <m/>
    <m/>
    <m/>
    <n v="30000"/>
    <n v="0"/>
    <n v="30000"/>
    <s v=""/>
    <s v=""/>
    <s v=""/>
    <s v=""/>
    <m/>
    <m/>
    <n v="146500"/>
    <n v="176500"/>
    <n v="146500"/>
    <n v="3662.5"/>
    <n v="2930"/>
    <n v="0"/>
    <n v="0"/>
    <n v="0"/>
    <n v="23440"/>
    <n v="6006.4999999999991"/>
    <n v="2930"/>
    <n v="882.5"/>
    <n v="30"/>
    <n v="2020"/>
    <x v="10"/>
    <n v="36039"/>
    <n v="3812.5"/>
  </r>
  <r>
    <s v="Bu227151"/>
    <x v="0"/>
    <x v="0"/>
    <s v="Homme"/>
    <x v="12"/>
    <x v="0"/>
    <x v="0"/>
    <x v="1"/>
    <s v="Gérant"/>
    <s v="Cadre"/>
    <n v="157000"/>
    <n v="187000"/>
    <n v="157000"/>
    <n v="180000"/>
    <s v=""/>
    <n v="0"/>
    <n v="30000"/>
    <n v="0"/>
    <n v="0"/>
    <m/>
    <m/>
    <m/>
    <m/>
    <m/>
    <n v="30000"/>
    <n v="0"/>
    <n v="30000"/>
    <s v=""/>
    <s v=""/>
    <s v=""/>
    <s v=""/>
    <m/>
    <m/>
    <n v="157000"/>
    <n v="187000"/>
    <n v="157000"/>
    <n v="3925"/>
    <n v="3140"/>
    <n v="0"/>
    <n v="0"/>
    <n v="0"/>
    <n v="25120"/>
    <n v="6436.9999999999991"/>
    <n v="3140"/>
    <n v="935"/>
    <n v="30"/>
    <n v="2020"/>
    <x v="11"/>
    <n v="38622"/>
    <n v="4075"/>
  </r>
  <r>
    <s v="Bu296499"/>
    <x v="1"/>
    <x v="1"/>
    <s v="Femme"/>
    <x v="12"/>
    <x v="0"/>
    <x v="0"/>
    <x v="1"/>
    <s v="Développeur/euse"/>
    <s v="Cadre"/>
    <n v="146500"/>
    <n v="176500"/>
    <n v="146500"/>
    <n v="170000"/>
    <s v=""/>
    <n v="0"/>
    <n v="30000"/>
    <n v="0"/>
    <n v="0"/>
    <m/>
    <m/>
    <m/>
    <m/>
    <m/>
    <n v="30000"/>
    <n v="0"/>
    <n v="30000"/>
    <s v=""/>
    <s v=""/>
    <s v=""/>
    <s v=""/>
    <m/>
    <m/>
    <n v="146500"/>
    <n v="176500"/>
    <n v="146500"/>
    <n v="3662.5"/>
    <n v="2930"/>
    <n v="0"/>
    <n v="0"/>
    <n v="0"/>
    <n v="23440"/>
    <n v="6006.4999999999991"/>
    <n v="2930"/>
    <n v="882.5"/>
    <n v="30"/>
    <n v="2020"/>
    <x v="11"/>
    <n v="36039"/>
    <n v="3812.5"/>
  </r>
  <r>
    <s v="Bu417348"/>
    <x v="0"/>
    <x v="0"/>
    <s v="Homme"/>
    <x v="13"/>
    <x v="1"/>
    <x v="0"/>
    <x v="1"/>
    <s v="Gérant"/>
    <s v="Cadre"/>
    <n v="157000"/>
    <n v="187000"/>
    <n v="157000"/>
    <n v="180000"/>
    <s v=""/>
    <n v="0"/>
    <n v="30000"/>
    <n v="0"/>
    <n v="0"/>
    <m/>
    <m/>
    <m/>
    <m/>
    <m/>
    <n v="30000"/>
    <n v="0"/>
    <n v="30000"/>
    <s v=""/>
    <s v=""/>
    <s v=""/>
    <s v=""/>
    <m/>
    <m/>
    <n v="157000"/>
    <n v="187000"/>
    <n v="157000"/>
    <n v="3925"/>
    <n v="3140"/>
    <n v="0"/>
    <n v="0"/>
    <n v="0"/>
    <n v="25120"/>
    <n v="6436.9999999999991"/>
    <n v="3140"/>
    <n v="935"/>
    <n v="30"/>
    <n v="2020"/>
    <x v="12"/>
    <n v="38622"/>
    <n v="4075"/>
  </r>
  <r>
    <s v="Bu747511"/>
    <x v="1"/>
    <x v="1"/>
    <s v="Femme"/>
    <x v="14"/>
    <x v="1"/>
    <x v="0"/>
    <x v="1"/>
    <s v="Développeur/euse"/>
    <s v="Cadre"/>
    <n v="146500"/>
    <n v="176500"/>
    <n v="146500"/>
    <n v="170000"/>
    <s v=""/>
    <n v="0"/>
    <n v="30000"/>
    <n v="0"/>
    <n v="0"/>
    <m/>
    <m/>
    <m/>
    <m/>
    <m/>
    <n v="30000"/>
    <n v="0"/>
    <n v="30000"/>
    <s v=""/>
    <s v=""/>
    <s v=""/>
    <s v=""/>
    <m/>
    <m/>
    <n v="146500"/>
    <n v="176500"/>
    <n v="146500"/>
    <n v="3662.5"/>
    <n v="2930"/>
    <n v="0"/>
    <n v="0"/>
    <n v="0"/>
    <n v="23440"/>
    <n v="6006.4999999999991"/>
    <n v="2930"/>
    <n v="882.5"/>
    <n v="30"/>
    <n v="2020"/>
    <x v="12"/>
    <n v="36039"/>
    <n v="3812.5"/>
  </r>
  <r>
    <s v="Bu394022"/>
    <x v="0"/>
    <x v="0"/>
    <s v="Homme"/>
    <x v="15"/>
    <x v="2"/>
    <x v="1"/>
    <x v="2"/>
    <s v="Gérant"/>
    <s v="Cadre"/>
    <n v="147790"/>
    <n v="186878"/>
    <n v="147790"/>
    <n v="180000.25"/>
    <s v=""/>
    <n v="0"/>
    <n v="30000"/>
    <n v="0"/>
    <n v="0"/>
    <m/>
    <m/>
    <m/>
    <m/>
    <n v="9088"/>
    <n v="39088"/>
    <n v="0"/>
    <n v="39088"/>
    <s v=""/>
    <s v=""/>
    <s v=""/>
    <s v=""/>
    <m/>
    <m/>
    <n v="156878"/>
    <n v="186878"/>
    <n v="147790"/>
    <n v="3921.9500000000003"/>
    <n v="2955.8"/>
    <n v="0"/>
    <n v="0"/>
    <m/>
    <n v="25100.48"/>
    <n v="6059.39"/>
    <n v="3137.56"/>
    <n v="934.39"/>
    <n v="30"/>
    <n v="2021"/>
    <x v="13"/>
    <n v="38037.620000000003"/>
    <n v="4071.95"/>
  </r>
  <r>
    <s v="Bu481166"/>
    <x v="1"/>
    <x v="1"/>
    <s v="Femme"/>
    <x v="15"/>
    <x v="2"/>
    <x v="1"/>
    <x v="2"/>
    <s v="Développeur/euse"/>
    <s v="Cadre"/>
    <n v="147790"/>
    <n v="177790"/>
    <n v="147790"/>
    <n v="169999.95"/>
    <s v=""/>
    <n v="0"/>
    <n v="30000"/>
    <n v="0"/>
    <n v="0"/>
    <m/>
    <m/>
    <m/>
    <m/>
    <m/>
    <n v="30000"/>
    <n v="0"/>
    <n v="30000"/>
    <s v=""/>
    <s v=""/>
    <s v=""/>
    <s v=""/>
    <m/>
    <m/>
    <n v="147790"/>
    <n v="177790"/>
    <n v="147790"/>
    <n v="3694.75"/>
    <n v="2955.8"/>
    <n v="0"/>
    <n v="1139.5"/>
    <m/>
    <n v="23646.400000000001"/>
    <n v="6059.39"/>
    <n v="2955.8"/>
    <n v="888.95"/>
    <n v="30"/>
    <n v="2021"/>
    <x v="13"/>
    <n v="36356.340000000004"/>
    <n v="4984.25"/>
  </r>
  <r>
    <s v="Bu159963"/>
    <x v="0"/>
    <x v="0"/>
    <s v="Homme"/>
    <x v="3"/>
    <x v="3"/>
    <x v="1"/>
    <x v="1"/>
    <s v="Gérant"/>
    <s v="Cadre"/>
    <n v="142863.66666666666"/>
    <n v="180951.66666666666"/>
    <n v="142863.66666666666"/>
    <n v="173402.41833333333"/>
    <s v=""/>
    <n v="0"/>
    <n v="29000"/>
    <n v="0"/>
    <n v="0"/>
    <m/>
    <m/>
    <m/>
    <m/>
    <n v="9088"/>
    <n v="38088"/>
    <m/>
    <n v="0"/>
    <s v=""/>
    <s v=""/>
    <s v=""/>
    <m/>
    <s v=""/>
    <m/>
    <n v="151951.66666666666"/>
    <n v="287684"/>
    <n v="142863.66666666666"/>
    <n v="3798.7916666666665"/>
    <n v="2857.2733333333331"/>
    <n v="0"/>
    <m/>
    <n v="893.18333333333339"/>
    <n v="24312.266666666666"/>
    <n v="5857.4103333333333"/>
    <n v="3039.0333333333333"/>
    <n v="904.75833333333333"/>
    <n v="29"/>
    <n v="2020"/>
    <x v="2"/>
    <n v="36825.741999999998"/>
    <n v="3943.7916666666665"/>
  </r>
</pivotCacheRecords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rimestre1" sourceName="Trimestre">
  <data>
    <tabular pivotCacheId="3">
      <items count="4">
        <i x="1"/>
        <i x="2" s="1"/>
        <i x="3"/>
        <i x="0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3" sourceName="Année">
  <data>
    <tabular pivotCacheId="3">
      <items count="5">
        <i x="3"/>
        <i x="4"/>
        <i x="0"/>
        <i x="1" s="1"/>
        <i x="2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rimestre 3" cache="Segment_Trimestre1" caption="Trimestres" columnCount="2" style="SlicerStyleDark2" rowHeight="241300"/>
  <slicer name="Année 8" cache="Segment_Année3" caption="Années" columnCount="2" style="SlicerStyleDark2" rowHeight="241300"/>
</slicers>
</file>

<file path=xl/tables/table1.xml><?xml version="1.0" encoding="utf-8"?>
<table xmlns="http://schemas.openxmlformats.org/spreadsheetml/2006/main" id="1" name="Tableau289" displayName="Tableau289" ref="A39:K41" totalsRowShown="0" headerRowDxfId="20" dataDxfId="19" tableBorderDxfId="18" headerRowCellStyle="Normal 3" dataCellStyle="Milliers">
  <tableColumns count="11">
    <tableColumn id="1" name="N°" dataDxfId="17" dataCellStyle="Normal 3"/>
    <tableColumn id="2" name="Matricule" dataDxfId="16" dataCellStyle="Normal 2">
      <calculatedColumnFormula>IFERROR(INDEX([1]!Effectif[Matricule CNAMG],MATCH('DTS CNAMGS (2)'!C40,[1]!Effectif[NP],0)),"Erreur")</calculatedColumnFormula>
    </tableColumn>
    <tableColumn id="3" name="NOM ET PRENOM" dataDxfId="15" dataCellStyle="Normal 3"/>
    <tableColumn id="4" name="EMBAUCHE " dataDxfId="14" dataCellStyle="Normal 3">
      <calculatedColumnFormula>IFERROR(INDEX([1]!Effectif[Début],MATCH('DTS CNAMGS (2)'!C40,[1]!Effectif[NP],0)),"Erreur")</calculatedColumnFormula>
    </tableColumn>
    <tableColumn id="5" name="CESSATION" dataDxfId="13" dataCellStyle="Milliers">
      <calculatedColumnFormula>IFERROR(INDEX([1]!Effectif[Cessation],MATCH('DTS CNAMGS (2)'!C40,[1]!Effectif[NP],0)),"Erreur")</calculatedColumnFormula>
    </tableColumn>
    <tableColumn id="6" name="Assiette soumis à cotisation" dataDxfId="12" dataCellStyle="Milliers">
      <calculatedColumnFormula>IFERROR(VLOOKUP(C40,[1]Paramètres!$MZ$20:$NF$150,2,FALSE),"")</calculatedColumnFormula>
    </tableColumn>
    <tableColumn id="7" name="Nbre Hrs/Jrs" dataDxfId="11" dataCellStyle="Milliers">
      <calculatedColumnFormula>IFERROR(VLOOKUP(C40,[1]Paramètres!$MZ$20:$NF$150,3,FALSE),"")</calculatedColumnFormula>
    </tableColumn>
    <tableColumn id="8" name="Assiette soumis à cotisation2" dataDxfId="10" dataCellStyle="Milliers">
      <calculatedColumnFormula>IFERROR(VLOOKUP($C40,[1]Paramètres!$MZ$20:$NF$118,4,0),"Erreur")</calculatedColumnFormula>
    </tableColumn>
    <tableColumn id="9" name="Nbre Hrs/Jrs3" dataDxfId="9" dataCellStyle="Milliers">
      <calculatedColumnFormula>IFERROR(VLOOKUP($C40,[1]Paramètres!$MZ$12:$OT$118,5,0),"Erreur")</calculatedColumnFormula>
    </tableColumn>
    <tableColumn id="10" name="Assiette soumis à cotisation4" dataDxfId="8" dataCellStyle="Milliers">
      <calculatedColumnFormula>IFERROR(VLOOKUP($C40,[1]Paramètres!$MZ$20:$NF$118,6,0),"Erreur")</calculatedColumnFormula>
    </tableColumn>
    <tableColumn id="11" name="Nbre Hrs/Jrs5" dataDxfId="7" dataCellStyle="Milliers">
      <calculatedColumnFormula>IFERROR(VLOOKUP($C40,[1]Paramètres!$MZ$12:$OT$118,7,0),"Erreur")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 tint="0.39997558519241921"/>
    <pageSetUpPr autoPageBreaks="0"/>
  </sheetPr>
  <dimension ref="A1:N42"/>
  <sheetViews>
    <sheetView showGridLines="0" showRowColHeaders="0" tabSelected="1" showRuler="0" topLeftCell="A16" zoomScale="78" zoomScaleNormal="78" workbookViewId="0">
      <selection activeCell="C41" sqref="C41"/>
    </sheetView>
  </sheetViews>
  <sheetFormatPr baseColWidth="10" defaultColWidth="9.140625" defaultRowHeight="16.5" x14ac:dyDescent="0.3"/>
  <cols>
    <col min="1" max="1" width="6.28515625" style="3" customWidth="1"/>
    <col min="2" max="2" width="17.5703125" style="1" customWidth="1"/>
    <col min="3" max="3" width="40.5703125" style="5" customWidth="1"/>
    <col min="4" max="4" width="13.5703125" style="3" customWidth="1"/>
    <col min="5" max="5" width="13.85546875" style="4" customWidth="1"/>
    <col min="6" max="6" width="14" style="1" customWidth="1"/>
    <col min="7" max="7" width="11.7109375" style="3" customWidth="1"/>
    <col min="8" max="8" width="12.7109375" style="1" customWidth="1"/>
    <col min="9" max="9" width="12.5703125" style="3" customWidth="1"/>
    <col min="10" max="10" width="12.7109375" style="1" customWidth="1"/>
    <col min="11" max="11" width="12.5703125" style="3" customWidth="1"/>
    <col min="12" max="12" width="3" style="1" customWidth="1"/>
    <col min="13" max="13" width="10.28515625" style="1" customWidth="1"/>
    <col min="14" max="14" width="43.42578125" style="2" customWidth="1"/>
    <col min="15" max="16384" width="9.140625" style="1"/>
  </cols>
  <sheetData>
    <row r="1" spans="1:14" ht="15" customHeight="1" x14ac:dyDescent="0.3">
      <c r="A1" s="56"/>
      <c r="B1" s="35"/>
      <c r="C1" s="99"/>
      <c r="D1" s="35"/>
      <c r="E1" s="65"/>
      <c r="F1" s="57"/>
      <c r="G1" s="56"/>
      <c r="H1" s="57"/>
      <c r="I1" s="56"/>
      <c r="J1" s="57"/>
      <c r="K1" s="56"/>
    </row>
    <row r="2" spans="1:14" ht="15" customHeight="1" x14ac:dyDescent="0.3">
      <c r="A2" s="56"/>
      <c r="B2" s="35"/>
      <c r="C2" s="99"/>
      <c r="D2" s="35"/>
      <c r="E2" s="65"/>
      <c r="F2" s="57"/>
      <c r="G2" s="56"/>
      <c r="H2" s="57"/>
      <c r="I2" s="56"/>
      <c r="J2" s="57"/>
      <c r="K2" s="56"/>
    </row>
    <row r="3" spans="1:14" ht="16.5" customHeight="1" x14ac:dyDescent="0.3">
      <c r="A3" s="56"/>
      <c r="B3" s="35"/>
      <c r="C3" s="99"/>
      <c r="D3" s="145" t="str">
        <f>IF(OR(F8="",F8="(tous)",F8="T1/(TOUS)",F8="T2/(TOUS)",F8="T3/(TOUS)",F8="T4/(tous)"),"Période invalide","")</f>
        <v/>
      </c>
      <c r="E3" s="145"/>
      <c r="F3" s="145"/>
      <c r="G3" s="145"/>
      <c r="H3" s="141"/>
      <c r="I3" s="142" t="s">
        <v>49</v>
      </c>
      <c r="J3" s="142"/>
      <c r="K3" s="142"/>
      <c r="M3" s="7"/>
      <c r="N3" s="6"/>
    </row>
    <row r="4" spans="1:14" ht="16.5" customHeight="1" x14ac:dyDescent="0.3">
      <c r="A4" s="56"/>
      <c r="B4" s="35"/>
      <c r="C4" s="99"/>
      <c r="D4" s="144"/>
      <c r="E4" s="144"/>
      <c r="F4" s="144"/>
      <c r="G4" s="144"/>
      <c r="H4" s="141"/>
      <c r="I4" s="143" t="s">
        <v>48</v>
      </c>
      <c r="J4" s="142"/>
      <c r="K4" s="142"/>
      <c r="M4" s="7"/>
      <c r="N4" s="6"/>
    </row>
    <row r="5" spans="1:14" ht="15.6" customHeight="1" x14ac:dyDescent="0.3">
      <c r="A5" s="56"/>
      <c r="B5" s="35"/>
      <c r="C5" s="99"/>
      <c r="D5" s="139" t="s">
        <v>47</v>
      </c>
      <c r="E5" s="139"/>
      <c r="F5" s="139"/>
      <c r="G5" s="139"/>
      <c r="H5" s="141"/>
      <c r="I5" s="142" t="s">
        <v>46</v>
      </c>
      <c r="J5" s="142"/>
      <c r="K5" s="142"/>
      <c r="M5" s="49"/>
      <c r="N5" s="75"/>
    </row>
    <row r="6" spans="1:14" ht="15.6" customHeight="1" x14ac:dyDescent="0.3">
      <c r="A6" s="56"/>
      <c r="B6" s="35"/>
      <c r="C6" s="99"/>
      <c r="D6" s="139"/>
      <c r="E6" s="139"/>
      <c r="F6" s="139"/>
      <c r="G6" s="139"/>
      <c r="H6" s="141"/>
      <c r="I6" s="56"/>
      <c r="J6" s="57"/>
      <c r="K6" s="56"/>
      <c r="M6" s="49"/>
      <c r="N6" s="75"/>
    </row>
    <row r="7" spans="1:14" x14ac:dyDescent="0.3">
      <c r="A7" s="56"/>
      <c r="B7" s="35"/>
      <c r="C7" s="99"/>
      <c r="D7" s="139"/>
      <c r="E7" s="139"/>
      <c r="F7" s="140"/>
      <c r="G7" s="139"/>
      <c r="H7" s="57"/>
      <c r="I7" s="56"/>
      <c r="J7" s="57"/>
      <c r="K7" s="56"/>
      <c r="M7" s="49"/>
      <c r="N7" s="75"/>
    </row>
    <row r="8" spans="1:14" ht="15" customHeight="1" x14ac:dyDescent="0.3">
      <c r="A8" s="29"/>
      <c r="B8" s="28"/>
      <c r="C8" s="27"/>
      <c r="D8" s="28"/>
      <c r="E8" s="138" t="s">
        <v>45</v>
      </c>
      <c r="F8" s="137" t="str">
        <f>IFERROR(VLOOKUP([1]Paramètres!NA15,[1]Paramètres!$MZ$8:$NB$11,3,FALSE)&amp;"/"&amp;[1]Paramètres!NA14,"")</f>
        <v>T2/2020</v>
      </c>
      <c r="G8" s="136"/>
      <c r="H8" s="135"/>
      <c r="I8" s="29"/>
      <c r="J8" s="108"/>
      <c r="K8" s="29"/>
      <c r="M8" s="134"/>
      <c r="N8" s="133"/>
    </row>
    <row r="9" spans="1:14" ht="16.5" customHeight="1" x14ac:dyDescent="0.3">
      <c r="A9" s="60" t="s">
        <v>44</v>
      </c>
      <c r="B9" s="60"/>
      <c r="C9" s="60"/>
      <c r="D9" s="84"/>
      <c r="E9" s="58"/>
      <c r="F9" s="97"/>
      <c r="G9" s="100"/>
      <c r="H9" s="80"/>
      <c r="I9" s="29"/>
      <c r="J9" s="108"/>
      <c r="K9" s="29"/>
      <c r="M9" s="119"/>
      <c r="N9" s="125"/>
    </row>
    <row r="10" spans="1:14" ht="16.5" customHeight="1" x14ac:dyDescent="0.3">
      <c r="A10" s="132" t="str">
        <f>[1]BDD!E19&amp;[1]BDD!F19&amp;[1]BDD!G19&amp;[1]BDD!H19&amp;[1]BDD!I19&amp;[1]BDD!J19&amp;[1]BDD!K19&amp;[1]BDD!L19&amp;[1]BDD!M19&amp;[1]BDD!N19&amp;[1]BDD!O19&amp;[1]BDD!P19&amp;[1]BDD!Q19&amp;[1]BDD!R19&amp;[1]BDD!S19</f>
        <v>071-700-020-212</v>
      </c>
      <c r="B10" s="132"/>
      <c r="C10" s="132"/>
      <c r="D10" s="82"/>
      <c r="E10" s="81"/>
      <c r="F10" s="131"/>
      <c r="G10" s="29"/>
      <c r="H10" s="114"/>
      <c r="I10" s="114"/>
      <c r="J10" s="114"/>
      <c r="K10" s="114"/>
      <c r="M10" s="119"/>
      <c r="N10" s="125"/>
    </row>
    <row r="11" spans="1:14" ht="16.5" customHeight="1" x14ac:dyDescent="0.3">
      <c r="A11" s="60" t="s">
        <v>43</v>
      </c>
      <c r="B11" s="60"/>
      <c r="C11" s="60"/>
      <c r="D11" s="82"/>
      <c r="E11" s="81"/>
      <c r="F11" s="80"/>
      <c r="G11" s="56"/>
      <c r="H11" s="130" t="s">
        <v>42</v>
      </c>
      <c r="I11" s="130"/>
      <c r="J11" s="130"/>
      <c r="K11" s="130"/>
      <c r="M11" s="119"/>
      <c r="N11" s="125"/>
    </row>
    <row r="12" spans="1:14" ht="18.75" x14ac:dyDescent="0.3">
      <c r="A12" s="129" t="str">
        <f>[1]BDD!E5</f>
        <v>TECHNOSTRUCTURE CONSULTING SARL</v>
      </c>
      <c r="B12" s="129"/>
      <c r="C12" s="129"/>
      <c r="D12" s="82"/>
      <c r="E12" s="81"/>
      <c r="F12" s="80"/>
      <c r="G12" s="29"/>
      <c r="H12" s="114"/>
      <c r="I12" s="114"/>
      <c r="J12" s="114"/>
      <c r="K12" s="114"/>
      <c r="M12" s="119"/>
      <c r="N12" s="125"/>
    </row>
    <row r="13" spans="1:14" ht="18.75" x14ac:dyDescent="0.3">
      <c r="A13" s="100"/>
      <c r="B13" s="82"/>
      <c r="C13" s="83"/>
      <c r="D13" s="128" t="s">
        <v>41</v>
      </c>
      <c r="E13" s="127"/>
      <c r="F13" s="126">
        <f>SUM(F14:F15)</f>
        <v>6.0999999999999999E-2</v>
      </c>
      <c r="G13" s="29"/>
      <c r="H13" s="114"/>
      <c r="I13" s="114"/>
      <c r="J13" s="114"/>
      <c r="K13" s="114"/>
      <c r="M13" s="119"/>
      <c r="N13" s="125"/>
    </row>
    <row r="14" spans="1:14" ht="18.75" x14ac:dyDescent="0.3">
      <c r="A14" s="37" t="s">
        <v>40</v>
      </c>
      <c r="B14" s="118">
        <f>[1]BDD!E8</f>
        <v>13110</v>
      </c>
      <c r="C14" s="113" t="s">
        <v>39</v>
      </c>
      <c r="D14" s="123" t="s">
        <v>38</v>
      </c>
      <c r="E14" s="122"/>
      <c r="F14" s="121">
        <v>4.1000000000000002E-2</v>
      </c>
      <c r="G14" s="29"/>
      <c r="H14" s="114"/>
      <c r="I14" s="114"/>
      <c r="J14" s="114"/>
      <c r="K14" s="114"/>
      <c r="M14" s="119"/>
      <c r="N14" s="125"/>
    </row>
    <row r="15" spans="1:14" x14ac:dyDescent="0.3">
      <c r="A15" s="100"/>
      <c r="B15" s="124"/>
      <c r="C15" s="83"/>
      <c r="D15" s="123" t="s">
        <v>37</v>
      </c>
      <c r="E15" s="122"/>
      <c r="F15" s="121">
        <v>0.02</v>
      </c>
      <c r="G15" s="29"/>
      <c r="H15" s="114"/>
      <c r="I15" s="114"/>
      <c r="J15" s="114"/>
      <c r="K15" s="114"/>
      <c r="M15" s="120"/>
      <c r="N15" s="119"/>
    </row>
    <row r="16" spans="1:14" x14ac:dyDescent="0.3">
      <c r="A16" s="37" t="s">
        <v>36</v>
      </c>
      <c r="B16" s="118" t="str">
        <f>[1]BDD!E9</f>
        <v>+241 66 477 674</v>
      </c>
      <c r="C16" s="113" t="s">
        <v>35</v>
      </c>
      <c r="D16" s="117"/>
      <c r="E16" s="116"/>
      <c r="F16" s="115"/>
      <c r="G16" s="29"/>
      <c r="H16" s="114"/>
      <c r="I16" s="114"/>
      <c r="J16" s="114"/>
      <c r="K16" s="114"/>
      <c r="M16" s="49"/>
      <c r="N16" s="75"/>
    </row>
    <row r="17" spans="1:14" ht="16.5" customHeight="1" x14ac:dyDescent="0.3">
      <c r="A17" s="37"/>
      <c r="B17" s="82"/>
      <c r="C17" s="113"/>
      <c r="D17" s="82"/>
      <c r="E17" s="81"/>
      <c r="F17" s="80"/>
      <c r="G17" s="29"/>
      <c r="H17" s="108"/>
      <c r="I17" s="29"/>
      <c r="J17" s="108"/>
      <c r="K17" s="29"/>
      <c r="M17" s="87"/>
      <c r="N17" s="87"/>
    </row>
    <row r="18" spans="1:14" ht="16.5" customHeight="1" x14ac:dyDescent="0.3">
      <c r="A18" s="37" t="s">
        <v>34</v>
      </c>
      <c r="B18" s="112" t="str">
        <f>[1]BDD!E11</f>
        <v>tsc.info@technostructure.ga</v>
      </c>
      <c r="C18" s="111"/>
      <c r="D18" s="110" t="s">
        <v>33</v>
      </c>
      <c r="E18" s="110"/>
      <c r="F18" s="109">
        <v>2500000</v>
      </c>
      <c r="G18" s="29"/>
      <c r="H18" s="108"/>
      <c r="I18" s="29"/>
      <c r="J18" s="108"/>
      <c r="K18" s="29"/>
      <c r="M18" s="87"/>
      <c r="N18" s="75"/>
    </row>
    <row r="19" spans="1:14" ht="16.5" customHeight="1" x14ac:dyDescent="0.3">
      <c r="A19" s="100"/>
      <c r="B19" s="107" t="s">
        <v>32</v>
      </c>
      <c r="C19" s="107"/>
      <c r="D19" s="82"/>
      <c r="E19" s="81"/>
      <c r="F19" s="57"/>
      <c r="G19" s="56"/>
      <c r="H19" s="106" t="s">
        <v>31</v>
      </c>
      <c r="I19" s="106"/>
      <c r="J19" s="106"/>
      <c r="K19" s="106"/>
      <c r="M19" s="7"/>
      <c r="N19" s="6"/>
    </row>
    <row r="20" spans="1:14" x14ac:dyDescent="0.3">
      <c r="A20" s="100"/>
      <c r="B20" s="105">
        <f>J24</f>
        <v>46050.546999999999</v>
      </c>
      <c r="C20" s="105"/>
      <c r="D20" s="84"/>
      <c r="E20" s="58"/>
      <c r="F20" s="102"/>
      <c r="G20" s="97"/>
      <c r="H20" s="101"/>
      <c r="I20" s="101"/>
      <c r="J20" s="101"/>
      <c r="K20" s="101"/>
      <c r="M20" s="7"/>
      <c r="N20" s="6"/>
    </row>
    <row r="21" spans="1:14" x14ac:dyDescent="0.3">
      <c r="A21" s="100"/>
      <c r="B21" s="104" t="s">
        <v>30</v>
      </c>
      <c r="C21" s="104"/>
      <c r="D21" s="82"/>
      <c r="E21" s="81"/>
      <c r="F21" s="103"/>
      <c r="G21" s="56"/>
      <c r="H21" s="101"/>
      <c r="I21" s="101"/>
      <c r="J21" s="101"/>
      <c r="K21" s="101"/>
      <c r="M21" s="7"/>
      <c r="N21" s="6"/>
    </row>
    <row r="22" spans="1:14" x14ac:dyDescent="0.3">
      <c r="A22" s="100"/>
      <c r="B22" s="101"/>
      <c r="C22" s="101"/>
      <c r="D22" s="84"/>
      <c r="E22" s="58"/>
      <c r="F22" s="102"/>
      <c r="G22" s="97"/>
      <c r="H22" s="101"/>
      <c r="I22" s="101"/>
      <c r="J22" s="101"/>
      <c r="K22" s="101"/>
      <c r="M22" s="7"/>
      <c r="N22" s="6"/>
    </row>
    <row r="23" spans="1:14" ht="16.5" customHeight="1" x14ac:dyDescent="0.3">
      <c r="A23" s="100"/>
      <c r="B23" s="36"/>
      <c r="C23" s="99"/>
      <c r="D23" s="98" t="str">
        <f>IF(C24&lt;&gt;C25,"Effectif incomplet","")</f>
        <v/>
      </c>
      <c r="E23" s="98"/>
      <c r="F23" s="98"/>
      <c r="G23" s="97"/>
      <c r="H23" s="97"/>
      <c r="I23" s="97"/>
      <c r="J23" s="97"/>
      <c r="K23" s="97"/>
      <c r="M23" s="7"/>
      <c r="N23" s="6"/>
    </row>
    <row r="24" spans="1:14" ht="24" customHeight="1" x14ac:dyDescent="0.3">
      <c r="A24" s="96" t="s">
        <v>29</v>
      </c>
      <c r="B24" s="95" t="s">
        <v>28</v>
      </c>
      <c r="C24" s="94">
        <f>[1]Effectif!G4</f>
        <v>2</v>
      </c>
      <c r="D24" s="93" t="s">
        <v>27</v>
      </c>
      <c r="E24" s="93"/>
      <c r="F24" s="93"/>
      <c r="G24" s="92">
        <f>F27+H27+J27</f>
        <v>754927</v>
      </c>
      <c r="H24" s="91" t="s">
        <v>26</v>
      </c>
      <c r="I24" s="90"/>
      <c r="J24" s="89">
        <f>G24*F13</f>
        <v>46050.546999999999</v>
      </c>
      <c r="K24" s="88"/>
      <c r="M24" s="87"/>
      <c r="N24" s="75"/>
    </row>
    <row r="25" spans="1:14" ht="16.5" customHeight="1" x14ac:dyDescent="0.3">
      <c r="A25" s="37"/>
      <c r="B25" s="84"/>
      <c r="C25" s="86">
        <f>COUNTA(C40:C192)</f>
        <v>2</v>
      </c>
      <c r="D25" s="82"/>
      <c r="E25" s="85"/>
      <c r="F25" s="80"/>
      <c r="G25" s="79"/>
      <c r="H25" s="78" t="s">
        <v>25</v>
      </c>
      <c r="I25" s="78"/>
      <c r="J25" s="77">
        <f>G24*F14</f>
        <v>30952.007000000001</v>
      </c>
      <c r="K25" s="76"/>
      <c r="M25" s="49"/>
      <c r="N25" s="75"/>
    </row>
    <row r="26" spans="1:14" ht="16.5" customHeight="1" x14ac:dyDescent="0.3">
      <c r="A26" s="37"/>
      <c r="B26" s="84"/>
      <c r="C26" s="83"/>
      <c r="D26" s="82"/>
      <c r="E26" s="81"/>
      <c r="F26" s="80"/>
      <c r="G26" s="79"/>
      <c r="H26" s="78" t="s">
        <v>24</v>
      </c>
      <c r="I26" s="78"/>
      <c r="J26" s="77">
        <f>G24*F15</f>
        <v>15098.54</v>
      </c>
      <c r="K26" s="76"/>
      <c r="M26" s="49"/>
      <c r="N26" s="75"/>
    </row>
    <row r="27" spans="1:14" ht="15.75" customHeight="1" thickBot="1" x14ac:dyDescent="0.35">
      <c r="A27" s="74" t="s">
        <v>23</v>
      </c>
      <c r="B27" s="74"/>
      <c r="C27" s="74"/>
      <c r="D27" s="73"/>
      <c r="E27" s="72"/>
      <c r="F27" s="71">
        <f>+F37</f>
        <v>227336</v>
      </c>
      <c r="G27" s="70"/>
      <c r="H27" s="68">
        <f>+H37</f>
        <v>303114</v>
      </c>
      <c r="I27" s="69"/>
      <c r="J27" s="68">
        <f>+J37</f>
        <v>224477</v>
      </c>
      <c r="K27" s="67"/>
      <c r="M27" s="49"/>
      <c r="N27" s="61">
        <f ca="1">YEAR(N29)</f>
        <v>2021</v>
      </c>
    </row>
    <row r="28" spans="1:14" ht="15.75" customHeight="1" thickBot="1" x14ac:dyDescent="0.35">
      <c r="A28" s="56"/>
      <c r="B28" s="57"/>
      <c r="C28" s="66"/>
      <c r="D28" s="56"/>
      <c r="E28" s="65"/>
      <c r="F28" s="64" t="str">
        <f>VLOOKUP([1]Paramètres!NA18,[1]Paramètres!$MV$14:$MX$25,3,FALSE)</f>
        <v>Avril</v>
      </c>
      <c r="G28" s="63"/>
      <c r="H28" s="64" t="str">
        <f>VLOOKUP([1]Paramètres!NC18,[1]Paramètres!$MV$14:$MX$25,3,FALSE)</f>
        <v>Mai</v>
      </c>
      <c r="I28" s="63"/>
      <c r="J28" s="64" t="str">
        <f>VLOOKUP([1]Paramètres!NE18,[1]Paramètres!$MV$14:$MX$25,3,FALSE)</f>
        <v>Juin</v>
      </c>
      <c r="K28" s="63"/>
      <c r="M28" s="62"/>
      <c r="N28" s="61">
        <f ca="1">ROUNDUP(MONTH(N29)/4,0)</f>
        <v>1</v>
      </c>
    </row>
    <row r="29" spans="1:14" ht="15.75" customHeight="1" thickBot="1" x14ac:dyDescent="0.35">
      <c r="A29" s="60" t="s">
        <v>22</v>
      </c>
      <c r="B29" s="60"/>
      <c r="C29" s="59"/>
      <c r="D29" s="37"/>
      <c r="E29" s="58"/>
      <c r="F29" s="57"/>
      <c r="G29" s="56"/>
      <c r="H29" s="57"/>
      <c r="I29" s="56"/>
      <c r="J29" s="57"/>
      <c r="K29" s="56"/>
      <c r="M29" s="49"/>
      <c r="N29" s="55">
        <f ca="1">+TODAY()</f>
        <v>44259</v>
      </c>
    </row>
    <row r="30" spans="1:14" x14ac:dyDescent="0.3">
      <c r="A30" s="54" t="s">
        <v>21</v>
      </c>
      <c r="B30" s="53"/>
      <c r="C30" s="53"/>
      <c r="D30" s="52"/>
      <c r="E30" s="51" t="str">
        <f>IFERROR(VLOOKUP([1]Paramètres!NA15,[1]Paramètres!$MZ$8:$NF$11,7,FALSE),"erreur")</f>
        <v>31 juillet 2020</v>
      </c>
      <c r="F30" s="50"/>
      <c r="G30" s="42"/>
      <c r="H30" s="41"/>
      <c r="I30" s="35"/>
      <c r="J30" s="36"/>
      <c r="K30" s="35"/>
      <c r="M30" s="49"/>
      <c r="N30" s="48" t="s">
        <v>20</v>
      </c>
    </row>
    <row r="31" spans="1:14" x14ac:dyDescent="0.3">
      <c r="A31" s="47" t="s">
        <v>19</v>
      </c>
      <c r="B31" s="46"/>
      <c r="C31" s="46"/>
      <c r="D31" s="45"/>
      <c r="E31" s="44"/>
      <c r="F31" s="43"/>
      <c r="G31" s="42"/>
      <c r="H31" s="41"/>
      <c r="I31" s="35"/>
      <c r="J31" s="36"/>
      <c r="K31" s="35"/>
      <c r="M31" s="7"/>
      <c r="N31" s="40" t="str">
        <f>[1]Paramètres!NB15&amp;" "&amp;[1]Paramètres!NA14</f>
        <v>02 2020</v>
      </c>
    </row>
    <row r="32" spans="1:14" x14ac:dyDescent="0.3">
      <c r="A32" s="39" t="s">
        <v>18</v>
      </c>
      <c r="B32" s="39"/>
      <c r="C32" s="39"/>
      <c r="D32" s="39"/>
      <c r="E32" s="39"/>
      <c r="F32" s="39"/>
      <c r="G32" s="39"/>
      <c r="H32" s="39"/>
      <c r="I32" s="35"/>
      <c r="J32" s="36"/>
      <c r="K32" s="35"/>
      <c r="M32" s="7"/>
      <c r="N32" s="6"/>
    </row>
    <row r="33" spans="1:14" x14ac:dyDescent="0.3">
      <c r="A33" s="39"/>
      <c r="B33" s="39"/>
      <c r="C33" s="39"/>
      <c r="D33" s="39"/>
      <c r="E33" s="39"/>
      <c r="F33" s="39"/>
      <c r="G33" s="39"/>
      <c r="H33" s="39"/>
      <c r="I33" s="35"/>
      <c r="J33" s="36"/>
      <c r="K33" s="35"/>
      <c r="M33" s="7"/>
      <c r="N33" s="6"/>
    </row>
    <row r="34" spans="1:14" x14ac:dyDescent="0.3">
      <c r="A34" s="39"/>
      <c r="B34" s="39"/>
      <c r="C34" s="39"/>
      <c r="D34" s="39"/>
      <c r="E34" s="39"/>
      <c r="F34" s="39"/>
      <c r="G34" s="39"/>
      <c r="H34" s="39"/>
      <c r="I34" s="35"/>
      <c r="J34" s="36"/>
      <c r="K34" s="35"/>
      <c r="M34" s="7"/>
      <c r="N34" s="6"/>
    </row>
    <row r="35" spans="1:14" x14ac:dyDescent="0.3">
      <c r="A35" s="39"/>
      <c r="B35" s="39"/>
      <c r="C35" s="39"/>
      <c r="D35" s="39"/>
      <c r="E35" s="39"/>
      <c r="F35" s="39"/>
      <c r="G35" s="39"/>
      <c r="H35" s="39"/>
      <c r="I35" s="35"/>
      <c r="J35" s="36"/>
      <c r="K35" s="35"/>
      <c r="M35" s="7"/>
      <c r="N35" s="6"/>
    </row>
    <row r="36" spans="1:14" x14ac:dyDescent="0.3">
      <c r="A36" s="38" t="s">
        <v>17</v>
      </c>
      <c r="B36" s="38"/>
      <c r="C36" s="38"/>
      <c r="D36" s="38"/>
      <c r="E36" s="38"/>
      <c r="F36" s="38"/>
      <c r="G36" s="38"/>
      <c r="H36" s="37"/>
      <c r="I36" s="35"/>
      <c r="J36" s="36"/>
      <c r="K36" s="35"/>
      <c r="M36" s="7"/>
      <c r="N36" s="6"/>
    </row>
    <row r="37" spans="1:14" ht="15" customHeight="1" thickBot="1" x14ac:dyDescent="0.35">
      <c r="A37" s="29"/>
      <c r="B37" s="34"/>
      <c r="C37" s="27"/>
      <c r="D37" s="28"/>
      <c r="E37" s="33"/>
      <c r="F37" s="32">
        <f>SUM(F40:F1048576)</f>
        <v>227336</v>
      </c>
      <c r="G37" s="31"/>
      <c r="H37" s="32">
        <f>SUM(H40:H1048576)</f>
        <v>303114</v>
      </c>
      <c r="I37" s="31"/>
      <c r="J37" s="30">
        <f>SUM(J40:J1048576)</f>
        <v>224477</v>
      </c>
      <c r="K37" s="29"/>
      <c r="M37" s="7"/>
      <c r="N37" s="6"/>
    </row>
    <row r="38" spans="1:14" ht="15" customHeight="1" x14ac:dyDescent="0.3">
      <c r="A38" s="29"/>
      <c r="B38" s="28"/>
      <c r="C38" s="27"/>
      <c r="D38" s="26" t="s">
        <v>16</v>
      </c>
      <c r="E38" s="25"/>
      <c r="F38" s="24" t="s">
        <v>15</v>
      </c>
      <c r="G38" s="25"/>
      <c r="H38" s="24" t="s">
        <v>14</v>
      </c>
      <c r="I38" s="25"/>
      <c r="J38" s="24" t="s">
        <v>13</v>
      </c>
      <c r="K38" s="23"/>
      <c r="M38" s="7"/>
      <c r="N38" s="6"/>
    </row>
    <row r="39" spans="1:14" ht="27" customHeight="1" x14ac:dyDescent="0.3">
      <c r="A39" s="22" t="s">
        <v>12</v>
      </c>
      <c r="B39" s="21" t="s">
        <v>11</v>
      </c>
      <c r="C39" s="21" t="s">
        <v>10</v>
      </c>
      <c r="D39" s="21" t="s">
        <v>9</v>
      </c>
      <c r="E39" s="20" t="s">
        <v>8</v>
      </c>
      <c r="F39" s="19" t="s">
        <v>7</v>
      </c>
      <c r="G39" s="18" t="s">
        <v>6</v>
      </c>
      <c r="H39" s="17" t="s">
        <v>5</v>
      </c>
      <c r="I39" s="18" t="s">
        <v>4</v>
      </c>
      <c r="J39" s="17" t="s">
        <v>3</v>
      </c>
      <c r="K39" s="16" t="s">
        <v>2</v>
      </c>
      <c r="M39" s="7"/>
      <c r="N39" s="6"/>
    </row>
    <row r="40" spans="1:14" x14ac:dyDescent="0.3">
      <c r="A40" s="14">
        <v>1</v>
      </c>
      <c r="B40" s="13" t="str">
        <f>IFERROR(INDEX([1]!Effectif[Matricule CNAMG],MATCH('DTS CNAMGS (2)'!C40,[1]!Effectif[NP],0)),"Erreur")</f>
        <v>En cours</v>
      </c>
      <c r="C40" s="14" t="s">
        <v>1</v>
      </c>
      <c r="D40" s="11">
        <f>IFERROR(INDEX([1]!Effectif[Début],MATCH('DTS CNAMGS (2)'!C40,[1]!Effectif[NP],0)),"Erreur")</f>
        <v>43787</v>
      </c>
      <c r="E40" s="10" t="str">
        <f>IFERROR(INDEX([1]!Effectif[Cessation],MATCH('DTS CNAMGS (2)'!C40,[1]!Effectif[NP],0)),"Erreur")</f>
        <v>-</v>
      </c>
      <c r="F40" s="9">
        <f>IFERROR(VLOOKUP(C40,[1]Paramètres!$MZ$20:$NF$150,2,FALSE),"")</f>
        <v>117801</v>
      </c>
      <c r="G40" s="15">
        <f>IFERROR(VLOOKUP(C40,[1]Paramètres!$MZ$20:$NF$150,3,FALSE),"")</f>
        <v>19.5</v>
      </c>
      <c r="H40" s="9">
        <f>IFERROR(VLOOKUP($C40,[1]Paramètres!$MZ$20:$NF$118,4,0),"Erreur")</f>
        <v>157068</v>
      </c>
      <c r="I40" s="15">
        <f>IFERROR(VLOOKUP($C40,[1]Paramètres!$MZ$12:$NH$118,5,0),"Erreur")</f>
        <v>30</v>
      </c>
      <c r="J40" s="9">
        <f>IFERROR(VLOOKUP($C40,[1]Paramètres!$MZ$20:$NF$118,6,0),"Erreur")</f>
        <v>157068</v>
      </c>
      <c r="K40" s="15">
        <f>IFERROR(VLOOKUP($C40,[1]Paramètres!$MZ$12:$NH$118,7,0),"Erreur")</f>
        <v>30</v>
      </c>
      <c r="M40" s="7"/>
      <c r="N40" s="6"/>
    </row>
    <row r="41" spans="1:14" x14ac:dyDescent="0.3">
      <c r="A41" s="14">
        <v>2</v>
      </c>
      <c r="B41" s="13" t="str">
        <f>IFERROR(INDEX([1]!Effectif[Matricule CNAMG],MATCH('DTS CNAMGS (2)'!C41,[1]!Effectif[NP],0)),"Erreur")</f>
        <v>En cours</v>
      </c>
      <c r="C41" s="12" t="s">
        <v>0</v>
      </c>
      <c r="D41" s="11">
        <f>IFERROR(INDEX([1]!Effectif[Début],MATCH('DTS CNAMGS (2)'!C41,[1]!Effectif[NP],0)),"Erreur")</f>
        <v>43789</v>
      </c>
      <c r="E41" s="10" t="str">
        <f>IFERROR(INDEX([1]!Effectif[Cessation],MATCH('DTS CNAMGS (2)'!C41,[1]!Effectif[NP],0)),"Erreur")</f>
        <v>-</v>
      </c>
      <c r="F41" s="9">
        <f>IFERROR(VLOOKUP(C41,[1]Paramètres!$MZ$20:$NF$150,2,FALSE),"")</f>
        <v>109535</v>
      </c>
      <c r="G41" s="8">
        <f>IFERROR(VLOOKUP(C41,[1]Paramètres!$MZ$20:$NF$150,3,FALSE),"")</f>
        <v>19.5</v>
      </c>
      <c r="H41" s="9">
        <f>IFERROR(VLOOKUP($C41,[1]Paramètres!$MZ$20:$NF$118,4,0),"Erreur")</f>
        <v>146046</v>
      </c>
      <c r="I41" s="8">
        <f>IFERROR(VLOOKUP($C41,[1]Paramètres!$MZ$12:$OT$118,5,0),"Erreur")</f>
        <v>30</v>
      </c>
      <c r="J41" s="9">
        <f>IFERROR(VLOOKUP($C41,[1]Paramètres!$MZ$20:$NF$118,6,0),"Erreur")</f>
        <v>67409</v>
      </c>
      <c r="K41" s="8">
        <f>IFERROR(VLOOKUP($C41,[1]Paramètres!$MZ$12:$OT$118,7,0),"Erreur")</f>
        <v>19.999999999999996</v>
      </c>
      <c r="M41" s="7"/>
      <c r="N41" s="6"/>
    </row>
    <row r="42" spans="1:14" x14ac:dyDescent="0.3">
      <c r="A42" s="3">
        <v>19</v>
      </c>
    </row>
  </sheetData>
  <sheetProtection insertRows="0" deleteRows="0" pivotTables="0"/>
  <mergeCells count="41">
    <mergeCell ref="D3:G4"/>
    <mergeCell ref="I3:K3"/>
    <mergeCell ref="I4:K4"/>
    <mergeCell ref="D5:G7"/>
    <mergeCell ref="I5:K5"/>
    <mergeCell ref="A9:C9"/>
    <mergeCell ref="A10:C10"/>
    <mergeCell ref="H10:K10"/>
    <mergeCell ref="A11:C11"/>
    <mergeCell ref="H11:K11"/>
    <mergeCell ref="A12:C12"/>
    <mergeCell ref="H12:K16"/>
    <mergeCell ref="D13:E13"/>
    <mergeCell ref="D14:E14"/>
    <mergeCell ref="D15:E15"/>
    <mergeCell ref="D16:E16"/>
    <mergeCell ref="D18:E18"/>
    <mergeCell ref="B19:C19"/>
    <mergeCell ref="H19:K19"/>
    <mergeCell ref="B20:C20"/>
    <mergeCell ref="H20:K22"/>
    <mergeCell ref="B21:C21"/>
    <mergeCell ref="B22:C22"/>
    <mergeCell ref="A32:H35"/>
    <mergeCell ref="D23:F23"/>
    <mergeCell ref="D24:F24"/>
    <mergeCell ref="H25:I25"/>
    <mergeCell ref="H26:I26"/>
    <mergeCell ref="A27:C27"/>
    <mergeCell ref="F28:G28"/>
    <mergeCell ref="H28:I28"/>
    <mergeCell ref="A36:G36"/>
    <mergeCell ref="D38:E38"/>
    <mergeCell ref="F38:G38"/>
    <mergeCell ref="H38:I38"/>
    <mergeCell ref="J38:K38"/>
    <mergeCell ref="J28:K28"/>
    <mergeCell ref="A29:B29"/>
    <mergeCell ref="A30:D30"/>
    <mergeCell ref="E30:F31"/>
    <mergeCell ref="A31:D31"/>
  </mergeCells>
  <conditionalFormatting sqref="G40:G41 I40:I41 K40:K41">
    <cfRule type="expression" dxfId="6" priority="4">
      <formula>$A40=""</formula>
    </cfRule>
  </conditionalFormatting>
  <conditionalFormatting sqref="A25:K37">
    <cfRule type="expression" dxfId="5" priority="3">
      <formula>$C$24&lt;&gt;$C$25</formula>
    </cfRule>
  </conditionalFormatting>
  <conditionalFormatting sqref="D23:F23">
    <cfRule type="expression" dxfId="4" priority="5">
      <formula>$D$23&lt;&gt;""</formula>
    </cfRule>
  </conditionalFormatting>
  <conditionalFormatting sqref="A40:K142">
    <cfRule type="expression" dxfId="3" priority="1">
      <formula>$C40&lt;&gt;""</formula>
    </cfRule>
  </conditionalFormatting>
  <conditionalFormatting sqref="A5:K22 A23:D23 G23:K23 A24:K142">
    <cfRule type="expression" dxfId="2" priority="2">
      <formula>$D$3="Période invalide"</formula>
    </cfRule>
  </conditionalFormatting>
  <conditionalFormatting sqref="A40:A142">
    <cfRule type="duplicateValues" dxfId="1" priority="6"/>
  </conditionalFormatting>
  <conditionalFormatting sqref="C40:C142">
    <cfRule type="duplicateValues" dxfId="0" priority="7"/>
  </conditionalFormatting>
  <dataValidations count="2">
    <dataValidation type="list" allowBlank="1" showInputMessage="1" showErrorMessage="1" sqref="C40:C142">
      <formula1>NOM</formula1>
    </dataValidation>
    <dataValidation type="list" allowBlank="1" showInputMessage="1" showErrorMessage="1" sqref="A40:A142">
      <formula1>Nombre</formula1>
    </dataValidation>
  </dataValidations>
  <pageMargins left="0.25" right="0.25" top="0.75" bottom="0.75" header="0.3" footer="0.3"/>
  <pageSetup paperSize="9" scale="86" orientation="landscape" r:id="rId1"/>
  <headerFooter>
    <oddFooter>Page &amp;P de &amp;N</oddFooter>
  </headerFooter>
  <drawing r:id="rId2"/>
  <picture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DTS CNAMGS (2)</vt:lpstr>
      <vt:lpstr>'DTS CNAMGS (2)'!Zone_d_impression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TECHNOSTRUCTURE</dc:creator>
  <cp:lastModifiedBy>TECHNOSTRUCTURE</cp:lastModifiedBy>
  <dcterms:created xsi:type="dcterms:W3CDTF">2021-03-04T12:11:17Z</dcterms:created>
  <dcterms:modified xsi:type="dcterms:W3CDTF">2021-03-04T12:11:40Z</dcterms:modified>
</cp:coreProperties>
</file>