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hidePivotFieldList="1" defaultThemeVersion="164011"/>
  <mc:AlternateContent xmlns:mc="http://schemas.openxmlformats.org/markup-compatibility/2006">
    <mc:Choice Requires="x15">
      <x15ac:absPath xmlns:x15ac="http://schemas.microsoft.com/office/spreadsheetml/2010/11/ac" url="C:\Users\Admin\Desktop\TEST\"/>
    </mc:Choice>
  </mc:AlternateContent>
  <bookViews>
    <workbookView xWindow="0" yWindow="0" windowWidth="20490" windowHeight="7650"/>
  </bookViews>
  <sheets>
    <sheet name="Feuil3" sheetId="3" r:id="rId1"/>
    <sheet name="tb" sheetId="7" r:id="rId2"/>
    <sheet name="Feuil4" sheetId="6" r:id="rId3"/>
  </sheets>
  <calcPr calcId="162913"/>
  <pivotCaches>
    <pivotCache cacheId="23" r:id="rId4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7" i="3" l="1"/>
  <c r="M7" i="3" s="1"/>
  <c r="L8" i="3"/>
  <c r="M8" i="3" s="1"/>
  <c r="L10" i="3"/>
  <c r="M10" i="3" s="1"/>
  <c r="L11" i="3"/>
  <c r="M11" i="3" s="1"/>
  <c r="L12" i="3"/>
  <c r="M12" i="3" s="1"/>
  <c r="L13" i="3"/>
  <c r="M13" i="3" s="1"/>
  <c r="L14" i="3"/>
  <c r="M14" i="3" s="1"/>
  <c r="L15" i="3"/>
  <c r="M15" i="3" s="1"/>
  <c r="L16" i="3"/>
  <c r="M16" i="3" s="1"/>
  <c r="L17" i="3"/>
  <c r="M17" i="3" s="1"/>
  <c r="G13" i="6" l="1"/>
  <c r="G14" i="6"/>
  <c r="G15" i="6"/>
  <c r="G16" i="6"/>
  <c r="G17" i="6"/>
  <c r="D17" i="6"/>
  <c r="E17" i="6"/>
  <c r="D12" i="6"/>
  <c r="G12" i="6"/>
  <c r="D16" i="6"/>
  <c r="E16" i="6"/>
  <c r="D15" i="6"/>
  <c r="F15" i="6" s="1"/>
  <c r="E15" i="6"/>
  <c r="E12" i="6"/>
  <c r="E13" i="6"/>
  <c r="E14" i="6"/>
  <c r="D13" i="6"/>
  <c r="F13" i="6" s="1"/>
  <c r="D14" i="6"/>
  <c r="J24" i="3"/>
  <c r="J21" i="3"/>
  <c r="J20" i="3"/>
  <c r="B3" i="3"/>
  <c r="K9" i="3"/>
  <c r="L9" i="3" s="1"/>
  <c r="M9" i="3" s="1"/>
  <c r="K21" i="3" l="1"/>
  <c r="F17" i="6"/>
  <c r="F16" i="6"/>
  <c r="F14" i="6"/>
  <c r="F12" i="6"/>
  <c r="K20" i="3"/>
</calcChain>
</file>

<file path=xl/sharedStrings.xml><?xml version="1.0" encoding="utf-8"?>
<sst xmlns="http://schemas.openxmlformats.org/spreadsheetml/2006/main" count="169" uniqueCount="91">
  <si>
    <t>FCOMSS</t>
  </si>
  <si>
    <t>CSADM</t>
  </si>
  <si>
    <t>FDGESS</t>
  </si>
  <si>
    <t>CSEMJ</t>
  </si>
  <si>
    <t>FDINSS</t>
  </si>
  <si>
    <t>FEEGSS</t>
  </si>
  <si>
    <t>FFACSS</t>
  </si>
  <si>
    <t>CSDIV</t>
  </si>
  <si>
    <t>CSCLI</t>
  </si>
  <si>
    <t>CSETD</t>
  </si>
  <si>
    <t>CSEXP</t>
  </si>
  <si>
    <t>CSINF</t>
  </si>
  <si>
    <t>CSSEC</t>
  </si>
  <si>
    <t>COMPTE</t>
  </si>
  <si>
    <t>CENTRE</t>
  </si>
  <si>
    <t>METIER</t>
  </si>
  <si>
    <t>MONTANT</t>
  </si>
  <si>
    <t>IML</t>
  </si>
  <si>
    <t>AWENDJE</t>
  </si>
  <si>
    <t>JANVIER</t>
  </si>
  <si>
    <t>FEVRIER</t>
  </si>
  <si>
    <t>VARIATION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</si>
  <si>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</si>
  <si>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</si>
  <si>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</si>
  <si>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</si>
  <si>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</si>
  <si>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</si>
  <si>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</si>
  <si>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</si>
  <si>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</si>
  <si>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</si>
  <si>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</si>
  <si>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ARTICLES</t>
  </si>
  <si>
    <t>USINES</t>
  </si>
  <si>
    <t>AKANDA</t>
  </si>
  <si>
    <t>NKOK</t>
  </si>
  <si>
    <t>Colonne1</t>
  </si>
  <si>
    <t>Colonne2</t>
  </si>
  <si>
    <t>Colonne3</t>
  </si>
  <si>
    <t>Colonne4</t>
  </si>
  <si>
    <t>Étiquettes de lignes</t>
  </si>
  <si>
    <t>Total général</t>
  </si>
  <si>
    <t xml:space="preserve">Janvier </t>
  </si>
  <si>
    <t xml:space="preserve">Février </t>
  </si>
  <si>
    <t>FORMULES BASIQUES</t>
  </si>
  <si>
    <t>FORMULES USUELLES</t>
  </si>
  <si>
    <t>SOMME</t>
  </si>
  <si>
    <t>SOUSTRACTION</t>
  </si>
  <si>
    <t>DIVISION</t>
  </si>
  <si>
    <t>MULTIPLICATION</t>
  </si>
  <si>
    <t>RECHERCHE</t>
  </si>
  <si>
    <t>CONDITIONNELLES</t>
  </si>
  <si>
    <t>&lt;&gt;</t>
  </si>
  <si>
    <t>NB.SI</t>
  </si>
  <si>
    <t>NBVAL</t>
  </si>
  <si>
    <t>GAUCHE</t>
  </si>
  <si>
    <t>DROITE</t>
  </si>
  <si>
    <t>MIN</t>
  </si>
  <si>
    <t>MAX</t>
  </si>
  <si>
    <t>"'(-</t>
  </si>
  <si>
    <t>Le plus petit</t>
  </si>
  <si>
    <t>le plus grand</t>
  </si>
  <si>
    <t>SI</t>
  </si>
  <si>
    <t>ESSONO ABAGA</t>
  </si>
  <si>
    <t>ZOGHE ENAME</t>
  </si>
  <si>
    <t>Serge</t>
  </si>
  <si>
    <t>MILAME</t>
  </si>
  <si>
    <t>Hélène</t>
  </si>
  <si>
    <t>NOM</t>
  </si>
  <si>
    <t>PRENOM</t>
  </si>
  <si>
    <t>CODE</t>
  </si>
  <si>
    <t>Colonne5</t>
  </si>
  <si>
    <t>Colonne6</t>
  </si>
  <si>
    <t>CODE PRENOM</t>
  </si>
  <si>
    <t>CODE NOM</t>
  </si>
  <si>
    <t>Sosthène</t>
  </si>
  <si>
    <t>ABAGHA EDOU</t>
  </si>
  <si>
    <t>Wilfried</t>
  </si>
  <si>
    <t>BUSU</t>
  </si>
  <si>
    <t>Cédric</t>
  </si>
  <si>
    <t>NOM ET PRENOM</t>
  </si>
  <si>
    <t>FOUTOU</t>
  </si>
  <si>
    <t>Marcia</t>
  </si>
  <si>
    <t>OBSERVATION</t>
  </si>
  <si>
    <t>PERFORMANT</t>
  </si>
  <si>
    <t>NON PERFORMANT</t>
  </si>
  <si>
    <t>SI VARIATION SUPERIEUR A 1000000</t>
  </si>
  <si>
    <t>BACHELIER</t>
  </si>
  <si>
    <t>ADMIS</t>
  </si>
  <si>
    <t>AJOURNE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</si>
</sst>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3" formatCode="_-* #,##0.00\ _€_-;\-* #,##0.00\ _€_-;_-* &quot;-&quot;??\ _€_-;_-@_-"/>
    <numFmt numFmtId="164" formatCode="#,##0\ [$XAF];\-#,##0\ [$XAF]"/>
    <numFmt numFmtId="165" formatCode="_-* #,##0\ _€_-;\-* #,##0\ _€_-;_-* &quot;-&quot;??\ _€_-;_-@_-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8" tint="-0.499984740745262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1"/>
      <color theme="1"/>
      <name val="Calibri"/>
      <family val="2"/>
    </font>
    <font>
      <b/>
      <sz val="18"/>
      <color rgb="FFFF0000"/>
      <name val="Calibri"/>
      <family val="2"/>
      <scheme val="minor"/>
    </font>
    <font>
      <b/>
      <sz val="14"/>
      <color rgb="FFFF0000"/>
      <name val="Calibri"/>
      <family val="2"/>
      <scheme val="minor"/>
    </font>
    <font>
      <sz val="8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39997558519241921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tted">
        <color auto="1"/>
      </bottom>
      <diagonal/>
    </border>
    <border>
      <left style="thin">
        <color auto="1"/>
      </left>
      <right style="thin">
        <color auto="1"/>
      </right>
      <top style="dotted">
        <color auto="1"/>
      </top>
      <bottom style="dotted">
        <color auto="1"/>
      </bottom>
      <diagonal/>
    </border>
    <border>
      <left style="thin">
        <color auto="1"/>
      </left>
      <right style="thin">
        <color auto="1"/>
      </right>
      <top style="dotted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38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0" xfId="0" applyAlignment="1">
      <alignment horizontal="center" wrapText="1"/>
    </xf>
    <xf numFmtId="0" fontId="0" fillId="0" borderId="0" xfId="0" applyAlignment="1">
      <alignment horizontal="right"/>
    </xf>
    <xf numFmtId="0" fontId="0" fillId="0" borderId="0" xfId="0" applyBorder="1" applyAlignment="1">
      <alignment horizontal="center"/>
    </xf>
    <xf numFmtId="0" fontId="2" fillId="2" borderId="2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right" vertical="center"/>
    </xf>
    <xf numFmtId="164" fontId="0" fillId="0" borderId="0" xfId="1" applyNumberFormat="1" applyFont="1"/>
    <xf numFmtId="0" fontId="0" fillId="0" borderId="0" xfId="0" applyAlignment="1">
      <alignment horizontal="center" vertical="center"/>
    </xf>
    <xf numFmtId="165" fontId="0" fillId="0" borderId="0" xfId="1" applyNumberFormat="1" applyFont="1" applyAlignment="1">
      <alignment horizontal="center" vertical="center"/>
    </xf>
    <xf numFmtId="14" fontId="0" fillId="0" borderId="0" xfId="0" applyNumberFormat="1"/>
    <xf numFmtId="0" fontId="3" fillId="0" borderId="0" xfId="0" applyFont="1" applyBorder="1" applyAlignment="1">
      <alignment horizontal="center" vertical="center" textRotation="135"/>
    </xf>
    <xf numFmtId="0" fontId="3" fillId="0" borderId="5" xfId="0" applyFont="1" applyBorder="1" applyAlignment="1">
      <alignment horizontal="center" vertical="center" textRotation="135"/>
    </xf>
    <xf numFmtId="0" fontId="3" fillId="0" borderId="6" xfId="0" applyFont="1" applyBorder="1" applyAlignment="1">
      <alignment horizontal="center" vertical="center" textRotation="135"/>
    </xf>
    <xf numFmtId="0" fontId="3" fillId="0" borderId="7" xfId="0" applyFont="1" applyBorder="1" applyAlignment="1">
      <alignment horizontal="center" vertical="center" textRotation="135"/>
    </xf>
    <xf numFmtId="43" fontId="0" fillId="0" borderId="0" xfId="1" applyFont="1" applyAlignment="1">
      <alignment horizontal="center" vertical="center"/>
    </xf>
    <xf numFmtId="0" fontId="0" fillId="0" borderId="0" xfId="0" pivotButton="1"/>
    <xf numFmtId="0" fontId="0" fillId="0" borderId="0" xfId="0" applyAlignment="1">
      <alignment horizontal="left"/>
    </xf>
    <xf numFmtId="165" fontId="0" fillId="0" borderId="0" xfId="0" applyNumberFormat="1"/>
    <xf numFmtId="0" fontId="0" fillId="0" borderId="0" xfId="0" quotePrefix="1"/>
    <xf numFmtId="164" fontId="0" fillId="0" borderId="0" xfId="0" quotePrefix="1" applyNumberFormat="1"/>
    <xf numFmtId="0" fontId="0" fillId="3" borderId="3" xfId="0" applyFont="1" applyFill="1" applyBorder="1" applyAlignment="1">
      <alignment horizontal="center"/>
    </xf>
    <xf numFmtId="164" fontId="0" fillId="3" borderId="3" xfId="0" applyNumberFormat="1" applyFont="1" applyFill="1" applyBorder="1" applyAlignment="1">
      <alignment horizontal="right"/>
    </xf>
    <xf numFmtId="0" fontId="0" fillId="3" borderId="4" xfId="0" applyFont="1" applyFill="1" applyBorder="1" applyAlignment="1">
      <alignment horizontal="center"/>
    </xf>
    <xf numFmtId="164" fontId="0" fillId="3" borderId="4" xfId="0" applyNumberFormat="1" applyFont="1" applyFill="1" applyBorder="1" applyAlignment="1">
      <alignment horizontal="right"/>
    </xf>
    <xf numFmtId="164" fontId="0" fillId="0" borderId="0" xfId="0" applyNumberFormat="1" applyAlignment="1">
      <alignment horizontal="right"/>
    </xf>
    <xf numFmtId="164" fontId="0" fillId="0" borderId="0" xfId="0" applyNumberFormat="1"/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165" fontId="0" fillId="0" borderId="0" xfId="1" applyNumberFormat="1" applyFont="1"/>
    <xf numFmtId="0" fontId="7" fillId="0" borderId="0" xfId="0" applyFont="1"/>
    <xf numFmtId="0" fontId="7" fillId="0" borderId="0" xfId="0" applyFont="1" applyAlignment="1">
      <alignment horizontal="center" vertical="center"/>
    </xf>
    <xf numFmtId="0" fontId="7" fillId="0" borderId="0" xfId="0" applyFont="1" applyAlignment="1">
      <alignment horizontal="left"/>
    </xf>
    <xf numFmtId="0" fontId="7" fillId="0" borderId="0" xfId="0" applyNumberFormat="1" applyFont="1" applyAlignment="1">
      <alignment horizontal="left" vertical="center"/>
    </xf>
    <xf numFmtId="0" fontId="7" fillId="0" borderId="0" xfId="0" applyNumberFormat="1" applyFont="1" applyAlignment="1">
      <alignment horizontal="center" vertical="center"/>
    </xf>
    <xf numFmtId="0" fontId="4" fillId="0" borderId="0" xfId="0" applyFont="1"/>
    <xf numFmtId="0" fontId="0" fillId="0" borderId="0" xfId="0" applyAlignment="1">
      <alignment horizontal="left" vertical="center"/>
    </xf>
  </cellXfs>
  <cellStyles count="2">
    <cellStyle name="Milliers" xfId="1" builtinId="3"/>
    <cellStyle name="Normal" xfId="0" builtinId="0"/>
  </cellStyles>
  <dxfs count="40"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  <border>
        <left style="thin">
          <color rgb="FFFFFF00"/>
        </left>
        <right style="thin">
          <color rgb="FFFFFF00"/>
        </right>
        <top style="thin">
          <color rgb="FFFFFF00"/>
        </top>
        <bottom style="thin">
          <color rgb="FFFFFF00"/>
        </bottom>
        <vertical/>
        <horizontal/>
      </border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  <border>
        <left style="thin">
          <color rgb="FFFFFF00"/>
        </left>
        <right style="thin">
          <color rgb="FFFFFF00"/>
        </right>
        <top style="thin">
          <color rgb="FFFFFF00"/>
        </top>
        <bottom style="thin">
          <color rgb="FFFFFF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5" formatCode="_-* #,##0.00\ _€_-;\-* #,##0.00\ _€_-;_-* &quot;-&quot;??\ _€_-;_-@_-"/>
      <alignment horizontal="center" vertical="center" textRotation="0" wrapText="0" indent="0" justifyLastLine="0" shrinkToFit="0" readingOrder="0"/>
    </dxf>
    <dxf>
      <font>
        <b/>
        <i/>
        <color theme="0"/>
      </font>
      <fill>
        <patternFill>
          <bgColor rgb="FFFF0000"/>
        </patternFill>
      </fill>
      <border>
        <left style="thin">
          <color rgb="FFFFFF00"/>
        </left>
        <right style="thin">
          <color rgb="FFFFFF00"/>
        </right>
        <top style="thin">
          <color rgb="FFFFFF00"/>
        </top>
        <bottom style="thin">
          <color rgb="FFFFFF00"/>
        </bottom>
        <vertical/>
        <horizontal/>
      </border>
    </dxf>
    <dxf>
      <font>
        <b/>
        <i/>
        <color theme="0"/>
      </font>
      <fill>
        <patternFill>
          <bgColor rgb="FFFF0000"/>
        </patternFill>
      </fill>
      <border>
        <left style="thin">
          <color rgb="FFFFFF00"/>
        </left>
        <right style="thin">
          <color rgb="FFFFFF00"/>
        </right>
        <top style="thin">
          <color rgb="FFFFFF00"/>
        </top>
        <bottom style="thin">
          <color rgb="FFFFFF00"/>
        </bottom>
        <vertical/>
        <horizontal/>
      </border>
    </dxf>
    <dxf>
      <font>
        <b/>
        <i/>
        <color theme="0"/>
      </font>
      <fill>
        <patternFill>
          <bgColor rgb="FFFF0000"/>
        </patternFill>
      </fill>
      <border>
        <left style="thin">
          <color rgb="FFFFFF00"/>
        </left>
        <right style="thin">
          <color rgb="FFFFFF00"/>
        </right>
        <top style="thin">
          <color rgb="FFFFFF00"/>
        </top>
        <bottom style="thin">
          <color rgb="FFFFFF00"/>
        </bottom>
        <vertical/>
        <horizontal/>
      </border>
    </dxf>
    <dxf>
      <numFmt numFmtId="165" formatCode="_-* #,##0\ _€_-;\-* #,##0\ _€_-;_-* &quot;-&quot;??\ _€_-;_-@_-"/>
      <alignment horizontal="center" vertical="center" textRotation="0" wrapText="0" indent="0" justifyLastLine="0" shrinkToFit="0" readingOrder="0"/>
    </dxf>
    <dxf>
      <font>
        <b/>
        <i/>
        <color theme="0"/>
      </font>
      <fill>
        <patternFill>
          <bgColor rgb="FFFF0000"/>
        </patternFill>
      </fill>
      <border>
        <left style="thin">
          <color rgb="FFFFFF00"/>
        </left>
        <right style="thin">
          <color rgb="FFFFFF00"/>
        </right>
        <top style="thin">
          <color rgb="FFFFFF00"/>
        </top>
        <bottom style="thin">
          <color rgb="FFFFFF00"/>
        </bottom>
        <vertical/>
        <horizontal/>
      </border>
    </dxf>
    <dxf>
      <font>
        <b/>
        <i/>
        <color theme="0"/>
      </font>
      <fill>
        <patternFill>
          <bgColor rgb="FFFF0000"/>
        </patternFill>
      </fill>
      <border>
        <left style="thin">
          <color rgb="FFFFFF00"/>
        </left>
        <right style="thin">
          <color rgb="FFFFFF00"/>
        </right>
        <top style="thin">
          <color rgb="FFFFFF00"/>
        </top>
        <bottom style="thin">
          <color rgb="FFFFFF00"/>
        </bottom>
        <vertical/>
        <horizontal/>
      </border>
    </dxf>
    <dxf>
      <font>
        <b/>
        <i/>
        <color theme="0"/>
      </font>
      <fill>
        <patternFill>
          <bgColor rgb="FFFF0000"/>
        </patternFill>
      </fill>
      <border>
        <left style="thin">
          <color rgb="FFFFFF00"/>
        </left>
        <right style="thin">
          <color rgb="FFFFFF00"/>
        </right>
        <top style="thin">
          <color rgb="FFFFFF00"/>
        </top>
        <bottom style="thin">
          <color rgb="FFFFFF00"/>
        </bottom>
        <vertical/>
        <horizontal/>
      </border>
    </dxf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  <numFmt numFmtId="0" formatCode="General"/>
      <alignment horizontal="left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  <alignment horizontal="left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\ [$XAF];\-#,##0\ [$XAF]"/>
    </dxf>
    <dxf>
      <numFmt numFmtId="164" formatCode="#,##0\ [$XAF];\-#,##0\ [$XAF]"/>
    </dxf>
    <dxf>
      <alignment horizontal="center" vertical="center" textRotation="0" wrapText="0" indent="0" justifyLastLine="0" shrinkToFit="0" readingOrder="0"/>
    </dxf>
    <dxf>
      <alignment vertical="center" readingOrder="0"/>
    </dxf>
    <dxf>
      <alignment vertical="center" readingOrder="0"/>
    </dxf>
    <dxf>
      <alignment horizontal="center" readingOrder="0"/>
    </dxf>
    <dxf>
      <alignment horizontal="center" readingOrder="0"/>
    </dxf>
    <dxf>
      <numFmt numFmtId="165" formatCode="_-* #,##0\ _€_-;\-* #,##0\ _€_-;_-* &quot;-&quot;??\ _€_-;_-@_-"/>
    </dxf>
    <dxf>
      <numFmt numFmtId="166" formatCode="_-* #,##0.0\ _€_-;\-* #,##0.0\ _€_-;_-* &quot;-&quot;??\ _€_-;_-@_-"/>
    </dxf>
    <dxf>
      <numFmt numFmtId="35" formatCode="_-* #,##0.00\ _€_-;\-* #,##0.00\ _€_-;_-* &quot;-&quot;??\ _€_-;_-@_-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[TEST.xlsx]Feuil3!Tableau croisé dynamique5</c:name>
    <c:fmtId val="4"/>
  </c:pivotSource>
  <c:chart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</c:pivotFmt>
      <c:pivotFmt>
        <c:idx val="1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</c:pivotFmt>
      <c:pivotFmt>
        <c:idx val="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6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7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8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9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Feuil3!$T$7</c:f>
              <c:strCache>
                <c:ptCount val="1"/>
                <c:pt idx="0">
                  <c:v>Janvier 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Feuil3!$S$8:$S$19</c:f>
              <c:strCache>
                <c:ptCount val="11"/>
                <c:pt idx="0">
                  <c:v>A</c:v>
                </c:pt>
                <c:pt idx="1">
                  <c:v>B</c:v>
                </c:pt>
                <c:pt idx="2">
                  <c:v>C</c:v>
                </c:pt>
                <c:pt idx="3">
                  <c:v>D</c:v>
                </c:pt>
                <c:pt idx="4">
                  <c:v>E</c:v>
                </c:pt>
                <c:pt idx="5">
                  <c:v>F</c:v>
                </c:pt>
                <c:pt idx="6">
                  <c:v>G</c:v>
                </c:pt>
                <c:pt idx="7">
                  <c:v>H</c:v>
                </c:pt>
                <c:pt idx="8">
                  <c:v>I</c:v>
                </c:pt>
                <c:pt idx="9">
                  <c:v>J</c:v>
                </c:pt>
                <c:pt idx="10">
                  <c:v>K</c:v>
                </c:pt>
              </c:strCache>
            </c:strRef>
          </c:cat>
          <c:val>
            <c:numRef>
              <c:f>Feuil3!$T$8:$T$19</c:f>
              <c:numCache>
                <c:formatCode>_-* #\ ##0\ _€_-;\-* #\ ##0\ _€_-;_-* "-"??\ _€_-;_-@_-</c:formatCode>
                <c:ptCount val="11"/>
                <c:pt idx="0">
                  <c:v>1041666.6666666667</c:v>
                </c:pt>
                <c:pt idx="1">
                  <c:v>625000</c:v>
                </c:pt>
                <c:pt idx="2">
                  <c:v>4700083.3333333302</c:v>
                </c:pt>
                <c:pt idx="3">
                  <c:v>625000</c:v>
                </c:pt>
                <c:pt idx="4">
                  <c:v>6250000</c:v>
                </c:pt>
                <c:pt idx="5">
                  <c:v>6250000</c:v>
                </c:pt>
                <c:pt idx="6">
                  <c:v>12345833.333333001</c:v>
                </c:pt>
                <c:pt idx="7">
                  <c:v>21925000</c:v>
                </c:pt>
                <c:pt idx="8">
                  <c:v>9625000</c:v>
                </c:pt>
                <c:pt idx="9">
                  <c:v>2500000</c:v>
                </c:pt>
                <c:pt idx="10">
                  <c:v>1041666.6666666667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9286-4B39-837B-1B21E2CA8896}"/>
            </c:ext>
          </c:extLst>
        </c:ser>
        <c:ser>
          <c:idx val="1"/>
          <c:order val="1"/>
          <c:tx>
            <c:strRef>
              <c:f>Feuil3!$U$7</c:f>
              <c:strCache>
                <c:ptCount val="1"/>
                <c:pt idx="0">
                  <c:v>Février 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Feuil3!$S$8:$S$19</c:f>
              <c:strCache>
                <c:ptCount val="11"/>
                <c:pt idx="0">
                  <c:v>A</c:v>
                </c:pt>
                <c:pt idx="1">
                  <c:v>B</c:v>
                </c:pt>
                <c:pt idx="2">
                  <c:v>C</c:v>
                </c:pt>
                <c:pt idx="3">
                  <c:v>D</c:v>
                </c:pt>
                <c:pt idx="4">
                  <c:v>E</c:v>
                </c:pt>
                <c:pt idx="5">
                  <c:v>F</c:v>
                </c:pt>
                <c:pt idx="6">
                  <c:v>G</c:v>
                </c:pt>
                <c:pt idx="7">
                  <c:v>H</c:v>
                </c:pt>
                <c:pt idx="8">
                  <c:v>I</c:v>
                </c:pt>
                <c:pt idx="9">
                  <c:v>J</c:v>
                </c:pt>
                <c:pt idx="10">
                  <c:v>K</c:v>
                </c:pt>
              </c:strCache>
            </c:strRef>
          </c:cat>
          <c:val>
            <c:numRef>
              <c:f>Feuil3!$U$8:$U$19</c:f>
              <c:numCache>
                <c:formatCode>_-* #\ ##0\ _€_-;\-* #\ ##0\ _€_-;_-* "-"??\ _€_-;_-@_-</c:formatCode>
                <c:ptCount val="11"/>
                <c:pt idx="0">
                  <c:v>2000000</c:v>
                </c:pt>
                <c:pt idx="1">
                  <c:v>1000000</c:v>
                </c:pt>
                <c:pt idx="2">
                  <c:v>3000000</c:v>
                </c:pt>
                <c:pt idx="3">
                  <c:v>700000</c:v>
                </c:pt>
                <c:pt idx="4">
                  <c:v>7000000</c:v>
                </c:pt>
                <c:pt idx="5">
                  <c:v>5500000</c:v>
                </c:pt>
                <c:pt idx="6">
                  <c:v>10000000</c:v>
                </c:pt>
                <c:pt idx="7">
                  <c:v>15000000</c:v>
                </c:pt>
                <c:pt idx="8">
                  <c:v>8000000</c:v>
                </c:pt>
                <c:pt idx="9">
                  <c:v>2500000</c:v>
                </c:pt>
                <c:pt idx="10">
                  <c:v>1041667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9286-4B39-837B-1B21E2CA889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115475104"/>
        <c:axId val="1115468864"/>
      </c:barChart>
      <c:catAx>
        <c:axId val="111547510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115468864"/>
        <c:crosses val="autoZero"/>
        <c:auto val="1"/>
        <c:lblAlgn val="ctr"/>
        <c:lblOffset val="100"/>
        <c:noMultiLvlLbl val="0"/>
      </c:catAx>
      <c:valAx>
        <c:axId val="111546886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_-* #\ ##0\ _€_-;\-* #\ ##0\ _€_-;_-* &quot;-&quot;??\ _€_-;_-@_-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11547510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390525</xdr:colOff>
      <xdr:row>2</xdr:row>
      <xdr:rowOff>38100</xdr:rowOff>
    </xdr:from>
    <xdr:to>
      <xdr:col>8</xdr:col>
      <xdr:colOff>371475</xdr:colOff>
      <xdr:row>11</xdr:row>
      <xdr:rowOff>167149</xdr:rowOff>
    </xdr:to>
    <xdr:graphicFrame macro="">
      <xdr:nvGraphicFramePr>
        <xdr:cNvPr id="2" name="Graphique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ESONO MESA ABA'A" refreshedDate="44184.470276736109" createdVersion="6" refreshedVersion="6" minRefreshableVersion="3" recordCount="11">
  <cacheSource type="worksheet">
    <worksheetSource name="TEST"/>
  </cacheSource>
  <cacheFields count="6">
    <cacheField name="ARTICLES" numFmtId="0">
      <sharedItems count="11">
        <s v="A"/>
        <s v="B"/>
        <s v="C"/>
        <s v="D"/>
        <s v="E"/>
        <s v="F"/>
        <s v="G"/>
        <s v="H"/>
        <s v="I"/>
        <s v="J"/>
        <s v="K"/>
      </sharedItems>
    </cacheField>
    <cacheField name="USINES" numFmtId="0">
      <sharedItems count="2">
        <s v="AKANDA"/>
        <s v="NKOK"/>
      </sharedItems>
    </cacheField>
    <cacheField name="CENTRE" numFmtId="0">
      <sharedItems/>
    </cacheField>
    <cacheField name="JANVIER" numFmtId="164">
      <sharedItems containsSemiMixedTypes="0" containsString="0" containsNumber="1" minValue="625000" maxValue="21925000"/>
    </cacheField>
    <cacheField name="FEVRIER" numFmtId="164">
      <sharedItems containsSemiMixedTypes="0" containsString="0" containsNumber="1" containsInteger="1" minValue="700000" maxValue="15000000"/>
    </cacheField>
    <cacheField name="VARIATION" numFmtId="165">
      <sharedItems containsSemiMixedTypes="0" containsString="0" containsNumber="1" minValue="-6925000" maxValue="958333.33333333326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1">
  <r>
    <x v="0"/>
    <x v="0"/>
    <s v="FCOMSS"/>
    <n v="1041666.6666666667"/>
    <n v="2000000"/>
    <n v="958333.33333333326"/>
  </r>
  <r>
    <x v="1"/>
    <x v="1"/>
    <s v="FDGESS"/>
    <n v="625000"/>
    <n v="1000000"/>
    <n v="375000"/>
  </r>
  <r>
    <x v="2"/>
    <x v="0"/>
    <s v="FDINSS"/>
    <n v="4700083.3333333302"/>
    <n v="3000000"/>
    <n v="-1700083.3333333302"/>
  </r>
  <r>
    <x v="3"/>
    <x v="1"/>
    <s v="FEEGSS"/>
    <n v="625000"/>
    <n v="700000"/>
    <n v="75000"/>
  </r>
  <r>
    <x v="4"/>
    <x v="0"/>
    <s v="FFACSS"/>
    <n v="6250000"/>
    <n v="7000000"/>
    <n v="750000"/>
  </r>
  <r>
    <x v="5"/>
    <x v="1"/>
    <s v="FDGESS"/>
    <n v="6250000"/>
    <n v="5500000"/>
    <n v="-750000"/>
  </r>
  <r>
    <x v="6"/>
    <x v="1"/>
    <s v="FDINSS"/>
    <n v="12345833.333333001"/>
    <n v="10000000"/>
    <n v="-2345833.3333330005"/>
  </r>
  <r>
    <x v="7"/>
    <x v="1"/>
    <s v="FDINSS"/>
    <n v="21925000"/>
    <n v="15000000"/>
    <n v="-6925000"/>
  </r>
  <r>
    <x v="8"/>
    <x v="1"/>
    <s v="FDINSS"/>
    <n v="9625000"/>
    <n v="8000000"/>
    <n v="-1625000"/>
  </r>
  <r>
    <x v="9"/>
    <x v="0"/>
    <s v="FDINSS"/>
    <n v="2500000"/>
    <n v="2500000"/>
    <n v="0"/>
  </r>
  <r>
    <x v="10"/>
    <x v="0"/>
    <s v="FDINSS"/>
    <n v="1041666.6666666667"/>
    <n v="1041667"/>
    <n v="0.33333333325572312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5" cacheId="23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 chartFormat="5">
  <location ref="S7:U19" firstHeaderRow="0" firstDataRow="1" firstDataCol="1"/>
  <pivotFields count="6">
    <pivotField axis="axisRow" showAll="0">
      <items count="12">
        <item x="0"/>
        <item x="1"/>
        <item x="2"/>
        <item x="3"/>
        <item x="4"/>
        <item x="5"/>
        <item x="6"/>
        <item x="7"/>
        <item x="8"/>
        <item x="9"/>
        <item x="10"/>
        <item t="default"/>
      </items>
    </pivotField>
    <pivotField showAll="0">
      <items count="3">
        <item x="0"/>
        <item x="1"/>
        <item t="default"/>
      </items>
    </pivotField>
    <pivotField showAll="0"/>
    <pivotField dataField="1" numFmtId="164" showAll="0"/>
    <pivotField dataField="1" numFmtId="164" showAll="0"/>
    <pivotField numFmtId="165" showAll="0"/>
  </pivotFields>
  <rowFields count="1">
    <field x="0"/>
  </rowFields>
  <rowItems count="12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 t="grand">
      <x/>
    </i>
  </rowItems>
  <colFields count="1">
    <field x="-2"/>
  </colFields>
  <colItems count="2">
    <i>
      <x/>
    </i>
    <i i="1">
      <x v="1"/>
    </i>
  </colItems>
  <dataFields count="2">
    <dataField name="Janvier " fld="3" baseField="0" baseItem="0"/>
    <dataField name="Février " fld="4" baseField="0" baseItem="0"/>
  </dataFields>
  <formats count="7">
    <format dxfId="39">
      <pivotArea outline="0" collapsedLevelsAreSubtotals="1" fieldPosition="0"/>
    </format>
    <format dxfId="38">
      <pivotArea outline="0" collapsedLevelsAreSubtotals="1" fieldPosition="0"/>
    </format>
    <format dxfId="37">
      <pivotArea outline="0" collapsedLevelsAreSubtotals="1" fieldPosition="0"/>
    </format>
    <format dxfId="36">
      <pivotArea field="1" type="button" dataOnly="0" labelOnly="1" outline="0"/>
    </format>
    <format dxfId="35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  <format dxfId="34">
      <pivotArea field="1" type="button" dataOnly="0" labelOnly="1" outline="0"/>
    </format>
    <format dxfId="33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</formats>
  <chartFormats count="2">
    <chartFormat chart="4" format="8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4" format="9" series="1">
      <pivotArea type="data" outline="0" fieldPosition="0">
        <references count="1">
          <reference field="4294967294" count="1" selected="0">
            <x v="1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4" name="TEST" displayName="TEST" ref="G6:M17" totalsRowShown="0" headerRowDxfId="32">
  <autoFilter ref="G6:M17"/>
  <sortState ref="G7:L18">
    <sortCondition ref="J6:J18"/>
  </sortState>
  <tableColumns count="7">
    <tableColumn id="1" name="ARTICLES"/>
    <tableColumn id="3" name="USINES"/>
    <tableColumn id="2" name="CENTRE"/>
    <tableColumn id="4" name="JANVIER" dataDxfId="31" dataCellStyle="Milliers"/>
    <tableColumn id="5" name="FEVRIER" dataDxfId="30" dataCellStyle="Milliers"/>
    <tableColumn id="6" name="VARIATION" dataDxfId="8" dataCellStyle="Milliers">
      <calculatedColumnFormula>TEST[[#This Row],[FEVRIER]]-TEST[[#This Row],[JANVIER]]</calculatedColumnFormula>
    </tableColumn>
    <tableColumn id="12" name="OBSERVATION" dataDxfId="4" dataCellStyle="Milliers">
      <calculatedColumnFormula>IF(TEST[[#This Row],[VARIATION]]&gt;1000000,"PERFORMANT","NON PERFORMANT")</calculatedColumnFormula>
    </tableColumn>
  </tableColumns>
  <tableStyleInfo name="TableStyleLight11" showFirstColumn="0" showLastColumn="0" showRowStripes="1" showColumnStripes="0"/>
</table>
</file>

<file path=xl/tables/table2.xml><?xml version="1.0" encoding="utf-8"?>
<table xmlns="http://schemas.openxmlformats.org/spreadsheetml/2006/main" id="1" name="Tableau1" displayName="Tableau1" ref="B3:I8" totalsRowShown="0" headerRowDxfId="21" dataDxfId="20">
  <autoFilter ref="B3:I8"/>
  <tableColumns count="8">
    <tableColumn id="1" name="FORMULES BASIQUES" dataDxfId="29"/>
    <tableColumn id="2" name="FORMULES USUELLES" dataDxfId="28"/>
    <tableColumn id="9" name="Colonne6" dataDxfId="27"/>
    <tableColumn id="8" name="Colonne5" dataDxfId="26"/>
    <tableColumn id="6" name="Colonne4" dataDxfId="25"/>
    <tableColumn id="5" name="Colonne3" dataDxfId="24"/>
    <tableColumn id="4" name="Colonne2" dataDxfId="23"/>
    <tableColumn id="3" name="Colonne1" dataDxfId="22"/>
  </tableColumns>
  <tableStyleInfo name="TableStyleMedium17" showFirstColumn="0" showLastColumn="0" showRowStripes="1" showColumnStripes="0"/>
</table>
</file>

<file path=xl/tables/table3.xml><?xml version="1.0" encoding="utf-8"?>
<table xmlns="http://schemas.openxmlformats.org/spreadsheetml/2006/main" id="3" name="Tableau3" displayName="Tableau3" ref="B11:G17" totalsRowShown="0" headerRowDxfId="13" dataDxfId="12">
  <autoFilter ref="B11:G17"/>
  <tableColumns count="6">
    <tableColumn id="1" name="NOM" dataDxfId="19"/>
    <tableColumn id="2" name="PRENOM" dataDxfId="18"/>
    <tableColumn id="3" name="CODE PRENOM" dataDxfId="17">
      <calculatedColumnFormula>+LEFT(Tableau3[[#This Row],[PRENOM]],2)</calculatedColumnFormula>
    </tableColumn>
    <tableColumn id="4" name="CODE NOM" dataDxfId="16">
      <calculatedColumnFormula>+LEFT(Tableau3[[#This Row],[NOM]],1)</calculatedColumnFormula>
    </tableColumn>
    <tableColumn id="5" name="CODE" dataDxfId="15">
      <calculatedColumnFormula>CONCATENATE(Tableau3[[#This Row],[CODE PRENOM]],Tableau3[[#This Row],[CODE NOM]])</calculatedColumnFormula>
    </tableColumn>
    <tableColumn id="6" name="NOM ET PRENOM" dataDxfId="14">
      <calculatedColumnFormula>Tableau3[[#This Row],[NOM]]&amp;" "&amp;Tableau3[[#This Row],[PRENOM]]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2:U68"/>
  <sheetViews>
    <sheetView tabSelected="1" topLeftCell="L2" zoomScale="124" zoomScaleNormal="124" workbookViewId="0">
      <selection activeCell="P7" sqref="P7"/>
    </sheetView>
  </sheetViews>
  <sheetFormatPr baseColWidth="10" defaultRowHeight="15" x14ac:dyDescent="0.25"/>
  <cols>
    <col min="2" max="4" width="15.42578125" style="1" customWidth="1"/>
    <col min="5" max="5" width="15.7109375" style="4" bestFit="1" customWidth="1"/>
    <col min="6" max="6" width="11.5703125" customWidth="1"/>
    <col min="7" max="7" width="13.5703125" bestFit="1" customWidth="1"/>
    <col min="8" max="8" width="13.140625" bestFit="1" customWidth="1"/>
    <col min="9" max="9" width="18.85546875" hidden="1" customWidth="1"/>
    <col min="10" max="10" width="15.7109375" customWidth="1"/>
    <col min="11" max="11" width="21.140625" bestFit="1" customWidth="1"/>
    <col min="12" max="12" width="15.7109375" style="9" bestFit="1" customWidth="1"/>
    <col min="13" max="15" width="26.42578125" style="9" customWidth="1"/>
    <col min="16" max="16" width="11.28515625" style="9" customWidth="1"/>
    <col min="17" max="17" width="15" style="9" customWidth="1"/>
    <col min="18" max="18" width="11.5703125" customWidth="1"/>
    <col min="19" max="19" width="21" customWidth="1"/>
    <col min="20" max="21" width="13.5703125" bestFit="1" customWidth="1"/>
    <col min="22" max="22" width="21" customWidth="1"/>
    <col min="23" max="23" width="11.5703125" customWidth="1"/>
  </cols>
  <sheetData>
    <row r="2" spans="2:21" x14ac:dyDescent="0.25">
      <c r="J2" s="20"/>
      <c r="L2" s="9" t="s">
        <v>85</v>
      </c>
      <c r="M2" s="37" t="s">
        <v>87</v>
      </c>
      <c r="N2" s="37"/>
      <c r="O2" s="37"/>
      <c r="P2" s="37"/>
      <c r="Q2" s="37"/>
    </row>
    <row r="3" spans="2:21" ht="23.25" x14ac:dyDescent="0.25">
      <c r="B3" s="1">
        <f>COUNTA(B7:B17)</f>
        <v>11</v>
      </c>
      <c r="G3" s="28"/>
      <c r="H3" s="29"/>
      <c r="J3" s="20"/>
      <c r="L3" s="9" t="s">
        <v>86</v>
      </c>
    </row>
    <row r="4" spans="2:21" x14ac:dyDescent="0.25">
      <c r="J4" s="21"/>
      <c r="K4" s="27"/>
    </row>
    <row r="5" spans="2:21" ht="18" customHeight="1" x14ac:dyDescent="0.25">
      <c r="D5" s="3"/>
      <c r="R5" s="36" t="s">
        <v>53</v>
      </c>
    </row>
    <row r="6" spans="2:21" ht="29.25" customHeight="1" x14ac:dyDescent="0.25">
      <c r="B6" s="6" t="s">
        <v>13</v>
      </c>
      <c r="C6" s="6" t="s">
        <v>14</v>
      </c>
      <c r="D6" s="6" t="s">
        <v>15</v>
      </c>
      <c r="E6" s="7" t="s">
        <v>16</v>
      </c>
      <c r="G6" s="9" t="s">
        <v>33</v>
      </c>
      <c r="H6" s="9" t="s">
        <v>34</v>
      </c>
      <c r="I6" s="9" t="s">
        <v>14</v>
      </c>
      <c r="J6" s="9" t="s">
        <v>19</v>
      </c>
      <c r="K6" s="9" t="s">
        <v>20</v>
      </c>
      <c r="L6" s="9" t="s">
        <v>21</v>
      </c>
      <c r="M6" s="9" t="s">
        <v>84</v>
      </c>
      <c r="R6" s="9"/>
    </row>
    <row r="7" spans="2:21" ht="18" customHeight="1" x14ac:dyDescent="0.25">
      <c r="B7" s="22">
        <v>626500</v>
      </c>
      <c r="C7" s="22" t="s">
        <v>0</v>
      </c>
      <c r="D7" s="22" t="s">
        <v>1</v>
      </c>
      <c r="E7" s="23">
        <v>1041666.6666666667</v>
      </c>
      <c r="H7" t="s">
        <v>36</v>
      </c>
      <c r="I7" t="s">
        <v>2</v>
      </c>
      <c r="J7" s="8">
        <v>625000</v>
      </c>
      <c r="K7" s="8">
        <v>1000000</v>
      </c>
      <c r="L7" s="10">
        <f>TEST[[#This Row],[FEVRIER]]-TEST[[#This Row],[JANVIER]]</f>
        <v>375000</v>
      </c>
      <c r="M7" s="16" t="str">
        <f>IF(TEST[[#This Row],[VARIATION]]&gt;1000000,"PERFORMANT","NON PERFORMANT")</f>
        <v>NON PERFORMANT</v>
      </c>
      <c r="N7" s="16"/>
      <c r="O7" s="16" t="s">
        <v>89</v>
      </c>
      <c r="P7" s="16">
        <v>10</v>
      </c>
      <c r="Q7" s="16"/>
      <c r="S7" s="17" t="s">
        <v>41</v>
      </c>
      <c r="T7" s="9" t="s">
        <v>43</v>
      </c>
      <c r="U7" s="9" t="s">
        <v>44</v>
      </c>
    </row>
    <row r="8" spans="2:21" ht="18" customHeight="1" x14ac:dyDescent="0.25">
      <c r="B8" s="22">
        <v>626500</v>
      </c>
      <c r="C8" s="22" t="s">
        <v>2</v>
      </c>
      <c r="D8" s="22" t="s">
        <v>3</v>
      </c>
      <c r="E8" s="23">
        <v>625000</v>
      </c>
      <c r="G8" t="s">
        <v>25</v>
      </c>
      <c r="H8" t="s">
        <v>36</v>
      </c>
      <c r="I8" t="s">
        <v>5</v>
      </c>
      <c r="J8" s="8">
        <v>625000</v>
      </c>
      <c r="K8" s="8">
        <v>700000</v>
      </c>
      <c r="L8" s="10">
        <f>TEST[[#This Row],[FEVRIER]]-TEST[[#This Row],[JANVIER]]</f>
        <v>75000</v>
      </c>
      <c r="M8" s="16" t="str">
        <f>IF(TEST[[#This Row],[VARIATION]]&gt;1000000,"PERFORMANT","NON PERFORMANT")</f>
        <v>NON PERFORMANT</v>
      </c>
      <c r="N8" s="16"/>
      <c r="O8" s="16" t="s">
        <v>90</v>
      </c>
      <c r="P8" s="16">
        <v>11</v>
      </c>
      <c r="Q8" s="16"/>
      <c r="S8" s="18" t="s">
        <v>22</v>
      </c>
      <c r="T8" s="19">
        <v>1041666.6666666667</v>
      </c>
      <c r="U8" s="19">
        <v>2000000</v>
      </c>
    </row>
    <row r="9" spans="2:21" ht="18" customHeight="1" x14ac:dyDescent="0.25">
      <c r="B9" s="22">
        <v>626500</v>
      </c>
      <c r="C9" s="22" t="s">
        <v>4</v>
      </c>
      <c r="D9" s="22" t="s">
        <v>3</v>
      </c>
      <c r="E9" s="23">
        <v>47083.333333333328</v>
      </c>
      <c r="G9" t="s">
        <v>22</v>
      </c>
      <c r="H9" t="s">
        <v>35</v>
      </c>
      <c r="I9" t="s">
        <v>0</v>
      </c>
      <c r="J9" s="8">
        <v>1041666.6666666667</v>
      </c>
      <c r="K9" s="8">
        <f>SUM(TEST[[#This Row],[JANVIER]],J11,J13,J15)</f>
        <v>19416666.666666668</v>
      </c>
      <c r="L9" s="10">
        <f>TEST[[#This Row],[FEVRIER]]-TEST[[#This Row],[JANVIER]]</f>
        <v>18375000</v>
      </c>
      <c r="M9" s="16" t="str">
        <f>IF(TEST[[#This Row],[VARIATION]]&gt;1000000,"PERFORMANT","NON PERFORMANT")</f>
        <v>PERFORMANT</v>
      </c>
      <c r="N9" s="16"/>
      <c r="O9" s="16" t="s">
        <v>89</v>
      </c>
      <c r="P9" s="16">
        <v>6</v>
      </c>
      <c r="Q9" s="16"/>
      <c r="S9" s="18" t="s">
        <v>23</v>
      </c>
      <c r="T9" s="19">
        <v>625000</v>
      </c>
      <c r="U9" s="19">
        <v>1000000</v>
      </c>
    </row>
    <row r="10" spans="2:21" ht="18" customHeight="1" x14ac:dyDescent="0.25">
      <c r="B10" s="22">
        <v>626500</v>
      </c>
      <c r="C10" s="22" t="s">
        <v>5</v>
      </c>
      <c r="D10" s="22" t="s">
        <v>3</v>
      </c>
      <c r="E10" s="23">
        <v>62500</v>
      </c>
      <c r="G10" t="s">
        <v>32</v>
      </c>
      <c r="H10" t="s">
        <v>35</v>
      </c>
      <c r="I10" t="s">
        <v>4</v>
      </c>
      <c r="J10" s="8">
        <v>1041666.6666666667</v>
      </c>
      <c r="K10" s="8">
        <v>1041667</v>
      </c>
      <c r="L10" s="10">
        <f>TEST[[#This Row],[FEVRIER]]-TEST[[#This Row],[JANVIER]]</f>
        <v>0.33333333325572312</v>
      </c>
      <c r="M10" s="16" t="str">
        <f>IF(TEST[[#This Row],[VARIATION]]&gt;1000000,"PERFORMANT","NON PERFORMANT")</f>
        <v>NON PERFORMANT</v>
      </c>
      <c r="N10" s="16"/>
      <c r="O10" s="16" t="s">
        <v>89</v>
      </c>
      <c r="P10" s="16">
        <v>8</v>
      </c>
      <c r="Q10" s="16"/>
      <c r="S10" s="18" t="s">
        <v>24</v>
      </c>
      <c r="T10" s="19">
        <v>4700083.3333333302</v>
      </c>
      <c r="U10" s="19">
        <v>3000000</v>
      </c>
    </row>
    <row r="11" spans="2:21" ht="18" customHeight="1" x14ac:dyDescent="0.25">
      <c r="B11" s="22">
        <v>626500</v>
      </c>
      <c r="C11" s="22" t="s">
        <v>6</v>
      </c>
      <c r="D11" s="22" t="s">
        <v>3</v>
      </c>
      <c r="E11" s="23">
        <v>62500</v>
      </c>
      <c r="G11" t="s">
        <v>31</v>
      </c>
      <c r="H11" t="s">
        <v>35</v>
      </c>
      <c r="I11" t="s">
        <v>4</v>
      </c>
      <c r="J11" s="8">
        <v>2500000</v>
      </c>
      <c r="K11" s="8">
        <v>2500000</v>
      </c>
      <c r="L11" s="10">
        <f>TEST[[#This Row],[FEVRIER]]-TEST[[#This Row],[JANVIER]]</f>
        <v>0</v>
      </c>
      <c r="M11" s="16" t="str">
        <f>IF(TEST[[#This Row],[VARIATION]]&gt;1000000,"PERFORMANT","NON PERFORMANT")</f>
        <v>NON PERFORMANT</v>
      </c>
      <c r="N11" s="16"/>
      <c r="O11" s="16" t="s">
        <v>90</v>
      </c>
      <c r="P11" s="16">
        <v>12</v>
      </c>
      <c r="Q11" s="16"/>
      <c r="S11" s="18" t="s">
        <v>25</v>
      </c>
      <c r="T11" s="19">
        <v>625000</v>
      </c>
      <c r="U11" s="19">
        <v>700000</v>
      </c>
    </row>
    <row r="12" spans="2:21" x14ac:dyDescent="0.25">
      <c r="B12" s="22">
        <v>626500</v>
      </c>
      <c r="C12" s="22" t="s">
        <v>2</v>
      </c>
      <c r="D12" s="22" t="s">
        <v>7</v>
      </c>
      <c r="E12" s="23">
        <v>62500</v>
      </c>
      <c r="G12" t="s">
        <v>24</v>
      </c>
      <c r="H12" t="s">
        <v>35</v>
      </c>
      <c r="I12" t="s">
        <v>4</v>
      </c>
      <c r="J12" s="8">
        <v>4700083.3333333302</v>
      </c>
      <c r="K12" s="8">
        <v>3000000</v>
      </c>
      <c r="L12" s="10">
        <f>TEST[[#This Row],[FEVRIER]]-TEST[[#This Row],[JANVIER]]</f>
        <v>-1700083.3333333302</v>
      </c>
      <c r="M12" s="16" t="str">
        <f>IF(TEST[[#This Row],[VARIATION]]&gt;1000000,"PERFORMANT","NON PERFORMANT")</f>
        <v>NON PERFORMANT</v>
      </c>
      <c r="N12" s="16"/>
      <c r="O12" s="16" t="s">
        <v>89</v>
      </c>
      <c r="P12" s="16">
        <v>13</v>
      </c>
      <c r="Q12" s="16"/>
      <c r="S12" s="18" t="s">
        <v>26</v>
      </c>
      <c r="T12" s="19">
        <v>6250000</v>
      </c>
      <c r="U12" s="19">
        <v>7000000</v>
      </c>
    </row>
    <row r="13" spans="2:21" x14ac:dyDescent="0.25">
      <c r="B13" s="22">
        <v>624210</v>
      </c>
      <c r="C13" s="22" t="s">
        <v>4</v>
      </c>
      <c r="D13" s="22" t="s">
        <v>8</v>
      </c>
      <c r="E13" s="23">
        <v>123458333.333333</v>
      </c>
      <c r="G13" t="s">
        <v>26</v>
      </c>
      <c r="H13" t="s">
        <v>35</v>
      </c>
      <c r="I13" t="s">
        <v>6</v>
      </c>
      <c r="J13" s="8">
        <v>6250000</v>
      </c>
      <c r="K13" s="8">
        <v>7000000</v>
      </c>
      <c r="L13" s="10">
        <f>TEST[[#This Row],[FEVRIER]]-TEST[[#This Row],[JANVIER]]</f>
        <v>750000</v>
      </c>
      <c r="M13" s="16" t="str">
        <f>IF(TEST[[#This Row],[VARIATION]]&gt;1000000,"PERFORMANT","NON PERFORMANT")</f>
        <v>NON PERFORMANT</v>
      </c>
      <c r="N13" s="16"/>
      <c r="O13" s="16" t="s">
        <v>90</v>
      </c>
      <c r="P13" s="16">
        <v>9</v>
      </c>
      <c r="Q13" s="16"/>
      <c r="S13" s="18" t="s">
        <v>27</v>
      </c>
      <c r="T13" s="19">
        <v>6250000</v>
      </c>
      <c r="U13" s="19">
        <v>5500000</v>
      </c>
    </row>
    <row r="14" spans="2:21" x14ac:dyDescent="0.25">
      <c r="B14" s="22">
        <v>624210</v>
      </c>
      <c r="C14" s="22" t="s">
        <v>4</v>
      </c>
      <c r="D14" s="22" t="s">
        <v>9</v>
      </c>
      <c r="E14" s="23">
        <v>219250000</v>
      </c>
      <c r="G14" t="s">
        <v>27</v>
      </c>
      <c r="H14" t="s">
        <v>36</v>
      </c>
      <c r="I14" t="s">
        <v>2</v>
      </c>
      <c r="J14" s="8">
        <v>6250000</v>
      </c>
      <c r="K14" s="8">
        <v>5500000</v>
      </c>
      <c r="L14" s="10">
        <f>TEST[[#This Row],[FEVRIER]]-TEST[[#This Row],[JANVIER]]</f>
        <v>-750000</v>
      </c>
      <c r="M14" s="16" t="str">
        <f>IF(TEST[[#This Row],[VARIATION]]&gt;1000000,"PERFORMANT","NON PERFORMANT")</f>
        <v>NON PERFORMANT</v>
      </c>
      <c r="N14" s="16"/>
      <c r="O14" s="16" t="s">
        <v>90</v>
      </c>
      <c r="P14" s="16">
        <v>9</v>
      </c>
      <c r="Q14" s="16"/>
      <c r="S14" s="18" t="s">
        <v>28</v>
      </c>
      <c r="T14" s="19">
        <v>12345833.333333001</v>
      </c>
      <c r="U14" s="19">
        <v>10000000</v>
      </c>
    </row>
    <row r="15" spans="2:21" x14ac:dyDescent="0.25">
      <c r="B15" s="22">
        <v>624210</v>
      </c>
      <c r="C15" s="22" t="s">
        <v>4</v>
      </c>
      <c r="D15" s="22" t="s">
        <v>10</v>
      </c>
      <c r="E15" s="23">
        <v>96250000</v>
      </c>
      <c r="G15" t="s">
        <v>30</v>
      </c>
      <c r="H15" t="s">
        <v>36</v>
      </c>
      <c r="I15" t="s">
        <v>4</v>
      </c>
      <c r="J15" s="8">
        <v>9625000</v>
      </c>
      <c r="K15" s="8">
        <v>8000000</v>
      </c>
      <c r="L15" s="10">
        <f>TEST[[#This Row],[FEVRIER]]-TEST[[#This Row],[JANVIER]]</f>
        <v>-1625000</v>
      </c>
      <c r="M15" s="16" t="str">
        <f>IF(TEST[[#This Row],[VARIATION]]&gt;1000000,"PERFORMANT","NON PERFORMANT")</f>
        <v>NON PERFORMANT</v>
      </c>
      <c r="N15" s="16"/>
      <c r="O15" s="16" t="s">
        <v>89</v>
      </c>
      <c r="P15" s="16">
        <v>8</v>
      </c>
      <c r="Q15" s="16"/>
      <c r="S15" s="18" t="s">
        <v>29</v>
      </c>
      <c r="T15" s="19">
        <v>21925000</v>
      </c>
      <c r="U15" s="19">
        <v>15000000</v>
      </c>
    </row>
    <row r="16" spans="2:21" x14ac:dyDescent="0.25">
      <c r="B16" s="22">
        <v>624210</v>
      </c>
      <c r="C16" s="22" t="s">
        <v>4</v>
      </c>
      <c r="D16" s="22" t="s">
        <v>11</v>
      </c>
      <c r="E16" s="23">
        <v>2500000</v>
      </c>
      <c r="G16" t="s">
        <v>28</v>
      </c>
      <c r="H16" t="s">
        <v>36</v>
      </c>
      <c r="I16" t="s">
        <v>4</v>
      </c>
      <c r="J16" s="8">
        <v>12345833.333333001</v>
      </c>
      <c r="K16" s="8">
        <v>10000000</v>
      </c>
      <c r="L16" s="10">
        <f>TEST[[#This Row],[FEVRIER]]-TEST[[#This Row],[JANVIER]]</f>
        <v>-2345833.3333330005</v>
      </c>
      <c r="M16" s="16" t="str">
        <f>IF(TEST[[#This Row],[VARIATION]]&gt;1000000,"PERFORMANT","NON PERFORMANT")</f>
        <v>NON PERFORMANT</v>
      </c>
      <c r="N16" s="16"/>
      <c r="O16" s="16"/>
      <c r="P16" s="16"/>
      <c r="Q16" s="16"/>
      <c r="S16" s="18" t="s">
        <v>30</v>
      </c>
      <c r="T16" s="19">
        <v>9625000</v>
      </c>
      <c r="U16" s="19">
        <v>8000000</v>
      </c>
    </row>
    <row r="17" spans="2:21" x14ac:dyDescent="0.25">
      <c r="B17" s="24">
        <v>624210</v>
      </c>
      <c r="C17" s="24" t="s">
        <v>4</v>
      </c>
      <c r="D17" s="24" t="s">
        <v>12</v>
      </c>
      <c r="E17" s="25">
        <v>1041666.6666666667</v>
      </c>
      <c r="G17" t="s">
        <v>29</v>
      </c>
      <c r="H17" t="s">
        <v>36</v>
      </c>
      <c r="I17" t="s">
        <v>4</v>
      </c>
      <c r="J17" s="8">
        <v>21925000</v>
      </c>
      <c r="K17" s="8">
        <v>15000000</v>
      </c>
      <c r="L17" s="10">
        <f>TEST[[#This Row],[FEVRIER]]-TEST[[#This Row],[JANVIER]]</f>
        <v>-6925000</v>
      </c>
      <c r="M17" s="16" t="str">
        <f>IF(TEST[[#This Row],[VARIATION]]&gt;1000000,"PERFORMANT","NON PERFORMANT")</f>
        <v>NON PERFORMANT</v>
      </c>
      <c r="N17" s="16"/>
      <c r="O17" s="16"/>
      <c r="P17" s="16"/>
      <c r="Q17" s="16"/>
      <c r="S17" s="18" t="s">
        <v>31</v>
      </c>
      <c r="T17" s="19">
        <v>2500000</v>
      </c>
      <c r="U17" s="19">
        <v>2500000</v>
      </c>
    </row>
    <row r="18" spans="2:21" x14ac:dyDescent="0.25">
      <c r="B18" s="1" t="s">
        <v>60</v>
      </c>
      <c r="E18" s="26"/>
      <c r="G18" t="s">
        <v>32</v>
      </c>
      <c r="J18" s="8"/>
      <c r="K18" s="8"/>
      <c r="L18" s="10"/>
      <c r="M18" s="16"/>
      <c r="N18" s="16"/>
      <c r="O18" s="16"/>
      <c r="P18" s="16"/>
      <c r="Q18" s="16"/>
      <c r="S18" s="18" t="s">
        <v>32</v>
      </c>
      <c r="T18" s="19">
        <v>1041666.6666666667</v>
      </c>
      <c r="U18" s="19">
        <v>1041667</v>
      </c>
    </row>
    <row r="19" spans="2:21" x14ac:dyDescent="0.25">
      <c r="J19" s="8"/>
      <c r="K19" s="8"/>
      <c r="L19" s="10"/>
      <c r="M19" s="10"/>
      <c r="N19" s="10"/>
      <c r="O19" s="10"/>
      <c r="P19" s="10"/>
      <c r="Q19" s="10"/>
      <c r="S19" s="18" t="s">
        <v>42</v>
      </c>
      <c r="T19" s="19">
        <v>66929249.999999665</v>
      </c>
      <c r="U19" s="19">
        <v>55741667</v>
      </c>
    </row>
    <row r="20" spans="2:21" x14ac:dyDescent="0.25">
      <c r="F20" s="8" t="s">
        <v>61</v>
      </c>
      <c r="J20" s="30">
        <f>MIN(TEST[JANVIER])</f>
        <v>625000</v>
      </c>
      <c r="K20" s="8">
        <f>MIN(TEST[FEVRIER])</f>
        <v>700000</v>
      </c>
      <c r="L20" s="10"/>
      <c r="M20" s="10"/>
      <c r="N20" s="10"/>
      <c r="O20" s="10"/>
      <c r="P20" s="10"/>
      <c r="Q20" s="10"/>
    </row>
    <row r="21" spans="2:21" x14ac:dyDescent="0.25">
      <c r="F21" s="8" t="s">
        <v>62</v>
      </c>
      <c r="J21" s="30">
        <f>MAX(TEST[JANVIER])</f>
        <v>21925000</v>
      </c>
      <c r="K21" s="8">
        <f>MAX(TEST[FEVRIER])</f>
        <v>19416666.666666668</v>
      </c>
      <c r="L21" s="10"/>
      <c r="M21" s="10"/>
      <c r="N21" s="10"/>
      <c r="O21" s="10"/>
      <c r="P21" s="10"/>
      <c r="Q21" s="10"/>
    </row>
    <row r="22" spans="2:21" x14ac:dyDescent="0.25">
      <c r="J22" s="8"/>
      <c r="K22" s="8"/>
      <c r="L22" s="10"/>
      <c r="M22" s="10"/>
      <c r="N22" s="10"/>
      <c r="O22" s="10"/>
      <c r="P22" s="10"/>
      <c r="Q22" s="10"/>
    </row>
    <row r="23" spans="2:21" x14ac:dyDescent="0.25">
      <c r="L23" s="10"/>
      <c r="M23" s="10"/>
      <c r="N23" s="10"/>
      <c r="O23" s="10"/>
      <c r="P23" s="10"/>
      <c r="Q23" s="10"/>
    </row>
    <row r="24" spans="2:21" x14ac:dyDescent="0.25">
      <c r="H24">
        <v>650099</v>
      </c>
      <c r="J24" s="1" t="str">
        <f>LEFT(H24,3)</f>
        <v>650</v>
      </c>
      <c r="L24" s="10"/>
      <c r="M24" s="10"/>
      <c r="N24" s="10"/>
      <c r="O24" s="10"/>
      <c r="P24" s="10"/>
      <c r="Q24" s="10"/>
    </row>
    <row r="25" spans="2:21" x14ac:dyDescent="0.25">
      <c r="L25" s="10"/>
      <c r="M25" s="10"/>
      <c r="N25" s="10"/>
      <c r="O25" s="10"/>
      <c r="P25" s="10"/>
      <c r="Q25" s="10"/>
    </row>
    <row r="26" spans="2:21" x14ac:dyDescent="0.25">
      <c r="L26" s="10"/>
      <c r="M26" s="10"/>
      <c r="N26" s="10"/>
      <c r="O26" s="10"/>
      <c r="P26" s="10"/>
      <c r="Q26" s="10"/>
    </row>
    <row r="27" spans="2:21" x14ac:dyDescent="0.25">
      <c r="L27" s="10"/>
      <c r="M27" s="10"/>
      <c r="N27" s="10"/>
      <c r="O27" s="10"/>
      <c r="P27" s="10"/>
      <c r="Q27" s="10"/>
    </row>
    <row r="28" spans="2:21" x14ac:dyDescent="0.25">
      <c r="L28" s="10"/>
      <c r="M28" s="10"/>
      <c r="N28" s="10"/>
      <c r="O28" s="10"/>
      <c r="P28" s="10"/>
      <c r="Q28" s="10"/>
    </row>
    <row r="29" spans="2:21" x14ac:dyDescent="0.25">
      <c r="L29" s="10"/>
      <c r="M29" s="10"/>
      <c r="N29" s="10"/>
      <c r="O29" s="10"/>
      <c r="P29" s="10"/>
      <c r="Q29" s="10"/>
    </row>
    <row r="30" spans="2:21" x14ac:dyDescent="0.25">
      <c r="L30" s="10"/>
      <c r="M30" s="10"/>
      <c r="N30" s="10"/>
      <c r="O30" s="10"/>
      <c r="P30" s="10"/>
      <c r="Q30" s="10"/>
    </row>
    <row r="31" spans="2:21" x14ac:dyDescent="0.25">
      <c r="L31" s="10"/>
      <c r="M31" s="10"/>
      <c r="N31" s="10"/>
      <c r="O31" s="10"/>
      <c r="P31" s="10"/>
      <c r="Q31" s="10"/>
    </row>
    <row r="32" spans="2:21" x14ac:dyDescent="0.25">
      <c r="I32" s="11"/>
      <c r="J32" s="11"/>
      <c r="L32" s="10"/>
      <c r="M32" s="10"/>
      <c r="N32" s="10"/>
      <c r="O32" s="10"/>
      <c r="P32" s="10"/>
      <c r="Q32" s="10"/>
    </row>
    <row r="33" spans="3:10" x14ac:dyDescent="0.25">
      <c r="C33" s="13" t="s">
        <v>17</v>
      </c>
      <c r="D33" s="2" t="s">
        <v>18</v>
      </c>
      <c r="I33" s="11"/>
      <c r="J33" s="11"/>
    </row>
    <row r="34" spans="3:10" ht="16.5" customHeight="1" x14ac:dyDescent="0.25">
      <c r="C34" s="14"/>
      <c r="D34" s="2">
        <v>2016</v>
      </c>
      <c r="I34" s="11"/>
      <c r="J34" s="11"/>
    </row>
    <row r="35" spans="3:10" x14ac:dyDescent="0.25">
      <c r="C35" s="15"/>
      <c r="D35" s="2">
        <v>2020</v>
      </c>
      <c r="I35" s="11"/>
      <c r="J35" s="11"/>
    </row>
    <row r="36" spans="3:10" x14ac:dyDescent="0.25">
      <c r="C36" s="12"/>
      <c r="D36" s="5"/>
    </row>
    <row r="37" spans="3:10" x14ac:dyDescent="0.25">
      <c r="C37" s="12"/>
      <c r="D37" s="5"/>
    </row>
    <row r="38" spans="3:10" x14ac:dyDescent="0.25">
      <c r="C38" s="12"/>
      <c r="D38" s="5"/>
    </row>
    <row r="39" spans="3:10" x14ac:dyDescent="0.25">
      <c r="C39" s="12"/>
      <c r="D39" s="5"/>
    </row>
    <row r="40" spans="3:10" x14ac:dyDescent="0.25">
      <c r="C40" s="12"/>
      <c r="D40" s="5"/>
    </row>
    <row r="41" spans="3:10" x14ac:dyDescent="0.25">
      <c r="G41" t="s">
        <v>13</v>
      </c>
      <c r="H41" t="s">
        <v>15</v>
      </c>
      <c r="I41" t="s">
        <v>14</v>
      </c>
      <c r="J41" t="s">
        <v>16</v>
      </c>
    </row>
    <row r="42" spans="3:10" x14ac:dyDescent="0.25">
      <c r="G42">
        <v>626500</v>
      </c>
      <c r="H42" t="s">
        <v>1</v>
      </c>
      <c r="I42" t="s">
        <v>0</v>
      </c>
      <c r="J42">
        <v>1041666.6666666667</v>
      </c>
    </row>
    <row r="43" spans="3:10" x14ac:dyDescent="0.25">
      <c r="G43">
        <v>626500</v>
      </c>
      <c r="H43" t="s">
        <v>3</v>
      </c>
      <c r="I43" t="s">
        <v>2</v>
      </c>
      <c r="J43">
        <v>625000</v>
      </c>
    </row>
    <row r="44" spans="3:10" x14ac:dyDescent="0.25">
      <c r="G44">
        <v>626500</v>
      </c>
      <c r="H44" t="s">
        <v>3</v>
      </c>
      <c r="I44" t="s">
        <v>4</v>
      </c>
      <c r="J44">
        <v>47083.333333333328</v>
      </c>
    </row>
    <row r="45" spans="3:10" x14ac:dyDescent="0.25">
      <c r="G45">
        <v>626500</v>
      </c>
      <c r="H45" t="s">
        <v>3</v>
      </c>
      <c r="I45" t="s">
        <v>5</v>
      </c>
      <c r="J45">
        <v>62500</v>
      </c>
    </row>
    <row r="46" spans="3:10" x14ac:dyDescent="0.25">
      <c r="G46">
        <v>626500</v>
      </c>
      <c r="H46" t="s">
        <v>3</v>
      </c>
      <c r="I46" t="s">
        <v>6</v>
      </c>
      <c r="J46">
        <v>62500</v>
      </c>
    </row>
    <row r="47" spans="3:10" x14ac:dyDescent="0.25">
      <c r="G47">
        <v>626500</v>
      </c>
      <c r="H47" t="s">
        <v>7</v>
      </c>
      <c r="I47" t="s">
        <v>2</v>
      </c>
      <c r="J47">
        <v>62500</v>
      </c>
    </row>
    <row r="48" spans="3:10" x14ac:dyDescent="0.25">
      <c r="G48">
        <v>624210</v>
      </c>
      <c r="H48" t="s">
        <v>8</v>
      </c>
      <c r="I48" t="s">
        <v>4</v>
      </c>
      <c r="J48">
        <v>123458333.33333334</v>
      </c>
    </row>
    <row r="49" spans="7:10" x14ac:dyDescent="0.25">
      <c r="G49">
        <v>624210</v>
      </c>
      <c r="H49" t="s">
        <v>9</v>
      </c>
      <c r="I49" t="s">
        <v>4</v>
      </c>
      <c r="J49">
        <v>219250000</v>
      </c>
    </row>
    <row r="50" spans="7:10" x14ac:dyDescent="0.25">
      <c r="G50">
        <v>624210</v>
      </c>
      <c r="H50" t="s">
        <v>10</v>
      </c>
      <c r="I50" t="s">
        <v>4</v>
      </c>
      <c r="J50">
        <v>96250000</v>
      </c>
    </row>
    <row r="51" spans="7:10" x14ac:dyDescent="0.25">
      <c r="G51">
        <v>624210</v>
      </c>
      <c r="H51" t="s">
        <v>11</v>
      </c>
      <c r="I51" t="s">
        <v>4</v>
      </c>
      <c r="J51">
        <v>2500000</v>
      </c>
    </row>
    <row r="52" spans="7:10" x14ac:dyDescent="0.25">
      <c r="G52">
        <v>624210</v>
      </c>
      <c r="H52" t="s">
        <v>12</v>
      </c>
      <c r="I52" t="s">
        <v>4</v>
      </c>
      <c r="J52">
        <v>1041666.6666666667</v>
      </c>
    </row>
    <row r="67" spans="10:10" x14ac:dyDescent="0.25">
      <c r="J67">
        <v>10</v>
      </c>
    </row>
    <row r="68" spans="10:10" x14ac:dyDescent="0.25">
      <c r="J68" t="s">
        <v>88</v>
      </c>
    </row>
  </sheetData>
  <mergeCells count="1">
    <mergeCell ref="C33:C35"/>
  </mergeCells>
  <conditionalFormatting sqref="J7:J17">
    <cfRule type="dataBar" priority="17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{AE08E363-0A3B-4BFB-888B-4FB2CAA53A93}</x14:id>
        </ext>
      </extLst>
    </cfRule>
  </conditionalFormatting>
  <conditionalFormatting sqref="K7:K17">
    <cfRule type="dataBar" priority="14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{FCCBFB81-ED48-440B-857B-9964FC013186}</x14:id>
        </ext>
      </extLst>
    </cfRule>
  </conditionalFormatting>
  <conditionalFormatting sqref="K32:K35">
    <cfRule type="expression" dxfId="3" priority="11">
      <formula>K32="Expiré"</formula>
    </cfRule>
  </conditionalFormatting>
  <conditionalFormatting sqref="L6:Q6 L18:Q32 M16:Q17 M7:O15 Q7:Q15">
    <cfRule type="iconSet" priority="22">
      <iconSet iconSet="3Arrows">
        <cfvo type="percent" val="0"/>
        <cfvo type="percent" val="33"/>
        <cfvo type="percent" val="67"/>
      </iconSet>
    </cfRule>
  </conditionalFormatting>
  <conditionalFormatting sqref="L7:L17">
    <cfRule type="iconSet" priority="2">
      <iconSet iconSet="3Arrows">
        <cfvo type="percent" val="0"/>
        <cfvo type="num" val="0"/>
        <cfvo type="num" val="0"/>
      </iconSet>
    </cfRule>
    <cfRule type="iconSet" priority="3">
      <iconSet iconSet="3Arrows">
        <cfvo type="percent" val="0"/>
        <cfvo type="percent" val="33"/>
        <cfvo type="percent" val="67"/>
      </iconSet>
    </cfRule>
  </conditionalFormatting>
  <conditionalFormatting sqref="M16:Q17 M7:O15 Q7:Q15">
    <cfRule type="expression" dxfId="2" priority="1">
      <formula>M7="PERFORMANT"</formula>
    </cfRule>
  </conditionalFormatting>
  <pageMargins left="0.7" right="0.7" top="0.75" bottom="0.75" header="0.3" footer="0.3"/>
  <pageSetup paperSize="9" orientation="portrait" r:id="rId2"/>
  <tableParts count="1">
    <tablePart r:id="rId3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AE08E363-0A3B-4BFB-888B-4FB2CAA53A93}">
            <x14:dataBar minLength="0" maxLength="100" border="1" negativeBarBorderColorSameAsPositive="0">
              <x14:cfvo type="autoMin"/>
              <x14:cfvo type="autoMax"/>
              <x14:borderColor rgb="FF008AEF"/>
              <x14:negativeFillColor rgb="FFFF0000"/>
              <x14:negativeBorderColor rgb="FFFF0000"/>
              <x14:axisColor rgb="FF000000"/>
            </x14:dataBar>
          </x14:cfRule>
          <xm:sqref>J7:J17</xm:sqref>
        </x14:conditionalFormatting>
        <x14:conditionalFormatting xmlns:xm="http://schemas.microsoft.com/office/excel/2006/main">
          <x14:cfRule type="dataBar" id="{FCCBFB81-ED48-440B-857B-9964FC013186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K7:K17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>
      <selection activeCell="K14" sqref="K14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B3:I17"/>
  <sheetViews>
    <sheetView showGridLines="0" topLeftCell="A10" zoomScale="214" zoomScaleNormal="214" workbookViewId="0">
      <selection activeCell="E20" sqref="E20"/>
    </sheetView>
  </sheetViews>
  <sheetFormatPr baseColWidth="10" defaultRowHeight="11.25" x14ac:dyDescent="0.2"/>
  <cols>
    <col min="1" max="1" width="3.5703125" style="31" customWidth="1"/>
    <col min="2" max="2" width="13.140625" style="31" customWidth="1"/>
    <col min="3" max="3" width="8.140625" style="31" customWidth="1"/>
    <col min="4" max="4" width="13.140625" style="32" customWidth="1"/>
    <col min="5" max="5" width="10.5703125" style="32" customWidth="1"/>
    <col min="6" max="6" width="8.42578125" style="32" customWidth="1"/>
    <col min="7" max="7" width="18.42578125" style="33" customWidth="1"/>
    <col min="8" max="8" width="17.5703125" style="31" customWidth="1"/>
    <col min="9" max="16384" width="11.42578125" style="31"/>
  </cols>
  <sheetData>
    <row r="3" spans="2:9" x14ac:dyDescent="0.2">
      <c r="B3" s="31" t="s">
        <v>45</v>
      </c>
      <c r="C3" s="31" t="s">
        <v>46</v>
      </c>
      <c r="D3" s="32" t="s">
        <v>73</v>
      </c>
      <c r="E3" s="32" t="s">
        <v>72</v>
      </c>
      <c r="F3" s="32" t="s">
        <v>40</v>
      </c>
      <c r="G3" s="33" t="s">
        <v>39</v>
      </c>
      <c r="H3" s="31" t="s">
        <v>38</v>
      </c>
      <c r="I3" s="31" t="s">
        <v>37</v>
      </c>
    </row>
    <row r="4" spans="2:9" x14ac:dyDescent="0.2">
      <c r="B4" s="31" t="s">
        <v>47</v>
      </c>
      <c r="C4" s="31" t="s">
        <v>51</v>
      </c>
    </row>
    <row r="5" spans="2:9" x14ac:dyDescent="0.2">
      <c r="B5" s="31" t="s">
        <v>48</v>
      </c>
      <c r="C5" s="31" t="s">
        <v>52</v>
      </c>
      <c r="I5" s="31" t="s">
        <v>54</v>
      </c>
    </row>
    <row r="6" spans="2:9" x14ac:dyDescent="0.2">
      <c r="B6" s="31" t="s">
        <v>49</v>
      </c>
      <c r="I6" s="31" t="s">
        <v>55</v>
      </c>
    </row>
    <row r="7" spans="2:9" x14ac:dyDescent="0.2">
      <c r="B7" s="31" t="s">
        <v>50</v>
      </c>
      <c r="I7" s="31" t="s">
        <v>56</v>
      </c>
    </row>
    <row r="8" spans="2:9" x14ac:dyDescent="0.2">
      <c r="I8" s="31" t="s">
        <v>57</v>
      </c>
    </row>
    <row r="10" spans="2:9" x14ac:dyDescent="0.2">
      <c r="I10" s="31" t="s">
        <v>54</v>
      </c>
    </row>
    <row r="11" spans="2:9" x14ac:dyDescent="0.2">
      <c r="B11" s="31" t="s">
        <v>69</v>
      </c>
      <c r="C11" s="31" t="s">
        <v>70</v>
      </c>
      <c r="D11" s="32" t="s">
        <v>74</v>
      </c>
      <c r="E11" s="32" t="s">
        <v>75</v>
      </c>
      <c r="F11" s="32" t="s">
        <v>71</v>
      </c>
      <c r="G11" s="33" t="s">
        <v>81</v>
      </c>
      <c r="I11" s="31" t="s">
        <v>55</v>
      </c>
    </row>
    <row r="12" spans="2:9" x14ac:dyDescent="0.2">
      <c r="B12" s="31" t="s">
        <v>64</v>
      </c>
      <c r="C12" s="31" t="s">
        <v>76</v>
      </c>
      <c r="D12" s="32" t="str">
        <f>+LEFT(Tableau3[[#This Row],[PRENOM]],2)</f>
        <v>So</v>
      </c>
      <c r="E12" s="32" t="str">
        <f>+LEFT(Tableau3[[#This Row],[NOM]],1)</f>
        <v>E</v>
      </c>
      <c r="F12" s="32" t="str">
        <f>CONCATENATE(Tableau3[[#This Row],[CODE PRENOM]],Tableau3[[#This Row],[CODE NOM]])</f>
        <v>SoE</v>
      </c>
      <c r="G12" s="34" t="str">
        <f>Tableau3[[#This Row],[NOM]]&amp;" "&amp;Tableau3[[#This Row],[PRENOM]]</f>
        <v>ESSONO ABAGA Sosthène</v>
      </c>
      <c r="I12" s="31" t="s">
        <v>56</v>
      </c>
    </row>
    <row r="13" spans="2:9" x14ac:dyDescent="0.2">
      <c r="B13" s="31" t="s">
        <v>65</v>
      </c>
      <c r="C13" s="31" t="s">
        <v>66</v>
      </c>
      <c r="D13" s="32" t="str">
        <f>+LEFT(Tableau3[[#This Row],[PRENOM]],2)</f>
        <v>Se</v>
      </c>
      <c r="E13" s="32" t="str">
        <f>+LEFT(Tableau3[[#This Row],[NOM]],1)</f>
        <v>Z</v>
      </c>
      <c r="F13" s="32" t="str">
        <f>CONCATENATE(Tableau3[[#This Row],[CODE PRENOM]],Tableau3[[#This Row],[CODE NOM]])</f>
        <v>SeZ</v>
      </c>
      <c r="G13" s="34" t="str">
        <f>Tableau3[[#This Row],[NOM]]&amp;" "&amp;Tableau3[[#This Row],[PRENOM]]</f>
        <v>ZOGHE ENAME Serge</v>
      </c>
      <c r="I13" s="31" t="s">
        <v>57</v>
      </c>
    </row>
    <row r="14" spans="2:9" x14ac:dyDescent="0.2">
      <c r="B14" s="31" t="s">
        <v>67</v>
      </c>
      <c r="C14" s="31" t="s">
        <v>68</v>
      </c>
      <c r="D14" s="32" t="str">
        <f>+LEFT(Tableau3[[#This Row],[PRENOM]],2)</f>
        <v>Hé</v>
      </c>
      <c r="E14" s="32" t="str">
        <f>+LEFT(Tableau3[[#This Row],[NOM]],1)</f>
        <v>M</v>
      </c>
      <c r="F14" s="32" t="str">
        <f>CONCATENATE(Tableau3[[#This Row],[CODE PRENOM]],Tableau3[[#This Row],[CODE NOM]])</f>
        <v>HéM</v>
      </c>
      <c r="G14" s="34" t="str">
        <f>Tableau3[[#This Row],[NOM]]&amp;" "&amp;Tableau3[[#This Row],[PRENOM]]</f>
        <v>MILAME Hélène</v>
      </c>
      <c r="I14" s="31" t="s">
        <v>58</v>
      </c>
    </row>
    <row r="15" spans="2:9" x14ac:dyDescent="0.2">
      <c r="B15" s="31" t="s">
        <v>77</v>
      </c>
      <c r="C15" s="31" t="s">
        <v>78</v>
      </c>
      <c r="D15" s="35" t="str">
        <f>+LEFT(Tableau3[[#This Row],[PRENOM]],2)</f>
        <v>Wi</v>
      </c>
      <c r="E15" s="35" t="str">
        <f>+LEFT(Tableau3[[#This Row],[NOM]],1)</f>
        <v>A</v>
      </c>
      <c r="F15" s="32" t="str">
        <f>CONCATENATE(Tableau3[[#This Row],[CODE PRENOM]],Tableau3[[#This Row],[CODE NOM]])</f>
        <v>WiA</v>
      </c>
      <c r="G15" s="34" t="str">
        <f>Tableau3[[#This Row],[NOM]]&amp;" "&amp;Tableau3[[#This Row],[PRENOM]]</f>
        <v>ABAGHA EDOU Wilfried</v>
      </c>
      <c r="I15" s="31" t="s">
        <v>59</v>
      </c>
    </row>
    <row r="16" spans="2:9" x14ac:dyDescent="0.2">
      <c r="B16" s="31" t="s">
        <v>79</v>
      </c>
      <c r="C16" s="31" t="s">
        <v>80</v>
      </c>
      <c r="D16" s="35" t="str">
        <f>+LEFT(Tableau3[[#This Row],[PRENOM]],2)</f>
        <v>Cé</v>
      </c>
      <c r="E16" s="35" t="str">
        <f>+LEFT(Tableau3[[#This Row],[NOM]],1)</f>
        <v>B</v>
      </c>
      <c r="F16" s="35" t="str">
        <f>CONCATENATE(Tableau3[[#This Row],[CODE PRENOM]],Tableau3[[#This Row],[CODE NOM]])</f>
        <v>CéB</v>
      </c>
      <c r="G16" s="34" t="str">
        <f>Tableau3[[#This Row],[NOM]]&amp;" "&amp;Tableau3[[#This Row],[PRENOM]]</f>
        <v>BUSU Cédric</v>
      </c>
      <c r="I16" s="31" t="s">
        <v>63</v>
      </c>
    </row>
    <row r="17" spans="2:7" x14ac:dyDescent="0.2">
      <c r="B17" s="31" t="s">
        <v>82</v>
      </c>
      <c r="C17" s="31" t="s">
        <v>83</v>
      </c>
      <c r="D17" s="35" t="str">
        <f>+LEFT(Tableau3[[#This Row],[PRENOM]],2)</f>
        <v>Ma</v>
      </c>
      <c r="E17" s="35" t="str">
        <f>+LEFT(Tableau3[[#This Row],[NOM]],1)</f>
        <v>F</v>
      </c>
      <c r="F17" s="35" t="str">
        <f>CONCATENATE(Tableau3[[#This Row],[CODE PRENOM]],Tableau3[[#This Row],[CODE NOM]])</f>
        <v>MaF</v>
      </c>
      <c r="G17" s="34" t="str">
        <f>Tableau3[[#This Row],[NOM]]&amp;" "&amp;Tableau3[[#This Row],[PRENOM]]</f>
        <v>FOUTOU Marcia</v>
      </c>
    </row>
  </sheetData>
  <pageMargins left="0.7" right="0.7" top="0.75" bottom="0.75" header="0.3" footer="0.3"/>
  <tableParts count="2">
    <tablePart r:id="rId1"/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Feuil3</vt:lpstr>
      <vt:lpstr>tb</vt:lpstr>
      <vt:lpstr>Feuil4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ESONO MESA ABA'A</dc:creator>
  <cp:lastModifiedBy>ESONO MESA ABA'A</cp:lastModifiedBy>
  <dcterms:created xsi:type="dcterms:W3CDTF">2020-12-12T08:22:17Z</dcterms:created>
  <dcterms:modified xsi:type="dcterms:W3CDTF">2020-12-20T10:02:34Z</dcterms:modified>
</cp:coreProperties>
</file>