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 activeTab="3"/>
  </bookViews>
  <sheets>
    <sheet name="Base Clients" sheetId="2" r:id="rId1"/>
    <sheet name="Facture" sheetId="3" r:id="rId2"/>
    <sheet name="Historique_Factures" sheetId="5" r:id="rId3"/>
    <sheet name="Paramètres Produits" sheetId="4" r:id="rId4"/>
    <sheet name="BUDGET CA" sheetId="1" r:id="rId5"/>
  </sheets>
  <externalReferences>
    <externalReference r:id="rId6"/>
  </externalReferences>
  <definedNames>
    <definedName name="_xlnm._FilterDatabase" localSheetId="0" hidden="1">'Base Clients'!$A$10:$A$10</definedName>
  </definedNames>
  <calcPr calcId="145621"/>
</workbook>
</file>

<file path=xl/calcChain.xml><?xml version="1.0" encoding="utf-8"?>
<calcChain xmlns="http://schemas.openxmlformats.org/spreadsheetml/2006/main">
  <c r="G25" i="3" l="1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24" i="3"/>
  <c r="B18" i="3"/>
  <c r="G42" i="3" l="1"/>
  <c r="G43" i="3" s="1"/>
  <c r="G44" i="3" s="1"/>
  <c r="B12" i="2"/>
  <c r="C12" i="2"/>
  <c r="D12" i="2"/>
  <c r="E12" i="2"/>
  <c r="F12" i="2"/>
  <c r="G12" i="2"/>
  <c r="C11" i="2" l="1"/>
  <c r="D11" i="2"/>
  <c r="E11" i="2"/>
  <c r="F11" i="2"/>
  <c r="G11" i="2"/>
  <c r="B11" i="2"/>
  <c r="F10" i="3" l="1"/>
  <c r="F8" i="3"/>
  <c r="F9" i="3"/>
  <c r="F7" i="3"/>
  <c r="F13" i="1"/>
  <c r="H13" i="1"/>
  <c r="J13" i="1"/>
  <c r="L13" i="1"/>
  <c r="N13" i="1"/>
  <c r="H16" i="1"/>
  <c r="N42" i="1"/>
  <c r="N43" i="1" s="1"/>
  <c r="L42" i="1"/>
  <c r="J42" i="1"/>
  <c r="H42" i="1"/>
  <c r="F42" i="1"/>
  <c r="N41" i="1"/>
  <c r="L41" i="1"/>
  <c r="J41" i="1"/>
  <c r="H41" i="1"/>
  <c r="F41" i="1"/>
  <c r="N39" i="1"/>
  <c r="L39" i="1"/>
  <c r="J39" i="1"/>
  <c r="H39" i="1"/>
  <c r="F39" i="1"/>
  <c r="N37" i="1"/>
  <c r="L37" i="1"/>
  <c r="J37" i="1"/>
  <c r="H37" i="1"/>
  <c r="F37" i="1"/>
  <c r="N35" i="1"/>
  <c r="L35" i="1"/>
  <c r="J35" i="1"/>
  <c r="H35" i="1"/>
  <c r="F35" i="1"/>
  <c r="N33" i="1"/>
  <c r="L33" i="1"/>
  <c r="J33" i="1"/>
  <c r="H33" i="1"/>
  <c r="F33" i="1"/>
  <c r="N32" i="1"/>
  <c r="L32" i="1"/>
  <c r="J32" i="1"/>
  <c r="H32" i="1"/>
  <c r="F32" i="1"/>
  <c r="N31" i="1"/>
  <c r="L31" i="1"/>
  <c r="J31" i="1"/>
  <c r="H31" i="1"/>
  <c r="F31" i="1"/>
  <c r="N29" i="1"/>
  <c r="L29" i="1"/>
  <c r="J29" i="1"/>
  <c r="H29" i="1"/>
  <c r="F29" i="1"/>
  <c r="N28" i="1"/>
  <c r="L28" i="1"/>
  <c r="J28" i="1"/>
  <c r="H28" i="1"/>
  <c r="H30" i="1" s="1"/>
  <c r="F28" i="1"/>
  <c r="N27" i="1"/>
  <c r="L27" i="1"/>
  <c r="J27" i="1"/>
  <c r="H27" i="1"/>
  <c r="F27" i="1"/>
  <c r="N25" i="1"/>
  <c r="L25" i="1"/>
  <c r="J25" i="1"/>
  <c r="H25" i="1"/>
  <c r="H26" i="1" s="1"/>
  <c r="F25" i="1"/>
  <c r="N24" i="1"/>
  <c r="L24" i="1"/>
  <c r="J24" i="1"/>
  <c r="H24" i="1"/>
  <c r="F24" i="1"/>
  <c r="N22" i="1"/>
  <c r="L22" i="1"/>
  <c r="J22" i="1"/>
  <c r="H22" i="1"/>
  <c r="F22" i="1"/>
  <c r="N21" i="1"/>
  <c r="L21" i="1"/>
  <c r="J21" i="1"/>
  <c r="H21" i="1"/>
  <c r="F21" i="1"/>
  <c r="N20" i="1"/>
  <c r="L20" i="1"/>
  <c r="J20" i="1"/>
  <c r="H20" i="1"/>
  <c r="F20" i="1"/>
  <c r="N19" i="1"/>
  <c r="N23" i="1" s="1"/>
  <c r="L19" i="1"/>
  <c r="J19" i="1"/>
  <c r="H19" i="1"/>
  <c r="F19" i="1"/>
  <c r="N18" i="1"/>
  <c r="L18" i="1"/>
  <c r="J18" i="1"/>
  <c r="H18" i="1"/>
  <c r="F18" i="1"/>
  <c r="N16" i="1"/>
  <c r="L16" i="1"/>
  <c r="J16" i="1"/>
  <c r="F16" i="1"/>
  <c r="N15" i="1"/>
  <c r="N17" i="1" s="1"/>
  <c r="L15" i="1"/>
  <c r="L17" i="1" s="1"/>
  <c r="J15" i="1"/>
  <c r="H15" i="1"/>
  <c r="H17" i="1" s="1"/>
  <c r="F15" i="1"/>
  <c r="N8" i="1"/>
  <c r="N9" i="1"/>
  <c r="N10" i="1"/>
  <c r="N11" i="1"/>
  <c r="N12" i="1"/>
  <c r="L8" i="1"/>
  <c r="L9" i="1"/>
  <c r="L10" i="1"/>
  <c r="L11" i="1"/>
  <c r="L12" i="1"/>
  <c r="J8" i="1"/>
  <c r="J9" i="1"/>
  <c r="J10" i="1"/>
  <c r="J11" i="1"/>
  <c r="J12" i="1"/>
  <c r="H8" i="1"/>
  <c r="H9" i="1"/>
  <c r="H10" i="1"/>
  <c r="H11" i="1"/>
  <c r="H12" i="1"/>
  <c r="N7" i="1"/>
  <c r="L7" i="1"/>
  <c r="J7" i="1"/>
  <c r="H7" i="1"/>
  <c r="F8" i="1"/>
  <c r="F9" i="1"/>
  <c r="F10" i="1"/>
  <c r="F11" i="1"/>
  <c r="F12" i="1"/>
  <c r="F7" i="1"/>
  <c r="O44" i="1"/>
  <c r="J43" i="1"/>
  <c r="H40" i="1"/>
  <c r="L30" i="1"/>
  <c r="F26" i="1"/>
  <c r="J17" i="1"/>
  <c r="J14" i="1" l="1"/>
  <c r="F17" i="1"/>
  <c r="F23" i="1"/>
  <c r="H23" i="1"/>
  <c r="L26" i="1"/>
  <c r="J30" i="1"/>
  <c r="N30" i="1"/>
  <c r="L40" i="1"/>
  <c r="F43" i="1"/>
  <c r="H43" i="1"/>
  <c r="L43" i="1"/>
  <c r="O18" i="1"/>
  <c r="O25" i="1"/>
  <c r="O28" i="1"/>
  <c r="F14" i="1"/>
  <c r="O11" i="1"/>
  <c r="H14" i="1"/>
  <c r="L14" i="1"/>
  <c r="O31" i="1"/>
  <c r="O33" i="1"/>
  <c r="O37" i="1"/>
  <c r="O41" i="1"/>
  <c r="O12" i="1"/>
  <c r="O10" i="1"/>
  <c r="O13" i="1"/>
  <c r="O24" i="1"/>
  <c r="J26" i="1"/>
  <c r="O27" i="1"/>
  <c r="O29" i="1"/>
  <c r="O32" i="1"/>
  <c r="O35" i="1"/>
  <c r="O39" i="1"/>
  <c r="J40" i="1"/>
  <c r="N40" i="1"/>
  <c r="O42" i="1"/>
  <c r="J23" i="1"/>
  <c r="L23" i="1"/>
  <c r="N14" i="1"/>
  <c r="N26" i="1"/>
  <c r="O22" i="1"/>
  <c r="O21" i="1"/>
  <c r="O20" i="1"/>
  <c r="O19" i="1"/>
  <c r="O16" i="1"/>
  <c r="O15" i="1"/>
  <c r="O7" i="1"/>
  <c r="O9" i="1"/>
  <c r="O8" i="1"/>
  <c r="F40" i="1"/>
  <c r="F30" i="1"/>
  <c r="O26" i="1"/>
  <c r="O43" i="1" l="1"/>
  <c r="O40" i="1"/>
  <c r="O30" i="1"/>
  <c r="O14" i="1"/>
  <c r="O23" i="1"/>
  <c r="O17" i="1"/>
  <c r="F47" i="1" l="1"/>
  <c r="H48" i="1" s="1"/>
</calcChain>
</file>

<file path=xl/comments1.xml><?xml version="1.0" encoding="utf-8"?>
<comments xmlns="http://schemas.openxmlformats.org/spreadsheetml/2006/main">
  <authors>
    <author>pc</author>
  </authors>
  <commentList>
    <comment ref="H48" authorId="0">
      <text>
        <r>
          <rPr>
            <b/>
            <sz val="9"/>
            <color indexed="81"/>
            <rFont val="Tahoma"/>
            <family val="2"/>
          </rPr>
          <t>APRES DEDUCTION TPS</t>
        </r>
      </text>
    </comment>
  </commentList>
</comments>
</file>

<file path=xl/sharedStrings.xml><?xml version="1.0" encoding="utf-8"?>
<sst xmlns="http://schemas.openxmlformats.org/spreadsheetml/2006/main" count="150" uniqueCount="100">
  <si>
    <t>RUBRIQUES</t>
  </si>
  <si>
    <t>SERVICES</t>
  </si>
  <si>
    <t>COMPTABILITE</t>
  </si>
  <si>
    <t>AUDIT</t>
  </si>
  <si>
    <t>Traitement et saisie des pièces comptables</t>
  </si>
  <si>
    <t>Rapporchement bancaire</t>
  </si>
  <si>
    <t>Elaboration des Etats financiers</t>
  </si>
  <si>
    <t>Elaboration de la DSF</t>
  </si>
  <si>
    <t>Elaboration de la DAS</t>
  </si>
  <si>
    <t>Assainissement des comptes</t>
  </si>
  <si>
    <t>Manuel des procédures</t>
  </si>
  <si>
    <t>RH</t>
  </si>
  <si>
    <t>Bulletin de salaire</t>
  </si>
  <si>
    <t>Mise en place de contrat de travail</t>
  </si>
  <si>
    <t>SOLUTION DE GESTION INFORMATIQUE</t>
  </si>
  <si>
    <t>Facturier automatique</t>
  </si>
  <si>
    <t>Tableau de bord</t>
  </si>
  <si>
    <t>Budget</t>
  </si>
  <si>
    <t>CHOIX DE FINANCEMENT ET D'INVESTISSEMENT</t>
  </si>
  <si>
    <t>Business plan</t>
  </si>
  <si>
    <t>Plan financier</t>
  </si>
  <si>
    <t>CREATION ET REGULARISATION D'ENTREPRISE</t>
  </si>
  <si>
    <t>Rédaction des statuts</t>
  </si>
  <si>
    <t>Rédaction de procès-verbal</t>
  </si>
  <si>
    <t>Enregistrement CNSS/CNAMGS/DGCC</t>
  </si>
  <si>
    <t>FORMATION</t>
  </si>
  <si>
    <t>Séminaire pour Cadres comptables et Financiers</t>
  </si>
  <si>
    <t>Prestations pédagogiques</t>
  </si>
  <si>
    <t>Dossier de crédit</t>
  </si>
  <si>
    <t>AOUT</t>
  </si>
  <si>
    <t>SEPTEMBRE</t>
  </si>
  <si>
    <t>OCTOBRE</t>
  </si>
  <si>
    <t>NOVEMBRE</t>
  </si>
  <si>
    <t>DÉCEMBRE</t>
  </si>
  <si>
    <t>CA ANNUEL</t>
  </si>
  <si>
    <t>Sous-Total 1</t>
  </si>
  <si>
    <t>Sous-Total 2</t>
  </si>
  <si>
    <t>Sous-Total 3</t>
  </si>
  <si>
    <t>Sous-Total 4</t>
  </si>
  <si>
    <t>Sous-Total 5</t>
  </si>
  <si>
    <t>Sous-Total 6</t>
  </si>
  <si>
    <t>STRATEGIE</t>
  </si>
  <si>
    <t>Stratégie</t>
  </si>
  <si>
    <t>CARACTERISTIQUES</t>
  </si>
  <si>
    <t>MOIS</t>
  </si>
  <si>
    <t>CHIFFRE D'AFFAIRES</t>
  </si>
  <si>
    <t>PLANCHE</t>
  </si>
  <si>
    <t>UNITE</t>
  </si>
  <si>
    <t>VALEUR</t>
  </si>
  <si>
    <t>Inventaire</t>
  </si>
  <si>
    <t>Obtention de la fiche circuit SNC/Locaux</t>
  </si>
  <si>
    <t>Obtention de la fiche circuit SNC/Etrangers</t>
  </si>
  <si>
    <t>Obtention fiche circuit SARL/Locaux</t>
  </si>
  <si>
    <t>Obtention de la fiche circuit SARL/Etrangers</t>
  </si>
  <si>
    <t>Obtention fiche circuit SA/Locaux</t>
  </si>
  <si>
    <t>Obtention de la fiche circuit SA/Etrangers</t>
  </si>
  <si>
    <t>Déclarations fisclaes mensuelles</t>
  </si>
  <si>
    <t>EMAIL</t>
  </si>
  <si>
    <t>ENTREPRISE</t>
  </si>
  <si>
    <t>SECTEUR</t>
  </si>
  <si>
    <t>TELEPHONE</t>
  </si>
  <si>
    <t>BOITE POSTALE</t>
  </si>
  <si>
    <t>NIF</t>
  </si>
  <si>
    <t>Service</t>
  </si>
  <si>
    <t>EXO DELIS</t>
  </si>
  <si>
    <t>TechnoStructure Consulting SARL</t>
  </si>
  <si>
    <t>NIF : 046186 W</t>
  </si>
  <si>
    <t>Tel : +241 06 47 76 74 / 07 16 64 84</t>
  </si>
  <si>
    <t>Facture</t>
  </si>
  <si>
    <t>Doit</t>
  </si>
  <si>
    <t>NIF :</t>
  </si>
  <si>
    <t>BP : 13100 LBV GABON</t>
  </si>
  <si>
    <t>Email : essonoabagas@gmail.com</t>
  </si>
  <si>
    <t>BP :</t>
  </si>
  <si>
    <t>Tel :</t>
  </si>
  <si>
    <t>email :</t>
  </si>
  <si>
    <t>TECHNOSTRUCTURE CONULTING</t>
  </si>
  <si>
    <t>Numéro</t>
  </si>
  <si>
    <t>Date</t>
  </si>
  <si>
    <t>Quantité</t>
  </si>
  <si>
    <t>Description</t>
  </si>
  <si>
    <t>Prix Unitaire</t>
  </si>
  <si>
    <t>TTC</t>
  </si>
  <si>
    <t>TPS 9,5%</t>
  </si>
  <si>
    <t>NAP</t>
  </si>
  <si>
    <t>,</t>
  </si>
  <si>
    <t>Le Gérant</t>
  </si>
  <si>
    <t>NUMERO</t>
  </si>
  <si>
    <t>DATE</t>
  </si>
  <si>
    <t>CLIENT</t>
  </si>
  <si>
    <t>046186 W</t>
  </si>
  <si>
    <t>essonoabagas@gmail.com</t>
  </si>
  <si>
    <t>3472</t>
  </si>
  <si>
    <t>06257301</t>
  </si>
  <si>
    <t>exodelis@email.com</t>
  </si>
  <si>
    <t>Client :</t>
  </si>
  <si>
    <t>MONTANT TTC</t>
  </si>
  <si>
    <t>MONTANT HT</t>
  </si>
  <si>
    <t>13100 LBV GABON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</si>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</sst>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#&quot; &quot;##&quot; &quot;##&quot; &quot;##&quot; &quot;##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mbria"/>
      <family val="1"/>
      <scheme val="major"/>
    </font>
    <font>
      <b/>
      <sz val="9"/>
      <color indexed="81"/>
      <name val="Tahoma"/>
      <family val="2"/>
    </font>
    <font>
      <sz val="9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b/>
      <sz val="11"/>
      <color theme="0" tint="-0.499984740745262"/>
      <name val="Cambria"/>
      <family val="1"/>
      <scheme val="major"/>
    </font>
    <font>
      <b/>
      <sz val="9"/>
      <color theme="0" tint="-0.499984740745262"/>
      <name val="Cambria"/>
      <family val="1"/>
      <scheme val="major"/>
    </font>
    <font>
      <b/>
      <sz val="8"/>
      <color rgb="FFC00000"/>
      <name val="Cambria"/>
      <family val="1"/>
      <scheme val="major"/>
    </font>
    <font>
      <b/>
      <sz val="8"/>
      <color theme="0" tint="-0.499984740745262"/>
      <name val="Cambria"/>
      <family val="1"/>
      <scheme val="major"/>
    </font>
    <font>
      <sz val="8"/>
      <color theme="0"/>
      <name val="Cambria"/>
      <family val="1"/>
      <scheme val="major"/>
    </font>
    <font>
      <b/>
      <sz val="8"/>
      <color theme="0"/>
      <name val="Cambria"/>
      <family val="1"/>
      <scheme val="major"/>
    </font>
    <font>
      <b/>
      <sz val="8"/>
      <color theme="1"/>
      <name val="Cambria"/>
      <family val="1"/>
      <scheme val="major"/>
    </font>
    <font>
      <sz val="8"/>
      <name val="Cambria"/>
      <family val="1"/>
      <scheme val="major"/>
    </font>
    <font>
      <sz val="9"/>
      <color theme="0"/>
      <name val="Cambria"/>
      <family val="1"/>
      <scheme val="major"/>
    </font>
    <font>
      <b/>
      <sz val="9"/>
      <color rgb="FFC00000"/>
      <name val="Cambria"/>
      <family val="1"/>
      <scheme val="major"/>
    </font>
    <font>
      <sz val="10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9"/>
      <color rgb="FF002060"/>
      <name val="Cambria"/>
      <family val="1"/>
      <scheme val="major"/>
    </font>
    <font>
      <sz val="9"/>
      <color theme="8" tint="-0.249977111117893"/>
      <name val="Cambria"/>
      <family val="1"/>
      <scheme val="major"/>
    </font>
    <font>
      <sz val="9"/>
      <color theme="5" tint="0.39997558519241921"/>
      <name val="Cambria"/>
      <family val="1"/>
      <scheme val="major"/>
    </font>
    <font>
      <b/>
      <sz val="9"/>
      <color theme="8" tint="0.79998168889431442"/>
      <name val="Cambria"/>
      <family val="1"/>
      <scheme val="major"/>
    </font>
    <font>
      <sz val="9"/>
      <color rgb="FFC00000"/>
      <name val="Cambria"/>
      <family val="1"/>
      <scheme val="major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darkGray">
        <fgColor theme="0" tint="-0.34998626667073579"/>
        <bgColor theme="0" tint="-0.14999847407452621"/>
      </patternFill>
    </fill>
    <fill>
      <patternFill patternType="darkGray">
        <fgColor theme="0" tint="-0.34998626667073579"/>
        <bgColor theme="0" tint="-0.14993743705557422"/>
      </pattern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gradientFill degree="90">
        <stop position="0">
          <color theme="0"/>
        </stop>
        <stop position="1">
          <color theme="5" tint="-0.25098422193060094"/>
        </stop>
      </gradientFill>
    </fill>
    <fill>
      <patternFill patternType="darkGray">
        <fgColor theme="0" tint="-0.34998626667073579"/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gray125">
        <fgColor auto="1"/>
        <bgColor theme="0"/>
      </patternFill>
    </fill>
    <fill>
      <patternFill patternType="solid">
        <fgColor rgb="FF002060"/>
        <bgColor indexed="64"/>
      </patternFill>
    </fill>
    <fill>
      <patternFill patternType="darkGray">
        <fgColor rgb="FF002060"/>
        <bgColor theme="0"/>
      </patternFill>
    </fill>
  </fills>
  <borders count="37">
    <border>
      <left/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theme="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theme="0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indexed="64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theme="0"/>
      </top>
      <bottom/>
      <diagonal/>
    </border>
    <border>
      <left/>
      <right/>
      <top/>
      <bottom style="hair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hair">
        <color theme="0"/>
      </bottom>
      <diagonal/>
    </border>
    <border>
      <left/>
      <right style="thin">
        <color theme="0"/>
      </right>
      <top/>
      <bottom style="hair">
        <color theme="0"/>
      </bottom>
      <diagonal/>
    </border>
    <border>
      <left style="thin">
        <color theme="0"/>
      </left>
      <right/>
      <top style="hair">
        <color theme="0"/>
      </top>
      <bottom/>
      <diagonal/>
    </border>
    <border>
      <left/>
      <right style="thin">
        <color theme="0"/>
      </right>
      <top style="hair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9">
    <xf numFmtId="0" fontId="0" fillId="0" borderId="0" xfId="0"/>
    <xf numFmtId="0" fontId="4" fillId="0" borderId="0" xfId="0" applyFont="1" applyAlignment="1">
      <alignment horizontal="left"/>
    </xf>
    <xf numFmtId="0" fontId="5" fillId="4" borderId="0" xfId="0" applyFont="1" applyFill="1" applyAlignment="1">
      <alignment horizontal="center" vertical="center"/>
    </xf>
    <xf numFmtId="0" fontId="4" fillId="4" borderId="0" xfId="0" applyFont="1" applyFill="1"/>
    <xf numFmtId="0" fontId="2" fillId="4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 wrapText="1"/>
    </xf>
    <xf numFmtId="0" fontId="4" fillId="5" borderId="0" xfId="0" applyFont="1" applyFill="1" applyAlignment="1">
      <alignment horizontal="left"/>
    </xf>
    <xf numFmtId="0" fontId="6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5" fillId="0" borderId="0" xfId="0" applyFont="1" applyBorder="1"/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164" fontId="9" fillId="6" borderId="12" xfId="1" applyNumberFormat="1" applyFont="1" applyFill="1" applyBorder="1" applyAlignment="1">
      <alignment horizontal="center" vertical="center"/>
    </xf>
    <xf numFmtId="0" fontId="5" fillId="2" borderId="4" xfId="0" applyFont="1" applyFill="1" applyBorder="1"/>
    <xf numFmtId="164" fontId="5" fillId="2" borderId="4" xfId="1" applyNumberFormat="1" applyFont="1" applyFill="1" applyBorder="1"/>
    <xf numFmtId="164" fontId="5" fillId="2" borderId="16" xfId="1" applyNumberFormat="1" applyFont="1" applyFill="1" applyBorder="1"/>
    <xf numFmtId="164" fontId="5" fillId="2" borderId="17" xfId="1" applyNumberFormat="1" applyFont="1" applyFill="1" applyBorder="1"/>
    <xf numFmtId="0" fontId="5" fillId="2" borderId="0" xfId="0" applyFont="1" applyFill="1" applyBorder="1"/>
    <xf numFmtId="164" fontId="5" fillId="2" borderId="0" xfId="1" applyNumberFormat="1" applyFont="1" applyFill="1" applyBorder="1"/>
    <xf numFmtId="164" fontId="5" fillId="2" borderId="15" xfId="1" applyNumberFormat="1" applyFont="1" applyFill="1" applyBorder="1"/>
    <xf numFmtId="164" fontId="5" fillId="2" borderId="3" xfId="1" applyNumberFormat="1" applyFont="1" applyFill="1" applyBorder="1"/>
    <xf numFmtId="0" fontId="10" fillId="0" borderId="0" xfId="0" applyFont="1" applyBorder="1"/>
    <xf numFmtId="0" fontId="10" fillId="2" borderId="2" xfId="0" applyFont="1" applyFill="1" applyBorder="1"/>
    <xf numFmtId="164" fontId="11" fillId="2" borderId="2" xfId="1" applyNumberFormat="1" applyFont="1" applyFill="1" applyBorder="1" applyAlignment="1">
      <alignment horizontal="right"/>
    </xf>
    <xf numFmtId="164" fontId="11" fillId="2" borderId="1" xfId="1" applyNumberFormat="1" applyFont="1" applyFill="1" applyBorder="1" applyAlignment="1">
      <alignment horizontal="right"/>
    </xf>
    <xf numFmtId="164" fontId="11" fillId="2" borderId="2" xfId="1" applyNumberFormat="1" applyFont="1" applyFill="1" applyBorder="1"/>
    <xf numFmtId="164" fontId="11" fillId="2" borderId="18" xfId="1" applyNumberFormat="1" applyFont="1" applyFill="1" applyBorder="1"/>
    <xf numFmtId="0" fontId="10" fillId="2" borderId="14" xfId="0" applyFont="1" applyFill="1" applyBorder="1"/>
    <xf numFmtId="164" fontId="11" fillId="2" borderId="14" xfId="1" applyNumberFormat="1" applyFont="1" applyFill="1" applyBorder="1" applyAlignment="1">
      <alignment horizontal="right"/>
    </xf>
    <xf numFmtId="164" fontId="11" fillId="2" borderId="19" xfId="1" applyNumberFormat="1" applyFont="1" applyFill="1" applyBorder="1" applyAlignment="1">
      <alignment horizontal="right"/>
    </xf>
    <xf numFmtId="164" fontId="11" fillId="2" borderId="14" xfId="1" applyNumberFormat="1" applyFont="1" applyFill="1" applyBorder="1"/>
    <xf numFmtId="164" fontId="11" fillId="2" borderId="20" xfId="1" applyNumberFormat="1" applyFont="1" applyFill="1" applyBorder="1"/>
    <xf numFmtId="0" fontId="10" fillId="2" borderId="0" xfId="0" applyFont="1" applyFill="1" applyBorder="1"/>
    <xf numFmtId="164" fontId="11" fillId="2" borderId="0" xfId="1" applyNumberFormat="1" applyFont="1" applyFill="1" applyBorder="1" applyAlignment="1">
      <alignment horizontal="right"/>
    </xf>
    <xf numFmtId="164" fontId="11" fillId="2" borderId="15" xfId="1" applyNumberFormat="1" applyFont="1" applyFill="1" applyBorder="1" applyAlignment="1">
      <alignment horizontal="right"/>
    </xf>
    <xf numFmtId="164" fontId="11" fillId="2" borderId="0" xfId="1" applyNumberFormat="1" applyFont="1" applyFill="1" applyBorder="1"/>
    <xf numFmtId="164" fontId="11" fillId="2" borderId="3" xfId="1" applyNumberFormat="1" applyFont="1" applyFill="1" applyBorder="1"/>
    <xf numFmtId="0" fontId="5" fillId="2" borderId="13" xfId="0" applyFont="1" applyFill="1" applyBorder="1"/>
    <xf numFmtId="164" fontId="5" fillId="2" borderId="13" xfId="1" applyNumberFormat="1" applyFont="1" applyFill="1" applyBorder="1"/>
    <xf numFmtId="164" fontId="5" fillId="2" borderId="21" xfId="1" applyNumberFormat="1" applyFont="1" applyFill="1" applyBorder="1"/>
    <xf numFmtId="164" fontId="5" fillId="2" borderId="22" xfId="1" applyNumberFormat="1" applyFont="1" applyFill="1" applyBorder="1"/>
    <xf numFmtId="164" fontId="9" fillId="6" borderId="11" xfId="1" applyNumberFormat="1" applyFont="1" applyFill="1" applyBorder="1" applyAlignment="1">
      <alignment horizontal="center" vertical="center"/>
    </xf>
    <xf numFmtId="164" fontId="11" fillId="2" borderId="13" xfId="1" applyNumberFormat="1" applyFont="1" applyFill="1" applyBorder="1" applyAlignment="1">
      <alignment horizontal="right"/>
    </xf>
    <xf numFmtId="164" fontId="11" fillId="2" borderId="21" xfId="1" applyNumberFormat="1" applyFont="1" applyFill="1" applyBorder="1" applyAlignment="1">
      <alignment horizontal="right"/>
    </xf>
    <xf numFmtId="164" fontId="11" fillId="2" borderId="13" xfId="1" applyNumberFormat="1" applyFont="1" applyFill="1" applyBorder="1"/>
    <xf numFmtId="164" fontId="11" fillId="2" borderId="22" xfId="1" applyNumberFormat="1" applyFont="1" applyFill="1" applyBorder="1"/>
    <xf numFmtId="0" fontId="12" fillId="0" borderId="0" xfId="0" applyFont="1" applyBorder="1" applyAlignment="1">
      <alignment horizontal="center" vertical="center" wrapText="1"/>
    </xf>
    <xf numFmtId="164" fontId="5" fillId="0" borderId="0" xfId="1" applyNumberFormat="1" applyFont="1" applyBorder="1"/>
    <xf numFmtId="0" fontId="8" fillId="3" borderId="0" xfId="0" applyFont="1" applyFill="1" applyBorder="1" applyAlignment="1">
      <alignment horizontal="center" vertical="center"/>
    </xf>
    <xf numFmtId="164" fontId="8" fillId="3" borderId="0" xfId="1" applyNumberFormat="1" applyFont="1" applyFill="1" applyBorder="1" applyAlignment="1">
      <alignment horizontal="center" vertical="center"/>
    </xf>
    <xf numFmtId="164" fontId="12" fillId="0" borderId="0" xfId="1" applyNumberFormat="1" applyFont="1" applyBorder="1"/>
    <xf numFmtId="0" fontId="13" fillId="2" borderId="13" xfId="0" applyFont="1" applyFill="1" applyBorder="1"/>
    <xf numFmtId="0" fontId="15" fillId="9" borderId="0" xfId="0" applyFont="1" applyFill="1" applyAlignment="1">
      <alignment horizontal="center" vertical="center"/>
    </xf>
    <xf numFmtId="0" fontId="4" fillId="10" borderId="0" xfId="0" applyFont="1" applyFill="1" applyBorder="1"/>
    <xf numFmtId="0" fontId="4" fillId="11" borderId="0" xfId="0" applyFont="1" applyFill="1" applyBorder="1"/>
    <xf numFmtId="0" fontId="5" fillId="0" borderId="0" xfId="0" applyFont="1" applyAlignment="1">
      <alignment horizontal="left" vertical="center"/>
    </xf>
    <xf numFmtId="0" fontId="14" fillId="5" borderId="0" xfId="0" applyFont="1" applyFill="1" applyProtection="1">
      <protection locked="0"/>
    </xf>
    <xf numFmtId="0" fontId="15" fillId="9" borderId="0" xfId="0" applyFont="1" applyFill="1" applyAlignment="1" applyProtection="1">
      <alignment horizontal="center" vertical="center"/>
    </xf>
    <xf numFmtId="164" fontId="5" fillId="2" borderId="16" xfId="1" applyNumberFormat="1" applyFont="1" applyFill="1" applyBorder="1" applyProtection="1">
      <protection locked="0"/>
    </xf>
    <xf numFmtId="164" fontId="5" fillId="2" borderId="4" xfId="1" applyNumberFormat="1" applyFont="1" applyFill="1" applyBorder="1" applyProtection="1">
      <protection locked="0"/>
    </xf>
    <xf numFmtId="164" fontId="5" fillId="2" borderId="17" xfId="1" applyNumberFormat="1" applyFont="1" applyFill="1" applyBorder="1" applyProtection="1">
      <protection locked="0"/>
    </xf>
    <xf numFmtId="0" fontId="4" fillId="5" borderId="0" xfId="0" applyFont="1" applyFill="1" applyProtection="1"/>
    <xf numFmtId="0" fontId="14" fillId="5" borderId="0" xfId="0" applyFont="1" applyFill="1" applyProtection="1"/>
    <xf numFmtId="0" fontId="4" fillId="5" borderId="0" xfId="0" applyFont="1" applyFill="1" applyAlignment="1" applyProtection="1">
      <alignment horizontal="left"/>
    </xf>
    <xf numFmtId="0" fontId="15" fillId="8" borderId="0" xfId="0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165" fontId="10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4" fillId="4" borderId="0" xfId="0" applyFont="1" applyFill="1" applyProtection="1"/>
    <xf numFmtId="0" fontId="4" fillId="0" borderId="0" xfId="0" applyFont="1" applyProtection="1"/>
    <xf numFmtId="0" fontId="4" fillId="0" borderId="0" xfId="0" applyFont="1" applyAlignment="1" applyProtection="1">
      <alignment horizontal="left"/>
    </xf>
    <xf numFmtId="0" fontId="14" fillId="0" borderId="0" xfId="0" applyFont="1" applyProtection="1"/>
    <xf numFmtId="165" fontId="14" fillId="0" borderId="0" xfId="0" applyNumberFormat="1" applyFont="1" applyProtection="1"/>
    <xf numFmtId="0" fontId="16" fillId="10" borderId="0" xfId="0" applyFont="1" applyFill="1" applyBorder="1"/>
    <xf numFmtId="0" fontId="16" fillId="11" borderId="0" xfId="0" applyFont="1" applyFill="1" applyBorder="1"/>
    <xf numFmtId="0" fontId="16" fillId="12" borderId="0" xfId="0" applyFont="1" applyFill="1" applyBorder="1"/>
    <xf numFmtId="0" fontId="16" fillId="11" borderId="0" xfId="0" applyFont="1" applyFill="1" applyBorder="1" applyAlignment="1">
      <alignment horizontal="center"/>
    </xf>
    <xf numFmtId="0" fontId="17" fillId="11" borderId="0" xfId="0" applyFont="1" applyFill="1" applyBorder="1"/>
    <xf numFmtId="0" fontId="16" fillId="11" borderId="0" xfId="0" applyFont="1" applyFill="1" applyBorder="1" applyAlignment="1">
      <alignment horizontal="left"/>
    </xf>
    <xf numFmtId="0" fontId="16" fillId="12" borderId="0" xfId="0" applyFont="1" applyFill="1" applyBorder="1" applyAlignment="1">
      <alignment horizontal="center"/>
    </xf>
    <xf numFmtId="14" fontId="16" fillId="11" borderId="0" xfId="0" applyNumberFormat="1" applyFont="1" applyFill="1" applyBorder="1"/>
    <xf numFmtId="0" fontId="17" fillId="11" borderId="0" xfId="0" applyFont="1" applyFill="1" applyBorder="1" applyAlignment="1">
      <alignment horizontal="center"/>
    </xf>
    <xf numFmtId="0" fontId="16" fillId="11" borderId="28" xfId="0" applyFont="1" applyFill="1" applyBorder="1"/>
    <xf numFmtId="0" fontId="16" fillId="11" borderId="31" xfId="0" applyFont="1" applyFill="1" applyBorder="1"/>
    <xf numFmtId="0" fontId="17" fillId="11" borderId="34" xfId="0" applyFont="1" applyFill="1" applyBorder="1" applyAlignment="1">
      <alignment horizontal="center"/>
    </xf>
    <xf numFmtId="0" fontId="16" fillId="11" borderId="26" xfId="0" applyFont="1" applyFill="1" applyBorder="1"/>
    <xf numFmtId="0" fontId="16" fillId="11" borderId="28" xfId="0" applyFont="1" applyFill="1" applyBorder="1" applyAlignment="1">
      <alignment horizontal="center"/>
    </xf>
    <xf numFmtId="0" fontId="16" fillId="11" borderId="31" xfId="0" applyFont="1" applyFill="1" applyBorder="1" applyAlignment="1">
      <alignment horizontal="center"/>
    </xf>
    <xf numFmtId="0" fontId="2" fillId="11" borderId="24" xfId="0" applyFont="1" applyFill="1" applyBorder="1"/>
    <xf numFmtId="0" fontId="2" fillId="11" borderId="27" xfId="0" applyFont="1" applyFill="1" applyBorder="1"/>
    <xf numFmtId="0" fontId="2" fillId="11" borderId="29" xfId="0" applyFont="1" applyFill="1" applyBorder="1"/>
    <xf numFmtId="0" fontId="4" fillId="10" borderId="25" xfId="0" applyFont="1" applyFill="1" applyBorder="1"/>
    <xf numFmtId="0" fontId="4" fillId="10" borderId="30" xfId="0" applyFont="1" applyFill="1" applyBorder="1"/>
    <xf numFmtId="0" fontId="16" fillId="13" borderId="27" xfId="0" applyFont="1" applyFill="1" applyBorder="1"/>
    <xf numFmtId="0" fontId="16" fillId="13" borderId="0" xfId="0" applyFont="1" applyFill="1" applyBorder="1"/>
    <xf numFmtId="0" fontId="16" fillId="13" borderId="28" xfId="0" applyFont="1" applyFill="1" applyBorder="1"/>
    <xf numFmtId="0" fontId="16" fillId="13" borderId="29" xfId="0" applyFont="1" applyFill="1" applyBorder="1"/>
    <xf numFmtId="0" fontId="16" fillId="13" borderId="30" xfId="0" applyFont="1" applyFill="1" applyBorder="1"/>
    <xf numFmtId="0" fontId="16" fillId="13" borderId="31" xfId="0" applyFont="1" applyFill="1" applyBorder="1"/>
    <xf numFmtId="164" fontId="16" fillId="11" borderId="0" xfId="1" applyNumberFormat="1" applyFont="1" applyFill="1" applyBorder="1"/>
    <xf numFmtId="164" fontId="4" fillId="11" borderId="26" xfId="1" applyNumberFormat="1" applyFont="1" applyFill="1" applyBorder="1"/>
    <xf numFmtId="164" fontId="4" fillId="11" borderId="28" xfId="1" applyNumberFormat="1" applyFont="1" applyFill="1" applyBorder="1"/>
    <xf numFmtId="164" fontId="4" fillId="11" borderId="31" xfId="1" applyNumberFormat="1" applyFont="1" applyFill="1" applyBorder="1"/>
    <xf numFmtId="164" fontId="16" fillId="12" borderId="0" xfId="1" applyNumberFormat="1" applyFont="1" applyFill="1" applyBorder="1"/>
    <xf numFmtId="164" fontId="17" fillId="11" borderId="34" xfId="1" applyNumberFormat="1" applyFont="1" applyFill="1" applyBorder="1" applyAlignment="1">
      <alignment horizontal="center"/>
    </xf>
    <xf numFmtId="164" fontId="16" fillId="11" borderId="28" xfId="1" applyNumberFormat="1" applyFont="1" applyFill="1" applyBorder="1"/>
    <xf numFmtId="164" fontId="16" fillId="11" borderId="23" xfId="1" applyNumberFormat="1" applyFont="1" applyFill="1" applyBorder="1"/>
    <xf numFmtId="164" fontId="2" fillId="11" borderId="25" xfId="1" applyNumberFormat="1" applyFont="1" applyFill="1" applyBorder="1" applyAlignment="1">
      <alignment horizontal="left"/>
    </xf>
    <xf numFmtId="164" fontId="2" fillId="11" borderId="0" xfId="1" applyNumberFormat="1" applyFont="1" applyFill="1" applyBorder="1" applyAlignment="1">
      <alignment horizontal="left"/>
    </xf>
    <xf numFmtId="164" fontId="2" fillId="11" borderId="30" xfId="1" applyNumberFormat="1" applyFont="1" applyFill="1" applyBorder="1" applyAlignment="1">
      <alignment horizontal="left"/>
    </xf>
    <xf numFmtId="164" fontId="17" fillId="11" borderId="23" xfId="1" applyNumberFormat="1" applyFont="1" applyFill="1" applyBorder="1" applyAlignment="1">
      <alignment horizontal="center"/>
    </xf>
    <xf numFmtId="164" fontId="16" fillId="11" borderId="35" xfId="1" applyNumberFormat="1" applyFont="1" applyFill="1" applyBorder="1"/>
    <xf numFmtId="164" fontId="16" fillId="11" borderId="36" xfId="1" applyNumberFormat="1" applyFont="1" applyFill="1" applyBorder="1"/>
    <xf numFmtId="164" fontId="16" fillId="11" borderId="0" xfId="1" applyNumberFormat="1" applyFont="1" applyFill="1" applyBorder="1" applyAlignment="1">
      <alignment horizontal="center"/>
    </xf>
    <xf numFmtId="0" fontId="2" fillId="11" borderId="24" xfId="0" applyFont="1" applyFill="1" applyBorder="1" applyAlignment="1">
      <alignment horizontal="right"/>
    </xf>
    <xf numFmtId="0" fontId="2" fillId="11" borderId="27" xfId="0" applyFont="1" applyFill="1" applyBorder="1" applyAlignment="1">
      <alignment horizontal="right"/>
    </xf>
    <xf numFmtId="0" fontId="2" fillId="11" borderId="29" xfId="0" applyFont="1" applyFill="1" applyBorder="1" applyAlignment="1">
      <alignment horizontal="right"/>
    </xf>
    <xf numFmtId="165" fontId="2" fillId="11" borderId="0" xfId="1" applyNumberFormat="1" applyFont="1" applyFill="1" applyBorder="1" applyAlignment="1">
      <alignment horizontal="left"/>
    </xf>
    <xf numFmtId="1" fontId="2" fillId="11" borderId="0" xfId="1" applyNumberFormat="1" applyFont="1" applyFill="1" applyBorder="1" applyAlignment="1">
      <alignment horizontal="left"/>
    </xf>
    <xf numFmtId="0" fontId="18" fillId="0" borderId="0" xfId="0" applyFont="1" applyBorder="1"/>
    <xf numFmtId="0" fontId="18" fillId="0" borderId="0" xfId="0" applyFont="1" applyBorder="1" applyAlignment="1">
      <alignment horizontal="left"/>
    </xf>
    <xf numFmtId="0" fontId="18" fillId="0" borderId="0" xfId="0" applyFont="1" applyBorder="1" applyAlignment="1">
      <alignment horizontal="center"/>
    </xf>
    <xf numFmtId="164" fontId="18" fillId="0" borderId="0" xfId="1" applyNumberFormat="1" applyFont="1" applyBorder="1"/>
    <xf numFmtId="0" fontId="19" fillId="0" borderId="0" xfId="0" applyFont="1" applyBorder="1"/>
    <xf numFmtId="0" fontId="14" fillId="0" borderId="0" xfId="0" applyFont="1" applyBorder="1" applyAlignment="1">
      <alignment horizontal="center" vertical="center"/>
    </xf>
    <xf numFmtId="0" fontId="20" fillId="0" borderId="0" xfId="0" applyFont="1" applyBorder="1"/>
    <xf numFmtId="0" fontId="18" fillId="15" borderId="0" xfId="0" applyFont="1" applyFill="1" applyBorder="1"/>
    <xf numFmtId="0" fontId="18" fillId="15" borderId="0" xfId="0" applyFont="1" applyFill="1" applyBorder="1" applyAlignment="1">
      <alignment horizontal="center" vertical="center"/>
    </xf>
    <xf numFmtId="0" fontId="21" fillId="14" borderId="0" xfId="0" applyFont="1" applyFill="1" applyBorder="1" applyAlignment="1">
      <alignment horizontal="center" vertical="center"/>
    </xf>
    <xf numFmtId="14" fontId="21" fillId="14" borderId="0" xfId="0" applyNumberFormat="1" applyFont="1" applyFill="1" applyBorder="1" applyAlignment="1">
      <alignment horizontal="center" vertical="center"/>
    </xf>
    <xf numFmtId="164" fontId="21" fillId="14" borderId="0" xfId="1" applyNumberFormat="1" applyFont="1" applyFill="1" applyBorder="1" applyAlignment="1">
      <alignment horizontal="center" vertical="center"/>
    </xf>
    <xf numFmtId="0" fontId="18" fillId="0" borderId="0" xfId="0" applyFont="1" applyBorder="1" applyAlignment="1" applyProtection="1">
      <alignment horizontal="center"/>
      <protection locked="0"/>
    </xf>
    <xf numFmtId="14" fontId="18" fillId="0" borderId="0" xfId="0" applyNumberFormat="1" applyFont="1" applyBorder="1" applyAlignment="1">
      <alignment horizontal="center"/>
    </xf>
    <xf numFmtId="14" fontId="18" fillId="0" borderId="0" xfId="0" applyNumberFormat="1" applyFont="1" applyBorder="1" applyAlignment="1" applyProtection="1">
      <alignment horizontal="center"/>
      <protection locked="0"/>
    </xf>
    <xf numFmtId="165" fontId="18" fillId="0" borderId="0" xfId="0" applyNumberFormat="1" applyFont="1" applyBorder="1" applyAlignment="1">
      <alignment horizontal="center"/>
    </xf>
    <xf numFmtId="0" fontId="20" fillId="15" borderId="0" xfId="0" applyFont="1" applyFill="1" applyBorder="1"/>
    <xf numFmtId="0" fontId="22" fillId="12" borderId="0" xfId="0" applyFont="1" applyFill="1" applyBorder="1" applyAlignment="1">
      <alignment horizontal="left"/>
    </xf>
    <xf numFmtId="0" fontId="22" fillId="12" borderId="0" xfId="0" applyFont="1" applyFill="1" applyBorder="1" applyAlignment="1">
      <alignment horizontal="center"/>
    </xf>
    <xf numFmtId="14" fontId="22" fillId="12" borderId="0" xfId="0" applyNumberFormat="1" applyFont="1" applyFill="1" applyBorder="1" applyAlignment="1">
      <alignment horizontal="center"/>
    </xf>
    <xf numFmtId="164" fontId="22" fillId="12" borderId="0" xfId="1" applyNumberFormat="1" applyFont="1" applyFill="1" applyBorder="1"/>
    <xf numFmtId="0" fontId="16" fillId="10" borderId="0" xfId="0" applyFont="1" applyFill="1" applyBorder="1" applyAlignment="1">
      <alignment horizontal="center"/>
    </xf>
    <xf numFmtId="14" fontId="16" fillId="11" borderId="0" xfId="0" applyNumberFormat="1" applyFont="1" applyFill="1" applyBorder="1" applyAlignment="1">
      <alignment horizontal="center"/>
    </xf>
    <xf numFmtId="0" fontId="16" fillId="11" borderId="27" xfId="0" applyFont="1" applyFill="1" applyBorder="1" applyAlignment="1">
      <alignment horizontal="center"/>
    </xf>
    <xf numFmtId="0" fontId="16" fillId="11" borderId="0" xfId="0" applyFont="1" applyFill="1" applyBorder="1" applyAlignment="1">
      <alignment horizontal="center"/>
    </xf>
    <xf numFmtId="0" fontId="16" fillId="11" borderId="28" xfId="0" applyFont="1" applyFill="1" applyBorder="1" applyAlignment="1">
      <alignment horizontal="center"/>
    </xf>
    <xf numFmtId="0" fontId="17" fillId="11" borderId="32" xfId="0" applyFont="1" applyFill="1" applyBorder="1" applyAlignment="1">
      <alignment horizontal="center"/>
    </xf>
    <xf numFmtId="0" fontId="17" fillId="11" borderId="33" xfId="0" applyFont="1" applyFill="1" applyBorder="1" applyAlignment="1">
      <alignment horizontal="center"/>
    </xf>
    <xf numFmtId="0" fontId="17" fillId="11" borderId="34" xfId="0" applyFont="1" applyFill="1" applyBorder="1" applyAlignment="1">
      <alignment horizontal="center"/>
    </xf>
    <xf numFmtId="0" fontId="16" fillId="11" borderId="34" xfId="0" applyFont="1" applyFill="1" applyBorder="1" applyAlignment="1">
      <alignment horizontal="center"/>
    </xf>
    <xf numFmtId="0" fontId="16" fillId="11" borderId="23" xfId="0" applyFont="1" applyFill="1" applyBorder="1" applyAlignment="1">
      <alignment horizontal="center"/>
    </xf>
    <xf numFmtId="0" fontId="16" fillId="11" borderId="24" xfId="0" applyFont="1" applyFill="1" applyBorder="1" applyAlignment="1">
      <alignment horizontal="center"/>
    </xf>
    <xf numFmtId="0" fontId="16" fillId="11" borderId="25" xfId="0" applyFont="1" applyFill="1" applyBorder="1" applyAlignment="1">
      <alignment horizontal="center"/>
    </xf>
    <xf numFmtId="0" fontId="16" fillId="11" borderId="26" xfId="0" applyFont="1" applyFill="1" applyBorder="1" applyAlignment="1">
      <alignment horizontal="center"/>
    </xf>
    <xf numFmtId="0" fontId="9" fillId="6" borderId="11" xfId="0" applyFont="1" applyFill="1" applyBorder="1" applyAlignment="1">
      <alignment horizontal="center" vertical="center" wrapText="1"/>
    </xf>
    <xf numFmtId="0" fontId="11" fillId="7" borderId="6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164" fontId="8" fillId="3" borderId="0" xfId="1" applyNumberFormat="1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9" fillId="6" borderId="12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164" fontId="11" fillId="7" borderId="7" xfId="1" applyNumberFormat="1" applyFont="1" applyFill="1" applyBorder="1" applyAlignment="1">
      <alignment horizontal="center" vertical="center"/>
    </xf>
    <xf numFmtId="164" fontId="11" fillId="7" borderId="9" xfId="1" applyNumberFormat="1" applyFont="1" applyFill="1" applyBorder="1" applyAlignment="1">
      <alignment horizontal="center" vertical="center"/>
    </xf>
    <xf numFmtId="164" fontId="9" fillId="6" borderId="5" xfId="1" applyNumberFormat="1" applyFont="1" applyFill="1" applyBorder="1" applyAlignment="1">
      <alignment horizontal="center" vertical="center"/>
    </xf>
    <xf numFmtId="164" fontId="11" fillId="7" borderId="5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aj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mbria"/>
        <scheme val="maj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numFmt numFmtId="19" formatCode="dd/mm/yyyy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rgb="FF002060"/>
        <name val="Cambria"/>
        <scheme val="maj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mbria"/>
        <scheme val="major"/>
      </font>
      <numFmt numFmtId="166" formatCode="_-* #\ ##0\ _€_-;\-* #\ ##0\ _€_-;_-* &quot;-&quot;??\ _€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8" tint="0.79998168889431442"/>
        <name val="Cambria"/>
        <scheme val="major"/>
      </font>
      <numFmt numFmtId="164" formatCode="_-* #,##0\ _€_-;\-* #,##0\ _€_-;_-* &quot;-&quot;??\ _€_-;_-@_-"/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mbria"/>
        <scheme val="maj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mbria"/>
        <scheme val="maj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mbria"/>
        <scheme val="maj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mbria"/>
        <scheme val="maj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mbria"/>
        <scheme val="maj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mbria"/>
        <scheme val="maj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mbria"/>
        <scheme val="maj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mbria"/>
        <scheme val="major"/>
      </font>
      <fill>
        <patternFill>
          <bgColor theme="9" tint="0.79998168889431442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1071409</xdr:colOff>
      <xdr:row>2</xdr:row>
      <xdr:rowOff>59301</xdr:rowOff>
    </xdr:from>
    <xdr:to>
      <xdr:col>5</xdr:col>
      <xdr:colOff>809114</xdr:colOff>
      <xdr:row>5</xdr:row>
      <xdr:rowOff>20484</xdr:rowOff>
    </xdr:to>
    <xdr:sp macro="" textlink="">
      <xdr:nvSpPr>
        <xdr:cNvPr id="2" name="Rectangle 1"/>
        <xdr:cNvSpPr/>
      </xdr:nvSpPr>
      <xdr:spPr>
        <a:xfrm>
          <a:off x="4410280" y="366559"/>
          <a:ext cx="4909882" cy="422070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0" cap="none" spc="0">
              <a:ln w="11430"/>
              <a:solidFill>
                <a:srgbClr val="FF0000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  <a:latin typeface="Baskerville Old Face" panose="02020602080505020303" pitchFamily="18" charset="0"/>
            </a:rPr>
            <a:t>TechnoStructure</a:t>
          </a:r>
          <a:r>
            <a:rPr lang="fr-FR" sz="1600" b="0" cap="none" spc="0" baseline="0">
              <a:ln w="11430"/>
              <a:solidFill>
                <a:srgbClr val="FF0000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  <a:latin typeface="Baskerville Old Face" panose="02020602080505020303" pitchFamily="18" charset="0"/>
            </a:rPr>
            <a:t> Consulting SARL</a:t>
          </a:r>
          <a:endParaRPr lang="fr-FR" sz="1600" b="0" cap="none" spc="0">
            <a:ln w="11430"/>
            <a:solidFill>
              <a:srgbClr val="FF0000"/>
            </a:soli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  <a:latin typeface="Baskerville Old Face" panose="02020602080505020303" pitchFamily="18" charset="0"/>
          </a:endParaRPr>
        </a:p>
      </xdr:txBody>
    </xdr:sp>
    <xdr:clientData/>
  </xdr:twoCellAnchor>
  <xdr:twoCellAnchor>
    <xdr:from>
      <xdr:col>0</xdr:col>
      <xdr:colOff>47114</xdr:colOff>
      <xdr:row>0</xdr:row>
      <xdr:rowOff>53566</xdr:rowOff>
    </xdr:from>
    <xdr:to>
      <xdr:col>0</xdr:col>
      <xdr:colOff>836386</xdr:colOff>
      <xdr:row>4</xdr:row>
      <xdr:rowOff>122903</xdr:rowOff>
    </xdr:to>
    <xdr:pic>
      <xdr:nvPicPr>
        <xdr:cNvPr id="7" name="Image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144" t="15754" r="27451" b="39041"/>
        <a:stretch/>
      </xdr:blipFill>
      <xdr:spPr>
        <a:xfrm>
          <a:off x="47114" y="53566"/>
          <a:ext cx="789272" cy="68385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19051</xdr:rowOff>
    </xdr:from>
    <xdr:to>
      <xdr:col>0</xdr:col>
      <xdr:colOff>458781</xdr:colOff>
      <xdr:row>1</xdr:row>
      <xdr:rowOff>295275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144" t="15754" r="27451" b="39041"/>
        <a:stretch/>
      </xdr:blipFill>
      <xdr:spPr>
        <a:xfrm>
          <a:off x="19050" y="19051"/>
          <a:ext cx="439731" cy="438149"/>
        </a:xfrm>
        <a:prstGeom prst="rect">
          <a:avLst/>
        </a:prstGeom>
      </xdr:spPr>
    </xdr:pic>
    <xdr:clientData/>
  </xdr:twoCellAnchor>
  <xdr:twoCellAnchor>
    <xdr:from>
      <xdr:col>7</xdr:col>
      <xdr:colOff>238009</xdr:colOff>
      <xdr:row>0</xdr:row>
      <xdr:rowOff>152400</xdr:rowOff>
    </xdr:from>
    <xdr:to>
      <xdr:col>9</xdr:col>
      <xdr:colOff>352309</xdr:colOff>
      <xdr:row>2</xdr:row>
      <xdr:rowOff>133350</xdr:rowOff>
    </xdr:to>
    <xdr:sp macro="[0]!Archiver" textlink="">
      <xdr:nvSpPr>
        <xdr:cNvPr id="4" name="Rectangle à coins arrondis 3"/>
        <xdr:cNvSpPr/>
      </xdr:nvSpPr>
      <xdr:spPr>
        <a:xfrm>
          <a:off x="6731271" y="152400"/>
          <a:ext cx="1763751" cy="538511"/>
        </a:xfrm>
        <a:prstGeom prst="roundRect">
          <a:avLst/>
        </a:prstGeom>
        <a:solidFill>
          <a:schemeClr val="accent5">
            <a:lumMod val="75000"/>
          </a:schemeClr>
        </a:solidFill>
        <a:ln>
          <a:solidFill>
            <a:schemeClr val="bg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cross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+mj-lt"/>
            </a:rPr>
            <a:t>Archiver</a:t>
          </a:r>
          <a:r>
            <a:rPr lang="fr-FR" sz="1200" b="1" baseline="0">
              <a:solidFill>
                <a:schemeClr val="bg1"/>
              </a:solidFill>
              <a:latin typeface="+mj-lt"/>
            </a:rPr>
            <a:t> la facture</a:t>
          </a:r>
          <a:endParaRPr lang="fr-FR" sz="1200" b="1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7</xdr:col>
      <xdr:colOff>238009</xdr:colOff>
      <xdr:row>3</xdr:row>
      <xdr:rowOff>46464</xdr:rowOff>
    </xdr:from>
    <xdr:to>
      <xdr:col>9</xdr:col>
      <xdr:colOff>352309</xdr:colOff>
      <xdr:row>6</xdr:row>
      <xdr:rowOff>94786</xdr:rowOff>
    </xdr:to>
    <xdr:sp macro="[0]!NouvelleFacture" textlink="">
      <xdr:nvSpPr>
        <xdr:cNvPr id="5" name="Rectangle à coins arrondis 4"/>
        <xdr:cNvSpPr/>
      </xdr:nvSpPr>
      <xdr:spPr>
        <a:xfrm>
          <a:off x="6731271" y="766647"/>
          <a:ext cx="1763751" cy="536188"/>
        </a:xfrm>
        <a:prstGeom prst="roundRect">
          <a:avLst/>
        </a:prstGeom>
        <a:solidFill>
          <a:schemeClr val="accent5">
            <a:lumMod val="75000"/>
          </a:schemeClr>
        </a:solidFill>
        <a:ln>
          <a:solidFill>
            <a:schemeClr val="bg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cross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+mj-lt"/>
            </a:rPr>
            <a:t>Archiver</a:t>
          </a:r>
          <a:r>
            <a:rPr lang="fr-FR" sz="1200" b="1" baseline="0">
              <a:solidFill>
                <a:schemeClr val="bg1"/>
              </a:solidFill>
              <a:latin typeface="+mj-lt"/>
            </a:rPr>
            <a:t> la facture</a:t>
          </a:r>
          <a:endParaRPr lang="fr-FR" sz="1200" b="1">
            <a:solidFill>
              <a:schemeClr val="bg1"/>
            </a:solidFill>
            <a:latin typeface="+mj-lt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2</xdr:row>
      <xdr:rowOff>0</xdr:rowOff>
    </xdr:from>
    <xdr:to>
      <xdr:col>7</xdr:col>
      <xdr:colOff>518857</xdr:colOff>
      <xdr:row>4</xdr:row>
      <xdr:rowOff>95250</xdr:rowOff>
    </xdr:to>
    <xdr:sp macro="" textlink="">
      <xdr:nvSpPr>
        <xdr:cNvPr id="2" name="Rectangle 1"/>
        <xdr:cNvSpPr/>
      </xdr:nvSpPr>
      <xdr:spPr>
        <a:xfrm>
          <a:off x="3657600" y="304800"/>
          <a:ext cx="4909882" cy="400050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Baskerville Old Face" panose="02020602080505020303" pitchFamily="18" charset="0"/>
            </a:rPr>
            <a:t>TechnoStructure</a:t>
          </a:r>
          <a:r>
            <a:rPr lang="fr-FR" sz="16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Baskerville Old Face" panose="02020602080505020303" pitchFamily="18" charset="0"/>
            </a:rPr>
            <a:t> Consulting SARL</a:t>
          </a:r>
          <a:endParaRPr lang="fr-FR" sz="16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  <a:latin typeface="Baskerville Old Face" panose="02020602080505020303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Fichier%20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"/>
      <sheetName val="Références"/>
      <sheetName val="Satistiques"/>
    </sheetNames>
    <sheetDataSet>
      <sheetData sheetId="0">
        <row r="9">
          <cell r="B9" t="str">
            <v>TECHNOSTRUCTURE CONULTING</v>
          </cell>
          <cell r="C9" t="str">
            <v>PRESTATIONS DE SERVICES</v>
          </cell>
          <cell r="D9">
            <v>6477674</v>
          </cell>
          <cell r="E9" t="str">
            <v>13100 LBV GABON</v>
          </cell>
          <cell r="F9" t="str">
            <v>essonoabagas@gmail.com</v>
          </cell>
          <cell r="G9" t="str">
            <v>046186 W</v>
          </cell>
        </row>
        <row r="10">
          <cell r="B10" t="str">
            <v>EXO DELIS</v>
          </cell>
          <cell r="C10" t="str">
            <v>ADMINISTRATION PUBLIQUE</v>
          </cell>
          <cell r="D10" t="str">
            <v>06257301</v>
          </cell>
          <cell r="E10" t="str">
            <v>3472 LBV GABON</v>
          </cell>
          <cell r="F10" t="str">
            <v>exodelis@email.com</v>
          </cell>
          <cell r="G10" t="str">
            <v>046186 W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id="2" name="RéférenceClients" displayName="RéférenceClients" ref="B10:G12" totalsRowShown="0" headerRowDxfId="28" dataDxfId="27">
  <autoFilter ref="B10:G12"/>
  <tableColumns count="6">
    <tableColumn id="1" name="ENTREPRISE" dataDxfId="26" totalsRowDxfId="25">
      <calculatedColumnFormula>IF('[1]Base Client'!B9&lt;&gt;"",'[1]Base Client'!B9,"")</calculatedColumnFormula>
    </tableColumn>
    <tableColumn id="2" name="SECTEUR" dataDxfId="24" totalsRowDxfId="23">
      <calculatedColumnFormula>IF('[1]Base Client'!C9&lt;&gt;"",'[1]Base Client'!C9,"")</calculatedColumnFormula>
    </tableColumn>
    <tableColumn id="3" name="TELEPHONE" dataDxfId="22" totalsRowDxfId="21">
      <calculatedColumnFormula>IF('[1]Base Client'!D9&lt;&gt;"",'[1]Base Client'!D9,"")</calculatedColumnFormula>
    </tableColumn>
    <tableColumn id="4" name="BOITE POSTALE" dataDxfId="20" totalsRowDxfId="19">
      <calculatedColumnFormula>IF('[1]Base Client'!E9&lt;&gt;"",'[1]Base Client'!E9,"")</calculatedColumnFormula>
    </tableColumn>
    <tableColumn id="5" name="EMAIL" dataDxfId="18" totalsRowDxfId="17">
      <calculatedColumnFormula>IF('[1]Base Client'!F9&lt;&gt;"",'[1]Base Client'!F9,"")</calculatedColumnFormula>
    </tableColumn>
    <tableColumn id="6" name="NIF" dataDxfId="16" totalsRowDxfId="15">
      <calculatedColumnFormula>IF('[1]Base Client'!G9&lt;&gt;"",'[1]Base Client'!G9,"")</calculatedColumnFormula>
    </tableColumn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8:K12" totalsRowShown="0" headerRowDxfId="14" dataDxfId="13" headerRowCellStyle="Milliers" dataCellStyle="Milliers">
  <autoFilter ref="B8:K12"/>
  <tableColumns count="10">
    <tableColumn id="1" name="CLIENT" dataDxfId="12"/>
    <tableColumn id="2" name="NIF" dataDxfId="11"/>
    <tableColumn id="3" name="BOITE POSTALE" dataDxfId="10"/>
    <tableColumn id="4" name="TELEPHONE" dataDxfId="9"/>
    <tableColumn id="5" name="EMAIL" dataDxfId="8"/>
    <tableColumn id="6" name="NUMERO" dataDxfId="7"/>
    <tableColumn id="7" name="DATE" dataDxfId="6"/>
    <tableColumn id="8" name="MONTANT TTC" dataDxfId="5" dataCellStyle="Milliers"/>
    <tableColumn id="9" name="TPS 9,5%" dataDxfId="4" dataCellStyle="Milliers"/>
    <tableColumn id="10" name="MONTANT HT" dataDxfId="3" dataCellStyle="Milliers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1" name="Service" displayName="Service" ref="B2:B32" totalsRowShown="0" headerRowDxfId="2" dataDxfId="1">
  <autoFilter ref="B2:B32"/>
  <tableColumns count="1">
    <tableColumn id="1" name="Service" dataDxfId="0"/>
  </tableColumns>
  <tableStyleInfo name="TableStyleDark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2"/>
  <sheetViews>
    <sheetView showGridLines="0" zoomScale="93" zoomScaleNormal="93" workbookViewId="0">
      <pane ySplit="10" topLeftCell="A11" activePane="bottomLeft" state="frozen"/>
      <selection pane="bottomLeft" activeCell="C9" sqref="C9"/>
    </sheetView>
  </sheetViews>
  <sheetFormatPr baseColWidth="10" defaultRowHeight="12" x14ac:dyDescent="0.2"/>
  <cols>
    <col min="1" max="1" width="17.28515625" style="70" customWidth="1"/>
    <col min="2" max="2" width="32.7109375" style="73" customWidth="1"/>
    <col min="3" max="3" width="25.7109375" style="73" customWidth="1"/>
    <col min="4" max="4" width="26.28515625" style="74" customWidth="1"/>
    <col min="5" max="5" width="25.7109375" style="73" customWidth="1"/>
    <col min="6" max="6" width="32.7109375" style="73" customWidth="1"/>
    <col min="7" max="7" width="25.7109375" style="73" customWidth="1"/>
    <col min="8" max="9" width="17.28515625" style="70" customWidth="1"/>
    <col min="10" max="13" width="11.42578125" style="71"/>
    <col min="14" max="14" width="22.140625" style="72" hidden="1" customWidth="1"/>
    <col min="15" max="15" width="0" style="71" hidden="1" customWidth="1"/>
    <col min="16" max="16384" width="11.42578125" style="71"/>
  </cols>
  <sheetData>
    <row r="1" spans="1:14" s="62" customFormat="1" x14ac:dyDescent="0.2">
      <c r="B1" s="63"/>
      <c r="C1" s="63"/>
      <c r="D1" s="63"/>
      <c r="E1" s="63"/>
      <c r="F1" s="63"/>
      <c r="G1" s="63"/>
      <c r="N1" s="64"/>
    </row>
    <row r="2" spans="1:14" s="62" customFormat="1" x14ac:dyDescent="0.2">
      <c r="B2" s="63"/>
      <c r="C2" s="63"/>
      <c r="D2" s="63"/>
      <c r="E2" s="63"/>
      <c r="F2" s="63"/>
      <c r="G2" s="63"/>
      <c r="N2" s="64"/>
    </row>
    <row r="3" spans="1:14" s="62" customFormat="1" x14ac:dyDescent="0.2">
      <c r="B3" s="63"/>
      <c r="C3" s="63"/>
      <c r="D3" s="63"/>
      <c r="E3" s="63"/>
      <c r="F3" s="63"/>
      <c r="G3" s="63"/>
      <c r="N3" s="64"/>
    </row>
    <row r="4" spans="1:14" s="62" customFormat="1" x14ac:dyDescent="0.2">
      <c r="B4" s="63"/>
      <c r="C4" s="63"/>
      <c r="D4" s="63"/>
      <c r="E4" s="63"/>
      <c r="F4" s="63"/>
      <c r="G4" s="63"/>
      <c r="N4" s="64"/>
    </row>
    <row r="5" spans="1:14" s="62" customFormat="1" x14ac:dyDescent="0.2">
      <c r="B5" s="63"/>
      <c r="C5" s="63"/>
      <c r="D5" s="63"/>
      <c r="E5" s="63"/>
      <c r="F5" s="63"/>
      <c r="G5" s="63"/>
      <c r="N5" s="64"/>
    </row>
    <row r="6" spans="1:14" s="62" customFormat="1" x14ac:dyDescent="0.2">
      <c r="B6" s="63"/>
      <c r="C6" s="63"/>
      <c r="D6" s="63"/>
      <c r="E6" s="63"/>
      <c r="F6" s="63"/>
      <c r="G6" s="63"/>
      <c r="N6" s="64"/>
    </row>
    <row r="7" spans="1:14" s="62" customFormat="1" x14ac:dyDescent="0.2">
      <c r="B7" s="63"/>
      <c r="C7" s="63"/>
      <c r="D7" s="63"/>
      <c r="E7" s="63"/>
      <c r="F7" s="63"/>
      <c r="G7" s="63"/>
      <c r="N7" s="64"/>
    </row>
    <row r="8" spans="1:14" s="62" customFormat="1" x14ac:dyDescent="0.2">
      <c r="B8" s="63"/>
      <c r="C8" s="63"/>
      <c r="D8" s="63"/>
      <c r="E8" s="63"/>
      <c r="F8" s="63"/>
      <c r="G8" s="63"/>
      <c r="N8" s="64"/>
    </row>
    <row r="9" spans="1:14" s="62" customFormat="1" x14ac:dyDescent="0.2">
      <c r="B9" s="57"/>
      <c r="C9" s="57"/>
      <c r="D9" s="57"/>
      <c r="E9" s="57"/>
      <c r="F9" s="57"/>
      <c r="G9" s="57"/>
      <c r="N9" s="64"/>
    </row>
    <row r="10" spans="1:14" s="58" customFormat="1" ht="21" customHeight="1" x14ac:dyDescent="0.25">
      <c r="A10" s="65"/>
      <c r="B10" s="58" t="s">
        <v>58</v>
      </c>
      <c r="C10" s="58" t="s">
        <v>59</v>
      </c>
      <c r="D10" s="58" t="s">
        <v>60</v>
      </c>
      <c r="E10" s="58" t="s">
        <v>61</v>
      </c>
      <c r="F10" s="58" t="s">
        <v>57</v>
      </c>
      <c r="G10" s="58" t="s">
        <v>62</v>
      </c>
      <c r="H10" s="65"/>
      <c r="I10" s="65"/>
    </row>
    <row r="11" spans="1:14" s="69" customFormat="1" ht="14.25" customHeight="1" x14ac:dyDescent="0.25">
      <c r="A11" s="66"/>
      <c r="B11" s="67" t="str">
        <f>IF('[1]Base Client'!B9&lt;&gt;"",'[1]Base Client'!B9,"")</f>
        <v>TECHNOSTRUCTURE CONULTING</v>
      </c>
      <c r="C11" s="67" t="str">
        <f>IF('[1]Base Client'!C9&lt;&gt;"",'[1]Base Client'!C9,"")</f>
        <v>PRESTATIONS DE SERVICES</v>
      </c>
      <c r="D11" s="68">
        <f>IF('[1]Base Client'!D9&lt;&gt;"",'[1]Base Client'!D9,"")</f>
        <v>6477674</v>
      </c>
      <c r="E11" s="67" t="str">
        <f>IF('[1]Base Client'!E9&lt;&gt;"",'[1]Base Client'!E9,"")</f>
        <v>13100 LBV GABON</v>
      </c>
      <c r="F11" s="67" t="str">
        <f>IF('[1]Base Client'!F9&lt;&gt;"",'[1]Base Client'!F9,"")</f>
        <v>essonoabagas@gmail.com</v>
      </c>
      <c r="G11" s="67" t="str">
        <f>IF('[1]Base Client'!G9&lt;&gt;"",'[1]Base Client'!G9,"")</f>
        <v>046186 W</v>
      </c>
      <c r="H11" s="66"/>
      <c r="I11" s="66"/>
    </row>
    <row r="12" spans="1:14" s="69" customFormat="1" ht="14.25" customHeight="1" x14ac:dyDescent="0.25">
      <c r="A12" s="66"/>
      <c r="B12" s="67" t="str">
        <f>IF('[1]Base Client'!B10&lt;&gt;"",'[1]Base Client'!B10,"")</f>
        <v>EXO DELIS</v>
      </c>
      <c r="C12" s="67" t="str">
        <f>IF('[1]Base Client'!C10&lt;&gt;"",'[1]Base Client'!C10,"")</f>
        <v>ADMINISTRATION PUBLIQUE</v>
      </c>
      <c r="D12" s="68" t="str">
        <f>IF('[1]Base Client'!D10&lt;&gt;"",'[1]Base Client'!D10,"")</f>
        <v>06257301</v>
      </c>
      <c r="E12" s="67" t="str">
        <f>IF('[1]Base Client'!E10&lt;&gt;"",'[1]Base Client'!E10,"")</f>
        <v>3472 LBV GABON</v>
      </c>
      <c r="F12" s="67" t="str">
        <f>IF('[1]Base Client'!F10&lt;&gt;"",'[1]Base Client'!F10,"")</f>
        <v>exodelis@email.com</v>
      </c>
      <c r="G12" s="67" t="str">
        <f>IF('[1]Base Client'!G10&lt;&gt;"",'[1]Base Client'!G10,"")</f>
        <v>046186 W</v>
      </c>
      <c r="H12" s="66"/>
      <c r="I12" s="66"/>
    </row>
  </sheetData>
  <sheetProtection password="CDB4" sheet="1" objects="1" scenarios="1" selectLockedCells="1"/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0"/>
  <sheetViews>
    <sheetView zoomScaleNormal="100" zoomScalePageLayoutView="82" workbookViewId="0">
      <selection activeCell="F12" sqref="F12"/>
    </sheetView>
  </sheetViews>
  <sheetFormatPr baseColWidth="10" defaultRowHeight="12.75" x14ac:dyDescent="0.2"/>
  <cols>
    <col min="1" max="1" width="13.7109375" style="76" customWidth="1"/>
    <col min="2" max="2" width="14.5703125" style="76" customWidth="1"/>
    <col min="3" max="4" width="11.42578125" style="76"/>
    <col min="5" max="5" width="9.28515625" style="78" customWidth="1"/>
    <col min="6" max="7" width="15" style="101" customWidth="1"/>
    <col min="8" max="8" width="11.42578125" style="76" customWidth="1"/>
    <col min="9" max="16384" width="11.42578125" style="76"/>
  </cols>
  <sheetData>
    <row r="1" spans="1:7" x14ac:dyDescent="0.2">
      <c r="B1" s="75"/>
    </row>
    <row r="2" spans="1:7" ht="30.75" customHeight="1" x14ac:dyDescent="0.2"/>
    <row r="3" spans="1:7" x14ac:dyDescent="0.2">
      <c r="A3" s="90" t="s">
        <v>65</v>
      </c>
      <c r="B3" s="93"/>
      <c r="C3" s="87"/>
      <c r="E3" s="79" t="s">
        <v>68</v>
      </c>
    </row>
    <row r="4" spans="1:7" x14ac:dyDescent="0.2">
      <c r="A4" s="91" t="s">
        <v>66</v>
      </c>
      <c r="B4" s="55"/>
      <c r="C4" s="84"/>
      <c r="E4" s="76" t="s">
        <v>69</v>
      </c>
    </row>
    <row r="5" spans="1:7" x14ac:dyDescent="0.2">
      <c r="A5" s="91" t="s">
        <v>71</v>
      </c>
      <c r="B5" s="54"/>
      <c r="C5" s="84"/>
      <c r="E5" s="76"/>
    </row>
    <row r="6" spans="1:7" x14ac:dyDescent="0.2">
      <c r="A6" s="91" t="s">
        <v>67</v>
      </c>
      <c r="B6" s="55"/>
      <c r="C6" s="84"/>
      <c r="E6" s="116" t="s">
        <v>95</v>
      </c>
      <c r="F6" s="109"/>
      <c r="G6" s="102"/>
    </row>
    <row r="7" spans="1:7" x14ac:dyDescent="0.2">
      <c r="A7" s="92" t="s">
        <v>72</v>
      </c>
      <c r="B7" s="94"/>
      <c r="C7" s="85"/>
      <c r="E7" s="117" t="s">
        <v>70</v>
      </c>
      <c r="F7" s="110" t="str">
        <f>+IFERROR(VLOOKUP(F6,RéférenceClients[#All],6,FALSE),"")</f>
        <v/>
      </c>
      <c r="G7" s="103"/>
    </row>
    <row r="8" spans="1:7" x14ac:dyDescent="0.2">
      <c r="E8" s="117" t="s">
        <v>73</v>
      </c>
      <c r="F8" s="120" t="str">
        <f>IFERROR(VLOOKUP(F6,RéférenceClients[#All],4,FALSE),"")</f>
        <v/>
      </c>
      <c r="G8" s="103"/>
    </row>
    <row r="9" spans="1:7" x14ac:dyDescent="0.2">
      <c r="B9" s="75"/>
      <c r="E9" s="117" t="s">
        <v>74</v>
      </c>
      <c r="F9" s="119" t="str">
        <f>IFERROR(VLOOKUP(F6,RéférenceClients[#All],3,FALSE),"")</f>
        <v/>
      </c>
      <c r="G9" s="103"/>
    </row>
    <row r="10" spans="1:7" x14ac:dyDescent="0.2">
      <c r="B10" s="75"/>
      <c r="E10" s="118" t="s">
        <v>75</v>
      </c>
      <c r="F10" s="111" t="str">
        <f>IFERROR(VLOOKUP(F6,RéférenceClients[#All],5,FALSE),"")</f>
        <v/>
      </c>
      <c r="G10" s="104"/>
    </row>
    <row r="11" spans="1:7" x14ac:dyDescent="0.2">
      <c r="B11" s="75"/>
      <c r="E11" s="80"/>
    </row>
    <row r="12" spans="1:7" x14ac:dyDescent="0.2">
      <c r="B12" s="75"/>
      <c r="E12" s="80"/>
    </row>
    <row r="13" spans="1:7" x14ac:dyDescent="0.2">
      <c r="B13" s="75"/>
      <c r="E13" s="80"/>
    </row>
    <row r="14" spans="1:7" x14ac:dyDescent="0.2">
      <c r="B14" s="75"/>
      <c r="E14" s="80"/>
    </row>
    <row r="15" spans="1:7" x14ac:dyDescent="0.2">
      <c r="B15" s="75"/>
    </row>
    <row r="16" spans="1:7" ht="3.75" customHeight="1" x14ac:dyDescent="0.2">
      <c r="A16" s="77"/>
      <c r="B16" s="77"/>
      <c r="C16" s="77"/>
      <c r="D16" s="77"/>
      <c r="E16" s="81"/>
      <c r="F16" s="105"/>
      <c r="G16" s="105"/>
    </row>
    <row r="17" spans="1:7" x14ac:dyDescent="0.2">
      <c r="A17" s="79" t="s">
        <v>77</v>
      </c>
      <c r="B17" s="142">
        <v>2072041</v>
      </c>
    </row>
    <row r="18" spans="1:7" x14ac:dyDescent="0.2">
      <c r="A18" s="79" t="s">
        <v>78</v>
      </c>
      <c r="B18" s="143">
        <f ca="1">+TODAY()</f>
        <v>43302</v>
      </c>
    </row>
    <row r="19" spans="1:7" x14ac:dyDescent="0.2">
      <c r="B19" s="82"/>
    </row>
    <row r="20" spans="1:7" x14ac:dyDescent="0.2">
      <c r="B20" s="82"/>
    </row>
    <row r="21" spans="1:7" x14ac:dyDescent="0.2">
      <c r="B21" s="82"/>
    </row>
    <row r="22" spans="1:7" x14ac:dyDescent="0.2">
      <c r="B22" s="75"/>
    </row>
    <row r="23" spans="1:7" s="83" customFormat="1" x14ac:dyDescent="0.2">
      <c r="A23" s="147" t="s">
        <v>80</v>
      </c>
      <c r="B23" s="148"/>
      <c r="C23" s="148"/>
      <c r="D23" s="149"/>
      <c r="E23" s="86" t="s">
        <v>79</v>
      </c>
      <c r="F23" s="112" t="s">
        <v>81</v>
      </c>
      <c r="G23" s="106" t="s">
        <v>99</v>
      </c>
    </row>
    <row r="24" spans="1:7" x14ac:dyDescent="0.2">
      <c r="A24" s="152"/>
      <c r="B24" s="153"/>
      <c r="C24" s="153"/>
      <c r="D24" s="154"/>
      <c r="E24" s="88"/>
      <c r="F24" s="113"/>
      <c r="G24" s="107" t="str">
        <f>+IF(E24="","",E24*F24)</f>
        <v/>
      </c>
    </row>
    <row r="25" spans="1:7" x14ac:dyDescent="0.2">
      <c r="A25" s="144"/>
      <c r="B25" s="145"/>
      <c r="C25" s="145"/>
      <c r="D25" s="146"/>
      <c r="E25" s="88"/>
      <c r="F25" s="113"/>
      <c r="G25" s="107" t="str">
        <f t="shared" ref="G25:G40" si="0">+IF(E25="","",E25*F25)</f>
        <v/>
      </c>
    </row>
    <row r="26" spans="1:7" x14ac:dyDescent="0.2">
      <c r="A26" s="144"/>
      <c r="B26" s="145"/>
      <c r="C26" s="145"/>
      <c r="D26" s="146"/>
      <c r="E26" s="88"/>
      <c r="F26" s="113"/>
      <c r="G26" s="107" t="str">
        <f t="shared" si="0"/>
        <v/>
      </c>
    </row>
    <row r="27" spans="1:7" x14ac:dyDescent="0.2">
      <c r="A27" s="144"/>
      <c r="B27" s="145"/>
      <c r="C27" s="145"/>
      <c r="D27" s="146"/>
      <c r="E27" s="88"/>
      <c r="F27" s="113"/>
      <c r="G27" s="107" t="str">
        <f t="shared" si="0"/>
        <v/>
      </c>
    </row>
    <row r="28" spans="1:7" x14ac:dyDescent="0.2">
      <c r="A28" s="144"/>
      <c r="B28" s="145"/>
      <c r="C28" s="145"/>
      <c r="D28" s="146"/>
      <c r="E28" s="88"/>
      <c r="F28" s="113"/>
      <c r="G28" s="107" t="str">
        <f t="shared" si="0"/>
        <v/>
      </c>
    </row>
    <row r="29" spans="1:7" x14ac:dyDescent="0.2">
      <c r="A29" s="144"/>
      <c r="B29" s="145"/>
      <c r="C29" s="145"/>
      <c r="D29" s="146"/>
      <c r="E29" s="88"/>
      <c r="F29" s="113"/>
      <c r="G29" s="107" t="str">
        <f t="shared" si="0"/>
        <v/>
      </c>
    </row>
    <row r="30" spans="1:7" x14ac:dyDescent="0.2">
      <c r="A30" s="144"/>
      <c r="B30" s="145"/>
      <c r="C30" s="145"/>
      <c r="D30" s="146"/>
      <c r="E30" s="88"/>
      <c r="F30" s="113"/>
      <c r="G30" s="107" t="str">
        <f t="shared" si="0"/>
        <v/>
      </c>
    </row>
    <row r="31" spans="1:7" x14ac:dyDescent="0.2">
      <c r="A31" s="144"/>
      <c r="B31" s="145"/>
      <c r="C31" s="145"/>
      <c r="D31" s="146"/>
      <c r="E31" s="88"/>
      <c r="F31" s="113"/>
      <c r="G31" s="107" t="str">
        <f t="shared" si="0"/>
        <v/>
      </c>
    </row>
    <row r="32" spans="1:7" x14ac:dyDescent="0.2">
      <c r="A32" s="144"/>
      <c r="B32" s="145"/>
      <c r="C32" s="145"/>
      <c r="D32" s="146"/>
      <c r="E32" s="88"/>
      <c r="F32" s="113"/>
      <c r="G32" s="107" t="str">
        <f t="shared" si="0"/>
        <v/>
      </c>
    </row>
    <row r="33" spans="1:7" x14ac:dyDescent="0.2">
      <c r="A33" s="144"/>
      <c r="B33" s="145"/>
      <c r="C33" s="145"/>
      <c r="D33" s="146"/>
      <c r="E33" s="88"/>
      <c r="F33" s="113"/>
      <c r="G33" s="107" t="str">
        <f t="shared" si="0"/>
        <v/>
      </c>
    </row>
    <row r="34" spans="1:7" x14ac:dyDescent="0.2">
      <c r="A34" s="144"/>
      <c r="B34" s="145"/>
      <c r="C34" s="145"/>
      <c r="D34" s="146"/>
      <c r="E34" s="88"/>
      <c r="F34" s="113"/>
      <c r="G34" s="107" t="str">
        <f t="shared" si="0"/>
        <v/>
      </c>
    </row>
    <row r="35" spans="1:7" x14ac:dyDescent="0.2">
      <c r="A35" s="144"/>
      <c r="B35" s="145"/>
      <c r="C35" s="145"/>
      <c r="D35" s="146"/>
      <c r="E35" s="88"/>
      <c r="F35" s="113"/>
      <c r="G35" s="107" t="str">
        <f t="shared" si="0"/>
        <v/>
      </c>
    </row>
    <row r="36" spans="1:7" x14ac:dyDescent="0.2">
      <c r="A36" s="144"/>
      <c r="B36" s="145"/>
      <c r="C36" s="145"/>
      <c r="D36" s="146"/>
      <c r="E36" s="88"/>
      <c r="F36" s="113"/>
      <c r="G36" s="107" t="str">
        <f t="shared" si="0"/>
        <v/>
      </c>
    </row>
    <row r="37" spans="1:7" x14ac:dyDescent="0.2">
      <c r="A37" s="144"/>
      <c r="B37" s="145"/>
      <c r="C37" s="145"/>
      <c r="D37" s="146"/>
      <c r="E37" s="88"/>
      <c r="F37" s="113"/>
      <c r="G37" s="107" t="str">
        <f t="shared" si="0"/>
        <v/>
      </c>
    </row>
    <row r="38" spans="1:7" x14ac:dyDescent="0.2">
      <c r="A38" s="144"/>
      <c r="B38" s="145"/>
      <c r="C38" s="145"/>
      <c r="D38" s="146"/>
      <c r="E38" s="88"/>
      <c r="F38" s="113"/>
      <c r="G38" s="107" t="str">
        <f t="shared" si="0"/>
        <v/>
      </c>
    </row>
    <row r="39" spans="1:7" x14ac:dyDescent="0.2">
      <c r="A39" s="144"/>
      <c r="B39" s="145"/>
      <c r="C39" s="145"/>
      <c r="D39" s="146"/>
      <c r="E39" s="88"/>
      <c r="F39" s="113"/>
      <c r="G39" s="107" t="str">
        <f t="shared" si="0"/>
        <v/>
      </c>
    </row>
    <row r="40" spans="1:7" x14ac:dyDescent="0.2">
      <c r="A40" s="144"/>
      <c r="B40" s="145"/>
      <c r="C40" s="145"/>
      <c r="D40" s="146"/>
      <c r="E40" s="89"/>
      <c r="F40" s="114"/>
      <c r="G40" s="107" t="str">
        <f t="shared" si="0"/>
        <v/>
      </c>
    </row>
    <row r="41" spans="1:7" ht="4.5" customHeight="1" x14ac:dyDescent="0.2">
      <c r="A41" s="95"/>
      <c r="B41" s="96"/>
      <c r="C41" s="96"/>
      <c r="D41" s="97"/>
      <c r="E41" s="77"/>
      <c r="F41" s="105"/>
      <c r="G41" s="105"/>
    </row>
    <row r="42" spans="1:7" x14ac:dyDescent="0.2">
      <c r="A42" s="95"/>
      <c r="B42" s="96"/>
      <c r="C42" s="96"/>
      <c r="D42" s="97"/>
      <c r="E42" s="150" t="s">
        <v>82</v>
      </c>
      <c r="F42" s="151"/>
      <c r="G42" s="108">
        <f>SUM(G24:G40)</f>
        <v>0</v>
      </c>
    </row>
    <row r="43" spans="1:7" x14ac:dyDescent="0.2">
      <c r="A43" s="95"/>
      <c r="B43" s="96"/>
      <c r="C43" s="96"/>
      <c r="D43" s="97"/>
      <c r="E43" s="150" t="s">
        <v>83</v>
      </c>
      <c r="F43" s="151"/>
      <c r="G43" s="108">
        <f>+G42*0.095</f>
        <v>0</v>
      </c>
    </row>
    <row r="44" spans="1:7" x14ac:dyDescent="0.2">
      <c r="A44" s="98"/>
      <c r="B44" s="99"/>
      <c r="C44" s="99"/>
      <c r="D44" s="100"/>
      <c r="E44" s="150" t="s">
        <v>84</v>
      </c>
      <c r="F44" s="151"/>
      <c r="G44" s="108">
        <f>+G42-G43</f>
        <v>0</v>
      </c>
    </row>
    <row r="46" spans="1:7" x14ac:dyDescent="0.2">
      <c r="C46" s="76" t="s">
        <v>85</v>
      </c>
    </row>
    <row r="50" spans="6:6" x14ac:dyDescent="0.2">
      <c r="F50" s="115" t="s">
        <v>86</v>
      </c>
    </row>
  </sheetData>
  <mergeCells count="21">
    <mergeCell ref="A33:D33"/>
    <mergeCell ref="A23:D23"/>
    <mergeCell ref="E42:F42"/>
    <mergeCell ref="E43:F43"/>
    <mergeCell ref="E44:F44"/>
    <mergeCell ref="A24:D24"/>
    <mergeCell ref="A25:D25"/>
    <mergeCell ref="A26:D26"/>
    <mergeCell ref="A27:D27"/>
    <mergeCell ref="A28:D28"/>
    <mergeCell ref="A29:D29"/>
    <mergeCell ref="A30:D30"/>
    <mergeCell ref="A31:D31"/>
    <mergeCell ref="A32:D32"/>
    <mergeCell ref="A40:D40"/>
    <mergeCell ref="A34:D34"/>
    <mergeCell ref="A35:D35"/>
    <mergeCell ref="A36:D36"/>
    <mergeCell ref="A37:D37"/>
    <mergeCell ref="A38:D38"/>
    <mergeCell ref="A39:D39"/>
  </mergeCells>
  <pageMargins left="0.7" right="0.7" top="0.75" bottom="0.75" header="0.3" footer="0.3"/>
  <pageSetup orientation="portrait" r:id="rId1"/>
  <headerFooter>
    <oddFooter>&amp;C&amp;"+,Normal"&amp;10TechnoStructure Consulting SARL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Clients'!$B$11:$B$12</xm:f>
          </x14:formula1>
          <xm:sqref>B9:B14</xm:sqref>
        </x14:dataValidation>
        <x14:dataValidation type="list" allowBlank="1" showInputMessage="1" showErrorMessage="1" errorTitle="Erreur" error="Ce client n'existe pas. Merci de le créer au préalable">
          <x14:formula1>
            <xm:f>'Base Clients'!$B$11:$B$12</xm:f>
          </x14:formula1>
          <xm:sqref>F6</xm:sqref>
        </x14:dataValidation>
        <x14:dataValidation type="list" allowBlank="1" showInputMessage="1" showErrorMessage="1" errorTitle="Erreur" error="Service indisponible. A créer si nécessaire">
          <x14:formula1>
            <xm:f>'Paramètres Produits'!$B$3:$B$32</xm:f>
          </x14:formula1>
          <xm:sqref>A24:D40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L12"/>
  <sheetViews>
    <sheetView showGridLines="0" workbookViewId="0">
      <selection activeCell="F25" sqref="F25"/>
    </sheetView>
  </sheetViews>
  <sheetFormatPr baseColWidth="10" defaultRowHeight="12" x14ac:dyDescent="0.2"/>
  <cols>
    <col min="1" max="1" width="11.42578125" style="128"/>
    <col min="2" max="2" width="29.7109375" style="122" bestFit="1" customWidth="1"/>
    <col min="3" max="3" width="11.42578125" style="123"/>
    <col min="4" max="4" width="18.7109375" style="123" customWidth="1"/>
    <col min="5" max="5" width="13.28515625" style="123" customWidth="1"/>
    <col min="6" max="6" width="24.5703125" style="123" bestFit="1" customWidth="1"/>
    <col min="7" max="7" width="11.5703125" style="123" bestFit="1" customWidth="1"/>
    <col min="8" max="8" width="12.140625" style="134" bestFit="1" customWidth="1"/>
    <col min="9" max="9" width="16.85546875" style="124" customWidth="1"/>
    <col min="10" max="10" width="13" style="124" bestFit="1" customWidth="1"/>
    <col min="11" max="11" width="16" style="124" customWidth="1"/>
    <col min="12" max="12" width="11.42578125" style="128"/>
    <col min="13" max="16384" width="11.42578125" style="121"/>
  </cols>
  <sheetData>
    <row r="6" spans="1:12" x14ac:dyDescent="0.2">
      <c r="D6" s="133"/>
      <c r="E6" s="133"/>
      <c r="F6" s="133"/>
      <c r="G6" s="133"/>
      <c r="H6" s="135"/>
    </row>
    <row r="7" spans="1:12" x14ac:dyDescent="0.2">
      <c r="B7" s="121"/>
    </row>
    <row r="8" spans="1:12" s="126" customFormat="1" ht="21.75" customHeight="1" x14ac:dyDescent="0.25">
      <c r="A8" s="129"/>
      <c r="B8" s="130" t="s">
        <v>89</v>
      </c>
      <c r="C8" s="130" t="s">
        <v>62</v>
      </c>
      <c r="D8" s="130" t="s">
        <v>61</v>
      </c>
      <c r="E8" s="130" t="s">
        <v>60</v>
      </c>
      <c r="F8" s="130" t="s">
        <v>57</v>
      </c>
      <c r="G8" s="130" t="s">
        <v>87</v>
      </c>
      <c r="H8" s="131" t="s">
        <v>88</v>
      </c>
      <c r="I8" s="132" t="s">
        <v>96</v>
      </c>
      <c r="J8" s="132" t="s">
        <v>83</v>
      </c>
      <c r="K8" s="132" t="s">
        <v>97</v>
      </c>
      <c r="L8" s="129"/>
    </row>
    <row r="9" spans="1:12" s="127" customFormat="1" ht="6" customHeight="1" x14ac:dyDescent="0.2">
      <c r="A9" s="137"/>
      <c r="B9" s="138">
        <v>29</v>
      </c>
      <c r="C9" s="139"/>
      <c r="D9" s="139"/>
      <c r="E9" s="139"/>
      <c r="F9" s="139"/>
      <c r="G9" s="139"/>
      <c r="H9" s="140"/>
      <c r="I9" s="141"/>
      <c r="J9" s="141"/>
      <c r="K9" s="141"/>
      <c r="L9" s="137"/>
    </row>
    <row r="10" spans="1:12" s="125" customFormat="1" x14ac:dyDescent="0.2">
      <c r="A10" s="128"/>
      <c r="B10" s="122" t="s">
        <v>76</v>
      </c>
      <c r="C10" s="123" t="s">
        <v>90</v>
      </c>
      <c r="D10" s="123">
        <v>13100</v>
      </c>
      <c r="E10" s="136">
        <v>6477674</v>
      </c>
      <c r="F10" s="123" t="s">
        <v>91</v>
      </c>
      <c r="G10" s="123">
        <v>2072038</v>
      </c>
      <c r="H10" s="134">
        <v>43300</v>
      </c>
      <c r="I10" s="124">
        <v>150000</v>
      </c>
      <c r="J10" s="124">
        <v>14250</v>
      </c>
      <c r="K10" s="124">
        <v>135750</v>
      </c>
      <c r="L10" s="128"/>
    </row>
    <row r="11" spans="1:12" s="125" customFormat="1" x14ac:dyDescent="0.2">
      <c r="A11" s="128"/>
      <c r="B11" s="122" t="s">
        <v>64</v>
      </c>
      <c r="C11" s="123" t="s">
        <v>90</v>
      </c>
      <c r="D11" s="123" t="s">
        <v>92</v>
      </c>
      <c r="E11" s="136" t="s">
        <v>93</v>
      </c>
      <c r="F11" s="123" t="s">
        <v>94</v>
      </c>
      <c r="G11" s="123">
        <v>2072039</v>
      </c>
      <c r="H11" s="134">
        <v>43300</v>
      </c>
      <c r="I11" s="124">
        <v>2500000</v>
      </c>
      <c r="J11" s="124">
        <v>237500</v>
      </c>
      <c r="K11" s="124">
        <v>2262500</v>
      </c>
      <c r="L11" s="128"/>
    </row>
    <row r="12" spans="1:12" x14ac:dyDescent="0.2">
      <c r="B12" s="122" t="s">
        <v>76</v>
      </c>
      <c r="C12" s="123" t="s">
        <v>90</v>
      </c>
      <c r="D12" s="123" t="s">
        <v>98</v>
      </c>
      <c r="E12" s="123">
        <v>6477674</v>
      </c>
      <c r="F12" s="123" t="s">
        <v>91</v>
      </c>
      <c r="G12" s="123">
        <v>2072040</v>
      </c>
      <c r="H12" s="134">
        <v>43300</v>
      </c>
      <c r="I12" s="124">
        <v>2500000</v>
      </c>
      <c r="J12" s="124">
        <v>237500</v>
      </c>
      <c r="K12" s="124">
        <v>2262500</v>
      </c>
    </row>
  </sheetData>
  <sheetProtection selectLockedCells="1"/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32"/>
  <sheetViews>
    <sheetView tabSelected="1" topLeftCell="A8" workbookViewId="0">
      <selection activeCell="C11" sqref="C11"/>
    </sheetView>
  </sheetViews>
  <sheetFormatPr baseColWidth="10" defaultRowHeight="15" x14ac:dyDescent="0.25"/>
  <cols>
    <col min="2" max="2" width="37.42578125" bestFit="1" customWidth="1"/>
  </cols>
  <sheetData>
    <row r="2" spans="2:2" x14ac:dyDescent="0.25">
      <c r="B2" s="53" t="s">
        <v>63</v>
      </c>
    </row>
    <row r="3" spans="2:2" x14ac:dyDescent="0.25">
      <c r="B3" s="56" t="s">
        <v>9</v>
      </c>
    </row>
    <row r="4" spans="2:2" x14ac:dyDescent="0.25">
      <c r="B4" s="56" t="s">
        <v>17</v>
      </c>
    </row>
    <row r="5" spans="2:2" x14ac:dyDescent="0.25">
      <c r="B5" s="56" t="s">
        <v>12</v>
      </c>
    </row>
    <row r="6" spans="2:2" x14ac:dyDescent="0.25">
      <c r="B6" s="56" t="s">
        <v>12</v>
      </c>
    </row>
    <row r="7" spans="2:2" x14ac:dyDescent="0.25">
      <c r="B7" s="56" t="s">
        <v>19</v>
      </c>
    </row>
    <row r="8" spans="2:2" x14ac:dyDescent="0.25">
      <c r="B8" s="56" t="s">
        <v>56</v>
      </c>
    </row>
    <row r="9" spans="2:2" x14ac:dyDescent="0.25">
      <c r="B9" s="56" t="s">
        <v>28</v>
      </c>
    </row>
    <row r="10" spans="2:2" x14ac:dyDescent="0.25">
      <c r="B10" s="56" t="s">
        <v>8</v>
      </c>
    </row>
    <row r="11" spans="2:2" x14ac:dyDescent="0.25">
      <c r="B11" s="1" t="s">
        <v>7</v>
      </c>
    </row>
    <row r="12" spans="2:2" x14ac:dyDescent="0.25">
      <c r="B12" s="1" t="s">
        <v>6</v>
      </c>
    </row>
    <row r="13" spans="2:2" x14ac:dyDescent="0.25">
      <c r="B13" s="1" t="s">
        <v>24</v>
      </c>
    </row>
    <row r="14" spans="2:2" x14ac:dyDescent="0.25">
      <c r="B14" s="1" t="s">
        <v>15</v>
      </c>
    </row>
    <row r="15" spans="2:2" x14ac:dyDescent="0.25">
      <c r="B15" s="1" t="s">
        <v>49</v>
      </c>
    </row>
    <row r="16" spans="2:2" x14ac:dyDescent="0.25">
      <c r="B16" s="1" t="s">
        <v>10</v>
      </c>
    </row>
    <row r="17" spans="2:2" x14ac:dyDescent="0.25">
      <c r="B17" s="1" t="s">
        <v>13</v>
      </c>
    </row>
    <row r="18" spans="2:2" x14ac:dyDescent="0.25">
      <c r="B18" s="1" t="s">
        <v>55</v>
      </c>
    </row>
    <row r="19" spans="2:2" x14ac:dyDescent="0.25">
      <c r="B19" s="1" t="s">
        <v>53</v>
      </c>
    </row>
    <row r="20" spans="2:2" x14ac:dyDescent="0.25">
      <c r="B20" s="1" t="s">
        <v>51</v>
      </c>
    </row>
    <row r="21" spans="2:2" x14ac:dyDescent="0.25">
      <c r="B21" s="1" t="s">
        <v>50</v>
      </c>
    </row>
    <row r="22" spans="2:2" x14ac:dyDescent="0.25">
      <c r="B22" s="1" t="s">
        <v>54</v>
      </c>
    </row>
    <row r="23" spans="2:2" x14ac:dyDescent="0.25">
      <c r="B23" s="1" t="s">
        <v>52</v>
      </c>
    </row>
    <row r="24" spans="2:2" x14ac:dyDescent="0.25">
      <c r="B24" s="1" t="s">
        <v>20</v>
      </c>
    </row>
    <row r="25" spans="2:2" x14ac:dyDescent="0.25">
      <c r="B25" s="1" t="s">
        <v>27</v>
      </c>
    </row>
    <row r="26" spans="2:2" x14ac:dyDescent="0.25">
      <c r="B26" s="1" t="s">
        <v>5</v>
      </c>
    </row>
    <row r="27" spans="2:2" x14ac:dyDescent="0.25">
      <c r="B27" s="1" t="s">
        <v>23</v>
      </c>
    </row>
    <row r="28" spans="2:2" x14ac:dyDescent="0.25">
      <c r="B28" s="1" t="s">
        <v>22</v>
      </c>
    </row>
    <row r="29" spans="2:2" x14ac:dyDescent="0.25">
      <c r="B29" s="1" t="s">
        <v>26</v>
      </c>
    </row>
    <row r="30" spans="2:2" x14ac:dyDescent="0.25">
      <c r="B30" s="1" t="s">
        <v>42</v>
      </c>
    </row>
    <row r="31" spans="2:2" x14ac:dyDescent="0.25">
      <c r="B31" s="1" t="s">
        <v>16</v>
      </c>
    </row>
    <row r="32" spans="2:2" x14ac:dyDescent="0.25">
      <c r="B32" s="1" t="s">
        <v>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A48"/>
  <sheetViews>
    <sheetView showGridLines="0" showRowColHeaders="0" zoomScaleNormal="100" workbookViewId="0">
      <pane ySplit="1950" activePane="bottomLeft"/>
      <selection activeCell="C1" sqref="C1"/>
      <selection pane="bottomLeft" activeCell="H7" sqref="H7"/>
    </sheetView>
  </sheetViews>
  <sheetFormatPr baseColWidth="10" defaultRowHeight="12" x14ac:dyDescent="0.2"/>
  <cols>
    <col min="1" max="1" width="4.42578125" style="3" customWidth="1"/>
    <col min="2" max="2" width="23" style="47" customWidth="1"/>
    <col min="3" max="3" width="33.7109375" style="10" customWidth="1"/>
    <col min="4" max="4" width="12.28515625" style="48" customWidth="1"/>
    <col min="5" max="5" width="6.85546875" style="48" customWidth="1"/>
    <col min="6" max="6" width="12.42578125" style="48" customWidth="1"/>
    <col min="7" max="7" width="6.85546875" style="48" customWidth="1"/>
    <col min="8" max="8" width="14.7109375" style="48" customWidth="1"/>
    <col min="9" max="9" width="6.85546875" style="48" customWidth="1"/>
    <col min="10" max="10" width="12.7109375" style="48" customWidth="1"/>
    <col min="11" max="11" width="6.85546875" style="48" customWidth="1"/>
    <col min="12" max="12" width="12.7109375" style="48" customWidth="1"/>
    <col min="13" max="13" width="6.85546875" style="48" customWidth="1"/>
    <col min="14" max="14" width="12.7109375" style="48" customWidth="1"/>
    <col min="15" max="15" width="13.85546875" style="48" customWidth="1"/>
    <col min="16" max="17" width="5.7109375" style="3" customWidth="1"/>
    <col min="18" max="16384" width="11.42578125" style="10"/>
  </cols>
  <sheetData>
    <row r="1" spans="1:27" s="5" customFormat="1" ht="13.5" customHeight="1" x14ac:dyDescent="0.2">
      <c r="F1" s="6"/>
      <c r="G1" s="6"/>
      <c r="AA1" s="7"/>
    </row>
    <row r="2" spans="1:27" s="5" customFormat="1" ht="13.5" customHeight="1" x14ac:dyDescent="0.2">
      <c r="F2" s="6"/>
      <c r="G2" s="6"/>
      <c r="AA2" s="7"/>
    </row>
    <row r="3" spans="1:27" s="5" customFormat="1" ht="13.5" customHeight="1" x14ac:dyDescent="0.2">
      <c r="F3" s="6"/>
      <c r="G3" s="6"/>
      <c r="AA3" s="7"/>
    </row>
    <row r="4" spans="1:27" s="11" customFormat="1" ht="23.25" customHeight="1" x14ac:dyDescent="0.25">
      <c r="A4" s="8"/>
      <c r="B4" s="156" t="s">
        <v>43</v>
      </c>
      <c r="C4" s="157"/>
      <c r="D4" s="157"/>
      <c r="E4" s="168" t="s">
        <v>44</v>
      </c>
      <c r="F4" s="168"/>
      <c r="G4" s="168"/>
      <c r="H4" s="168"/>
      <c r="I4" s="168"/>
      <c r="J4" s="168"/>
      <c r="K4" s="168"/>
      <c r="L4" s="168"/>
      <c r="M4" s="168"/>
      <c r="N4" s="168"/>
      <c r="O4" s="165" t="s">
        <v>34</v>
      </c>
      <c r="P4" s="8"/>
      <c r="Q4" s="8"/>
    </row>
    <row r="5" spans="1:27" s="12" customFormat="1" ht="18" customHeight="1" x14ac:dyDescent="0.25">
      <c r="A5" s="9"/>
      <c r="B5" s="160" t="s">
        <v>0</v>
      </c>
      <c r="C5" s="162" t="s">
        <v>1</v>
      </c>
      <c r="D5" s="162" t="s">
        <v>46</v>
      </c>
      <c r="E5" s="167" t="s">
        <v>29</v>
      </c>
      <c r="F5" s="167"/>
      <c r="G5" s="167" t="s">
        <v>30</v>
      </c>
      <c r="H5" s="167"/>
      <c r="I5" s="167" t="s">
        <v>31</v>
      </c>
      <c r="J5" s="167"/>
      <c r="K5" s="167" t="s">
        <v>32</v>
      </c>
      <c r="L5" s="167"/>
      <c r="M5" s="167" t="s">
        <v>33</v>
      </c>
      <c r="N5" s="167"/>
      <c r="O5" s="165"/>
      <c r="P5" s="9"/>
      <c r="Q5" s="9"/>
    </row>
    <row r="6" spans="1:27" s="12" customFormat="1" ht="15.75" customHeight="1" x14ac:dyDescent="0.25">
      <c r="A6" s="2"/>
      <c r="B6" s="161"/>
      <c r="C6" s="163"/>
      <c r="D6" s="163"/>
      <c r="E6" s="13" t="s">
        <v>47</v>
      </c>
      <c r="F6" s="13" t="s">
        <v>48</v>
      </c>
      <c r="G6" s="13" t="s">
        <v>47</v>
      </c>
      <c r="H6" s="13" t="s">
        <v>48</v>
      </c>
      <c r="I6" s="13" t="s">
        <v>47</v>
      </c>
      <c r="J6" s="13" t="s">
        <v>48</v>
      </c>
      <c r="K6" s="13" t="s">
        <v>47</v>
      </c>
      <c r="L6" s="13" t="s">
        <v>48</v>
      </c>
      <c r="M6" s="13" t="s">
        <v>47</v>
      </c>
      <c r="N6" s="13" t="s">
        <v>48</v>
      </c>
      <c r="O6" s="166"/>
      <c r="P6" s="2"/>
      <c r="Q6" s="2"/>
    </row>
    <row r="7" spans="1:27" ht="10.5" x14ac:dyDescent="0.15">
      <c r="A7" s="2"/>
      <c r="B7" s="164" t="s">
        <v>2</v>
      </c>
      <c r="C7" s="14" t="s">
        <v>4</v>
      </c>
      <c r="D7" s="15">
        <v>150000</v>
      </c>
      <c r="E7" s="59">
        <v>3</v>
      </c>
      <c r="F7" s="60">
        <f>+D7*E7</f>
        <v>450000</v>
      </c>
      <c r="G7" s="60">
        <v>5</v>
      </c>
      <c r="H7" s="60">
        <f>+D7*G7</f>
        <v>750000</v>
      </c>
      <c r="I7" s="60">
        <v>6</v>
      </c>
      <c r="J7" s="60">
        <f>+D7*I7</f>
        <v>900000</v>
      </c>
      <c r="K7" s="60">
        <v>7</v>
      </c>
      <c r="L7" s="60">
        <f>+D7*K7</f>
        <v>1050000</v>
      </c>
      <c r="M7" s="60">
        <v>10</v>
      </c>
      <c r="N7" s="61">
        <f>+D7*M7</f>
        <v>1500000</v>
      </c>
      <c r="O7" s="15">
        <f>+F7+H7+J7+L7+N7</f>
        <v>4650000</v>
      </c>
      <c r="P7" s="2"/>
      <c r="Q7" s="2"/>
    </row>
    <row r="8" spans="1:27" ht="10.5" x14ac:dyDescent="0.15">
      <c r="A8" s="2"/>
      <c r="B8" s="155"/>
      <c r="C8" s="18" t="s">
        <v>56</v>
      </c>
      <c r="D8" s="19">
        <v>100000</v>
      </c>
      <c r="E8" s="20">
        <v>3</v>
      </c>
      <c r="F8" s="19">
        <f t="shared" ref="F8:F13" si="0">+D8*E8</f>
        <v>300000</v>
      </c>
      <c r="G8" s="19">
        <v>5</v>
      </c>
      <c r="H8" s="19">
        <f t="shared" ref="H8:H13" si="1">+D8*G8</f>
        <v>500000</v>
      </c>
      <c r="I8" s="19">
        <v>6</v>
      </c>
      <c r="J8" s="19">
        <f t="shared" ref="J8:J13" si="2">+D8*I8</f>
        <v>600000</v>
      </c>
      <c r="K8" s="19">
        <v>7</v>
      </c>
      <c r="L8" s="19">
        <f t="shared" ref="L8:L13" si="3">+D8*K8</f>
        <v>700000</v>
      </c>
      <c r="M8" s="19">
        <v>10</v>
      </c>
      <c r="N8" s="21">
        <f t="shared" ref="N8:N13" si="4">+D8*M8</f>
        <v>1000000</v>
      </c>
      <c r="O8" s="19">
        <f t="shared" ref="O8:O13" si="5">+F8+H8+J8+L8+N8</f>
        <v>3100000</v>
      </c>
      <c r="P8" s="2"/>
      <c r="Q8" s="2"/>
    </row>
    <row r="9" spans="1:27" ht="10.5" x14ac:dyDescent="0.15">
      <c r="A9" s="2"/>
      <c r="B9" s="155"/>
      <c r="C9" s="18" t="s">
        <v>5</v>
      </c>
      <c r="D9" s="19">
        <v>50000</v>
      </c>
      <c r="E9" s="20">
        <v>3</v>
      </c>
      <c r="F9" s="19">
        <f t="shared" si="0"/>
        <v>150000</v>
      </c>
      <c r="G9" s="19">
        <v>5</v>
      </c>
      <c r="H9" s="19">
        <f t="shared" si="1"/>
        <v>250000</v>
      </c>
      <c r="I9" s="19">
        <v>6</v>
      </c>
      <c r="J9" s="19">
        <f t="shared" si="2"/>
        <v>300000</v>
      </c>
      <c r="K9" s="19">
        <v>7</v>
      </c>
      <c r="L9" s="19">
        <f t="shared" si="3"/>
        <v>350000</v>
      </c>
      <c r="M9" s="19">
        <v>10</v>
      </c>
      <c r="N9" s="21">
        <f t="shared" si="4"/>
        <v>500000</v>
      </c>
      <c r="O9" s="19">
        <f t="shared" si="5"/>
        <v>1550000</v>
      </c>
      <c r="P9" s="2"/>
      <c r="Q9" s="2"/>
    </row>
    <row r="10" spans="1:27" ht="10.5" x14ac:dyDescent="0.15">
      <c r="A10" s="2"/>
      <c r="B10" s="155"/>
      <c r="C10" s="18" t="s">
        <v>6</v>
      </c>
      <c r="D10" s="19">
        <v>200000</v>
      </c>
      <c r="E10" s="20"/>
      <c r="F10" s="19">
        <f t="shared" si="0"/>
        <v>0</v>
      </c>
      <c r="G10" s="19"/>
      <c r="H10" s="19">
        <f t="shared" si="1"/>
        <v>0</v>
      </c>
      <c r="I10" s="19"/>
      <c r="J10" s="19">
        <f t="shared" si="2"/>
        <v>0</v>
      </c>
      <c r="K10" s="19"/>
      <c r="L10" s="19">
        <f t="shared" si="3"/>
        <v>0</v>
      </c>
      <c r="M10" s="19"/>
      <c r="N10" s="21">
        <f t="shared" si="4"/>
        <v>0</v>
      </c>
      <c r="O10" s="19">
        <f t="shared" si="5"/>
        <v>0</v>
      </c>
      <c r="P10" s="2"/>
      <c r="Q10" s="2"/>
    </row>
    <row r="11" spans="1:27" ht="10.5" x14ac:dyDescent="0.15">
      <c r="A11" s="2"/>
      <c r="B11" s="155"/>
      <c r="C11" s="18" t="s">
        <v>7</v>
      </c>
      <c r="D11" s="19">
        <v>400000</v>
      </c>
      <c r="E11" s="20"/>
      <c r="F11" s="19">
        <f t="shared" si="0"/>
        <v>0</v>
      </c>
      <c r="G11" s="19"/>
      <c r="H11" s="19">
        <f t="shared" si="1"/>
        <v>0</v>
      </c>
      <c r="I11" s="19"/>
      <c r="J11" s="19">
        <f t="shared" si="2"/>
        <v>0</v>
      </c>
      <c r="K11" s="19"/>
      <c r="L11" s="19">
        <f t="shared" si="3"/>
        <v>0</v>
      </c>
      <c r="M11" s="19"/>
      <c r="N11" s="21">
        <f t="shared" si="4"/>
        <v>0</v>
      </c>
      <c r="O11" s="19">
        <f t="shared" si="5"/>
        <v>0</v>
      </c>
      <c r="P11" s="2"/>
      <c r="Q11" s="2"/>
    </row>
    <row r="12" spans="1:27" ht="10.5" x14ac:dyDescent="0.15">
      <c r="A12" s="2"/>
      <c r="B12" s="155"/>
      <c r="C12" s="18" t="s">
        <v>8</v>
      </c>
      <c r="D12" s="19">
        <v>300000</v>
      </c>
      <c r="E12" s="20"/>
      <c r="F12" s="19">
        <f t="shared" si="0"/>
        <v>0</v>
      </c>
      <c r="G12" s="19"/>
      <c r="H12" s="19">
        <f t="shared" si="1"/>
        <v>0</v>
      </c>
      <c r="I12" s="19"/>
      <c r="J12" s="19">
        <f t="shared" si="2"/>
        <v>0</v>
      </c>
      <c r="K12" s="19"/>
      <c r="L12" s="19">
        <f t="shared" si="3"/>
        <v>0</v>
      </c>
      <c r="M12" s="19"/>
      <c r="N12" s="21">
        <f t="shared" si="4"/>
        <v>0</v>
      </c>
      <c r="O12" s="19">
        <f t="shared" si="5"/>
        <v>0</v>
      </c>
      <c r="P12" s="2"/>
      <c r="Q12" s="2"/>
    </row>
    <row r="13" spans="1:27" ht="10.5" x14ac:dyDescent="0.15">
      <c r="A13" s="2"/>
      <c r="B13" s="155"/>
      <c r="C13" s="18" t="s">
        <v>49</v>
      </c>
      <c r="D13" s="19">
        <v>100000</v>
      </c>
      <c r="E13" s="20"/>
      <c r="F13" s="19">
        <f t="shared" si="0"/>
        <v>0</v>
      </c>
      <c r="G13" s="19"/>
      <c r="H13" s="19">
        <f t="shared" si="1"/>
        <v>0</v>
      </c>
      <c r="I13" s="19"/>
      <c r="J13" s="19">
        <f t="shared" si="2"/>
        <v>0</v>
      </c>
      <c r="K13" s="19"/>
      <c r="L13" s="19">
        <f t="shared" si="3"/>
        <v>0</v>
      </c>
      <c r="M13" s="19">
        <v>3</v>
      </c>
      <c r="N13" s="21">
        <f t="shared" si="4"/>
        <v>300000</v>
      </c>
      <c r="O13" s="19">
        <f t="shared" si="5"/>
        <v>300000</v>
      </c>
      <c r="P13" s="2"/>
      <c r="Q13" s="2"/>
    </row>
    <row r="14" spans="1:27" s="22" customFormat="1" ht="10.5" x14ac:dyDescent="0.15">
      <c r="A14" s="2"/>
      <c r="B14" s="155"/>
      <c r="C14" s="23"/>
      <c r="D14" s="24" t="s">
        <v>35</v>
      </c>
      <c r="E14" s="25"/>
      <c r="F14" s="26">
        <f>SUM(F7:F13)</f>
        <v>900000</v>
      </c>
      <c r="G14" s="26"/>
      <c r="H14" s="26">
        <f>SUM(H7:H13)</f>
        <v>1500000</v>
      </c>
      <c r="I14" s="26"/>
      <c r="J14" s="26">
        <f>SUM(J7:J13)</f>
        <v>1800000</v>
      </c>
      <c r="K14" s="26"/>
      <c r="L14" s="26">
        <f>SUM(L7:L13)</f>
        <v>2100000</v>
      </c>
      <c r="M14" s="26"/>
      <c r="N14" s="27">
        <f>SUM(N7:N13)</f>
        <v>3300000</v>
      </c>
      <c r="O14" s="26">
        <f>SUM(O7:O13)</f>
        <v>9600000</v>
      </c>
      <c r="P14" s="2"/>
      <c r="Q14" s="2"/>
    </row>
    <row r="15" spans="1:27" ht="10.5" x14ac:dyDescent="0.15">
      <c r="A15" s="2"/>
      <c r="B15" s="155" t="s">
        <v>11</v>
      </c>
      <c r="C15" s="14" t="s">
        <v>12</v>
      </c>
      <c r="D15" s="15">
        <v>25000</v>
      </c>
      <c r="E15" s="16">
        <v>3</v>
      </c>
      <c r="F15" s="15">
        <f>+D15*E15</f>
        <v>75000</v>
      </c>
      <c r="G15" s="15">
        <v>5</v>
      </c>
      <c r="H15" s="15">
        <f>+D15*G15</f>
        <v>125000</v>
      </c>
      <c r="I15" s="15">
        <v>6</v>
      </c>
      <c r="J15" s="15">
        <f>+D15*I15</f>
        <v>150000</v>
      </c>
      <c r="K15" s="15">
        <v>7</v>
      </c>
      <c r="L15" s="15">
        <f>+D15*K15</f>
        <v>175000</v>
      </c>
      <c r="M15" s="15">
        <v>10</v>
      </c>
      <c r="N15" s="17">
        <f>+D15*M15</f>
        <v>250000</v>
      </c>
      <c r="O15" s="15">
        <f>+F15+H15+J15+L15+N15</f>
        <v>775000</v>
      </c>
      <c r="P15" s="2"/>
      <c r="Q15" s="2"/>
    </row>
    <row r="16" spans="1:27" ht="10.5" x14ac:dyDescent="0.15">
      <c r="A16" s="2"/>
      <c r="B16" s="155"/>
      <c r="C16" s="18" t="s">
        <v>13</v>
      </c>
      <c r="D16" s="19">
        <v>75000</v>
      </c>
      <c r="E16" s="20">
        <v>3</v>
      </c>
      <c r="F16" s="19">
        <f t="shared" ref="F16" si="6">+D16*E16</f>
        <v>225000</v>
      </c>
      <c r="G16" s="19">
        <v>3</v>
      </c>
      <c r="H16" s="19">
        <f t="shared" ref="H16" si="7">+D16*G16</f>
        <v>225000</v>
      </c>
      <c r="I16" s="19">
        <v>3</v>
      </c>
      <c r="J16" s="19">
        <f t="shared" ref="J16" si="8">+D16*I16</f>
        <v>225000</v>
      </c>
      <c r="K16" s="19">
        <v>3</v>
      </c>
      <c r="L16" s="19">
        <f t="shared" ref="L16" si="9">+D16*K16</f>
        <v>225000</v>
      </c>
      <c r="M16" s="19">
        <v>3</v>
      </c>
      <c r="N16" s="21">
        <f t="shared" ref="N16" si="10">+D16*M16</f>
        <v>225000</v>
      </c>
      <c r="O16" s="19">
        <f t="shared" ref="O16" si="11">+F16+H16+J16+L16+N16</f>
        <v>1125000</v>
      </c>
      <c r="P16" s="2"/>
      <c r="Q16" s="2"/>
    </row>
    <row r="17" spans="1:17" s="22" customFormat="1" ht="10.5" x14ac:dyDescent="0.15">
      <c r="A17" s="2"/>
      <c r="B17" s="155"/>
      <c r="C17" s="28"/>
      <c r="D17" s="29" t="s">
        <v>36</v>
      </c>
      <c r="E17" s="30"/>
      <c r="F17" s="31">
        <f>SUM(F15:F16)</f>
        <v>300000</v>
      </c>
      <c r="G17" s="31"/>
      <c r="H17" s="31">
        <f t="shared" ref="H17:O17" si="12">SUM(H15:H16)</f>
        <v>350000</v>
      </c>
      <c r="I17" s="31"/>
      <c r="J17" s="31">
        <f t="shared" si="12"/>
        <v>375000</v>
      </c>
      <c r="K17" s="31"/>
      <c r="L17" s="31">
        <f t="shared" si="12"/>
        <v>400000</v>
      </c>
      <c r="M17" s="31"/>
      <c r="N17" s="32">
        <f t="shared" si="12"/>
        <v>475000</v>
      </c>
      <c r="O17" s="31">
        <f t="shared" si="12"/>
        <v>1900000</v>
      </c>
      <c r="P17" s="2"/>
      <c r="Q17" s="2"/>
    </row>
    <row r="18" spans="1:17" ht="10.5" x14ac:dyDescent="0.15">
      <c r="A18" s="2"/>
      <c r="B18" s="155" t="s">
        <v>14</v>
      </c>
      <c r="C18" s="18" t="s">
        <v>15</v>
      </c>
      <c r="D18" s="19">
        <v>300000</v>
      </c>
      <c r="E18" s="20">
        <v>1</v>
      </c>
      <c r="F18" s="19">
        <f t="shared" ref="F18:F22" si="13">+D18*E18</f>
        <v>300000</v>
      </c>
      <c r="G18" s="19">
        <v>1</v>
      </c>
      <c r="H18" s="19">
        <f t="shared" ref="H18:H22" si="14">+D18*G18</f>
        <v>300000</v>
      </c>
      <c r="I18" s="19">
        <v>1</v>
      </c>
      <c r="J18" s="19">
        <f t="shared" ref="J18:J22" si="15">+D18*I18</f>
        <v>300000</v>
      </c>
      <c r="K18" s="19">
        <v>1</v>
      </c>
      <c r="L18" s="19">
        <f t="shared" ref="L18:L22" si="16">+D18*K18</f>
        <v>300000</v>
      </c>
      <c r="M18" s="19">
        <v>1</v>
      </c>
      <c r="N18" s="21">
        <f t="shared" ref="N18:N22" si="17">+D18*M18</f>
        <v>300000</v>
      </c>
      <c r="O18" s="19">
        <f t="shared" ref="O18:O22" si="18">+F18+H18+J18+L18+N18</f>
        <v>1500000</v>
      </c>
      <c r="P18" s="2"/>
      <c r="Q18" s="2"/>
    </row>
    <row r="19" spans="1:17" ht="10.5" x14ac:dyDescent="0.15">
      <c r="A19" s="2"/>
      <c r="B19" s="155"/>
      <c r="C19" s="18" t="s">
        <v>5</v>
      </c>
      <c r="D19" s="19">
        <v>300000</v>
      </c>
      <c r="E19" s="20">
        <v>3</v>
      </c>
      <c r="F19" s="19">
        <f t="shared" si="13"/>
        <v>900000</v>
      </c>
      <c r="G19" s="19">
        <v>3</v>
      </c>
      <c r="H19" s="19">
        <f t="shared" si="14"/>
        <v>900000</v>
      </c>
      <c r="I19" s="19">
        <v>3</v>
      </c>
      <c r="J19" s="19">
        <f t="shared" si="15"/>
        <v>900000</v>
      </c>
      <c r="K19" s="19">
        <v>3</v>
      </c>
      <c r="L19" s="19">
        <f t="shared" si="16"/>
        <v>900000</v>
      </c>
      <c r="M19" s="19">
        <v>3</v>
      </c>
      <c r="N19" s="21">
        <f t="shared" si="17"/>
        <v>900000</v>
      </c>
      <c r="O19" s="19">
        <f t="shared" si="18"/>
        <v>4500000</v>
      </c>
      <c r="P19" s="2"/>
      <c r="Q19" s="2"/>
    </row>
    <row r="20" spans="1:17" ht="10.5" x14ac:dyDescent="0.15">
      <c r="A20" s="2"/>
      <c r="B20" s="155"/>
      <c r="C20" s="18" t="s">
        <v>16</v>
      </c>
      <c r="D20" s="19">
        <v>150000</v>
      </c>
      <c r="E20" s="20">
        <v>1</v>
      </c>
      <c r="F20" s="19">
        <f t="shared" si="13"/>
        <v>150000</v>
      </c>
      <c r="G20" s="19">
        <v>1</v>
      </c>
      <c r="H20" s="19">
        <f t="shared" si="14"/>
        <v>150000</v>
      </c>
      <c r="I20" s="19">
        <v>1</v>
      </c>
      <c r="J20" s="19">
        <f t="shared" si="15"/>
        <v>150000</v>
      </c>
      <c r="K20" s="19">
        <v>1</v>
      </c>
      <c r="L20" s="19">
        <f t="shared" si="16"/>
        <v>150000</v>
      </c>
      <c r="M20" s="19">
        <v>1</v>
      </c>
      <c r="N20" s="21">
        <f t="shared" si="17"/>
        <v>150000</v>
      </c>
      <c r="O20" s="19">
        <f t="shared" si="18"/>
        <v>750000</v>
      </c>
      <c r="P20" s="2"/>
      <c r="Q20" s="2"/>
    </row>
    <row r="21" spans="1:17" ht="10.5" x14ac:dyDescent="0.15">
      <c r="A21" s="2"/>
      <c r="B21" s="155"/>
      <c r="C21" s="18" t="s">
        <v>17</v>
      </c>
      <c r="D21" s="19">
        <v>150000</v>
      </c>
      <c r="E21" s="20">
        <v>1</v>
      </c>
      <c r="F21" s="19">
        <f t="shared" si="13"/>
        <v>150000</v>
      </c>
      <c r="G21" s="19">
        <v>1</v>
      </c>
      <c r="H21" s="19">
        <f t="shared" si="14"/>
        <v>150000</v>
      </c>
      <c r="I21" s="19">
        <v>1</v>
      </c>
      <c r="J21" s="19">
        <f t="shared" si="15"/>
        <v>150000</v>
      </c>
      <c r="K21" s="19">
        <v>1</v>
      </c>
      <c r="L21" s="19">
        <f t="shared" si="16"/>
        <v>150000</v>
      </c>
      <c r="M21" s="19">
        <v>1</v>
      </c>
      <c r="N21" s="21">
        <f t="shared" si="17"/>
        <v>150000</v>
      </c>
      <c r="O21" s="19">
        <f t="shared" si="18"/>
        <v>750000</v>
      </c>
      <c r="P21" s="2"/>
      <c r="Q21" s="2"/>
    </row>
    <row r="22" spans="1:17" ht="10.5" x14ac:dyDescent="0.15">
      <c r="A22" s="2"/>
      <c r="B22" s="155"/>
      <c r="C22" s="18" t="s">
        <v>12</v>
      </c>
      <c r="D22" s="19">
        <v>100000</v>
      </c>
      <c r="E22" s="20">
        <v>1</v>
      </c>
      <c r="F22" s="19">
        <f t="shared" si="13"/>
        <v>100000</v>
      </c>
      <c r="G22" s="19">
        <v>1</v>
      </c>
      <c r="H22" s="19">
        <f t="shared" si="14"/>
        <v>100000</v>
      </c>
      <c r="I22" s="19">
        <v>1</v>
      </c>
      <c r="J22" s="19">
        <f t="shared" si="15"/>
        <v>100000</v>
      </c>
      <c r="K22" s="19">
        <v>1</v>
      </c>
      <c r="L22" s="19">
        <f t="shared" si="16"/>
        <v>100000</v>
      </c>
      <c r="M22" s="19">
        <v>1</v>
      </c>
      <c r="N22" s="21">
        <f t="shared" si="17"/>
        <v>100000</v>
      </c>
      <c r="O22" s="19">
        <f t="shared" si="18"/>
        <v>500000</v>
      </c>
      <c r="P22" s="2"/>
      <c r="Q22" s="2"/>
    </row>
    <row r="23" spans="1:17" s="22" customFormat="1" ht="10.5" x14ac:dyDescent="0.15">
      <c r="A23" s="2"/>
      <c r="B23" s="155"/>
      <c r="C23" s="33"/>
      <c r="D23" s="34" t="s">
        <v>37</v>
      </c>
      <c r="E23" s="35"/>
      <c r="F23" s="36">
        <f>SUM(F18:F22)</f>
        <v>1600000</v>
      </c>
      <c r="G23" s="36"/>
      <c r="H23" s="36">
        <f t="shared" ref="H23:O23" si="19">SUM(H18:H22)</f>
        <v>1600000</v>
      </c>
      <c r="I23" s="36"/>
      <c r="J23" s="36">
        <f t="shared" si="19"/>
        <v>1600000</v>
      </c>
      <c r="K23" s="36"/>
      <c r="L23" s="36">
        <f t="shared" si="19"/>
        <v>1600000</v>
      </c>
      <c r="M23" s="36"/>
      <c r="N23" s="37">
        <f t="shared" si="19"/>
        <v>1600000</v>
      </c>
      <c r="O23" s="36">
        <f t="shared" si="19"/>
        <v>8000000</v>
      </c>
      <c r="P23" s="2"/>
      <c r="Q23" s="2"/>
    </row>
    <row r="24" spans="1:17" ht="10.5" x14ac:dyDescent="0.15">
      <c r="A24" s="2"/>
      <c r="B24" s="155" t="s">
        <v>3</v>
      </c>
      <c r="C24" s="38" t="s">
        <v>9</v>
      </c>
      <c r="D24" s="39">
        <v>500000</v>
      </c>
      <c r="E24" s="40"/>
      <c r="F24" s="39">
        <f t="shared" ref="F24:F25" si="20">+D24*E24</f>
        <v>0</v>
      </c>
      <c r="G24" s="39"/>
      <c r="H24" s="39">
        <f t="shared" ref="H24:H25" si="21">+D24*G24</f>
        <v>0</v>
      </c>
      <c r="I24" s="39"/>
      <c r="J24" s="39">
        <f t="shared" ref="J24:J25" si="22">+D24*I24</f>
        <v>0</v>
      </c>
      <c r="K24" s="39"/>
      <c r="L24" s="39">
        <f t="shared" ref="L24:L25" si="23">+D24*K24</f>
        <v>0</v>
      </c>
      <c r="M24" s="39">
        <v>3</v>
      </c>
      <c r="N24" s="41">
        <f t="shared" ref="N24:N25" si="24">+D24*M24</f>
        <v>1500000</v>
      </c>
      <c r="O24" s="39">
        <f t="shared" ref="O24:O25" si="25">+F24+H24+J24+L24+N24</f>
        <v>1500000</v>
      </c>
      <c r="P24" s="2"/>
      <c r="Q24" s="2"/>
    </row>
    <row r="25" spans="1:17" ht="10.5" x14ac:dyDescent="0.15">
      <c r="A25" s="2"/>
      <c r="B25" s="155"/>
      <c r="C25" s="18" t="s">
        <v>10</v>
      </c>
      <c r="D25" s="19">
        <v>1000000</v>
      </c>
      <c r="E25" s="20"/>
      <c r="F25" s="19">
        <f t="shared" si="20"/>
        <v>0</v>
      </c>
      <c r="G25" s="19"/>
      <c r="H25" s="19">
        <f t="shared" si="21"/>
        <v>0</v>
      </c>
      <c r="I25" s="19">
        <v>1</v>
      </c>
      <c r="J25" s="19">
        <f t="shared" si="22"/>
        <v>1000000</v>
      </c>
      <c r="K25" s="19"/>
      <c r="L25" s="19">
        <f t="shared" si="23"/>
        <v>0</v>
      </c>
      <c r="M25" s="19">
        <v>1</v>
      </c>
      <c r="N25" s="21">
        <f t="shared" si="24"/>
        <v>1000000</v>
      </c>
      <c r="O25" s="19">
        <f t="shared" si="25"/>
        <v>2000000</v>
      </c>
      <c r="P25" s="2"/>
      <c r="Q25" s="2"/>
    </row>
    <row r="26" spans="1:17" s="22" customFormat="1" ht="10.5" x14ac:dyDescent="0.15">
      <c r="A26" s="2"/>
      <c r="B26" s="155"/>
      <c r="C26" s="28"/>
      <c r="D26" s="29" t="s">
        <v>38</v>
      </c>
      <c r="E26" s="30"/>
      <c r="F26" s="31">
        <f>SUM(F24:F25)</f>
        <v>0</v>
      </c>
      <c r="G26" s="31"/>
      <c r="H26" s="31">
        <f t="shared" ref="H26:O26" si="26">SUM(H24:H25)</f>
        <v>0</v>
      </c>
      <c r="I26" s="31"/>
      <c r="J26" s="31">
        <f t="shared" si="26"/>
        <v>1000000</v>
      </c>
      <c r="K26" s="31"/>
      <c r="L26" s="31">
        <f t="shared" si="26"/>
        <v>0</v>
      </c>
      <c r="M26" s="31"/>
      <c r="N26" s="32">
        <f t="shared" si="26"/>
        <v>2500000</v>
      </c>
      <c r="O26" s="31">
        <f t="shared" si="26"/>
        <v>3500000</v>
      </c>
      <c r="P26" s="2"/>
      <c r="Q26" s="2"/>
    </row>
    <row r="27" spans="1:17" ht="10.5" x14ac:dyDescent="0.15">
      <c r="A27" s="2"/>
      <c r="B27" s="155" t="s">
        <v>18</v>
      </c>
      <c r="C27" s="18" t="s">
        <v>19</v>
      </c>
      <c r="D27" s="19">
        <v>1000000</v>
      </c>
      <c r="E27" s="20"/>
      <c r="F27" s="19">
        <f t="shared" ref="F27:F29" si="27">+D27*E27</f>
        <v>0</v>
      </c>
      <c r="G27" s="19"/>
      <c r="H27" s="19">
        <f t="shared" ref="H27:H29" si="28">+D27*G27</f>
        <v>0</v>
      </c>
      <c r="I27" s="19"/>
      <c r="J27" s="19">
        <f t="shared" ref="J27:J29" si="29">+D27*I27</f>
        <v>0</v>
      </c>
      <c r="K27" s="19"/>
      <c r="L27" s="19">
        <f t="shared" ref="L27:L29" si="30">+D27*K27</f>
        <v>0</v>
      </c>
      <c r="M27" s="19"/>
      <c r="N27" s="21">
        <f t="shared" ref="N27:N29" si="31">+D27*M27</f>
        <v>0</v>
      </c>
      <c r="O27" s="19">
        <f t="shared" ref="O27:O29" si="32">+F27+H27+J27+L27+N27</f>
        <v>0</v>
      </c>
      <c r="P27" s="2"/>
      <c r="Q27" s="2"/>
    </row>
    <row r="28" spans="1:17" ht="10.5" x14ac:dyDescent="0.15">
      <c r="A28" s="2"/>
      <c r="B28" s="155"/>
      <c r="C28" s="18" t="s">
        <v>20</v>
      </c>
      <c r="D28" s="19">
        <v>1000000</v>
      </c>
      <c r="E28" s="20"/>
      <c r="F28" s="19">
        <f t="shared" si="27"/>
        <v>0</v>
      </c>
      <c r="G28" s="19"/>
      <c r="H28" s="19">
        <f t="shared" si="28"/>
        <v>0</v>
      </c>
      <c r="I28" s="19"/>
      <c r="J28" s="19">
        <f t="shared" si="29"/>
        <v>0</v>
      </c>
      <c r="K28" s="19"/>
      <c r="L28" s="19">
        <f t="shared" si="30"/>
        <v>0</v>
      </c>
      <c r="M28" s="19"/>
      <c r="N28" s="21">
        <f t="shared" si="31"/>
        <v>0</v>
      </c>
      <c r="O28" s="19">
        <f t="shared" si="32"/>
        <v>0</v>
      </c>
      <c r="P28" s="2"/>
      <c r="Q28" s="2"/>
    </row>
    <row r="29" spans="1:17" ht="10.5" x14ac:dyDescent="0.15">
      <c r="A29" s="2"/>
      <c r="B29" s="155"/>
      <c r="C29" s="18" t="s">
        <v>28</v>
      </c>
      <c r="D29" s="19">
        <v>300000</v>
      </c>
      <c r="E29" s="20"/>
      <c r="F29" s="19">
        <f t="shared" si="27"/>
        <v>0</v>
      </c>
      <c r="G29" s="19"/>
      <c r="H29" s="19">
        <f t="shared" si="28"/>
        <v>0</v>
      </c>
      <c r="I29" s="19"/>
      <c r="J29" s="19">
        <f t="shared" si="29"/>
        <v>0</v>
      </c>
      <c r="K29" s="19"/>
      <c r="L29" s="19">
        <f t="shared" si="30"/>
        <v>0</v>
      </c>
      <c r="M29" s="19"/>
      <c r="N29" s="21">
        <f t="shared" si="31"/>
        <v>0</v>
      </c>
      <c r="O29" s="19">
        <f t="shared" si="32"/>
        <v>0</v>
      </c>
      <c r="P29" s="2"/>
      <c r="Q29" s="2"/>
    </row>
    <row r="30" spans="1:17" s="22" customFormat="1" x14ac:dyDescent="0.2">
      <c r="A30" s="3"/>
      <c r="B30" s="155"/>
      <c r="C30" s="33"/>
      <c r="D30" s="34" t="s">
        <v>39</v>
      </c>
      <c r="E30" s="35"/>
      <c r="F30" s="36">
        <f>SUM(F27:F29)</f>
        <v>0</v>
      </c>
      <c r="G30" s="36"/>
      <c r="H30" s="36">
        <f t="shared" ref="H30:O30" si="33">SUM(H27:H29)</f>
        <v>0</v>
      </c>
      <c r="I30" s="36"/>
      <c r="J30" s="36">
        <f t="shared" si="33"/>
        <v>0</v>
      </c>
      <c r="K30" s="36"/>
      <c r="L30" s="36">
        <f t="shared" si="33"/>
        <v>0</v>
      </c>
      <c r="M30" s="36"/>
      <c r="N30" s="37">
        <f t="shared" si="33"/>
        <v>0</v>
      </c>
      <c r="O30" s="36">
        <f t="shared" si="33"/>
        <v>0</v>
      </c>
      <c r="P30" s="3"/>
      <c r="Q30" s="3"/>
    </row>
    <row r="31" spans="1:17" x14ac:dyDescent="0.2">
      <c r="A31" s="4"/>
      <c r="B31" s="155" t="s">
        <v>21</v>
      </c>
      <c r="C31" s="38" t="s">
        <v>22</v>
      </c>
      <c r="D31" s="39">
        <v>100000</v>
      </c>
      <c r="E31" s="40"/>
      <c r="F31" s="39">
        <f t="shared" ref="F31:F39" si="34">+D31*E31</f>
        <v>0</v>
      </c>
      <c r="G31" s="39"/>
      <c r="H31" s="39">
        <f t="shared" ref="H31:H39" si="35">+D31*G31</f>
        <v>0</v>
      </c>
      <c r="I31" s="39"/>
      <c r="J31" s="39">
        <f t="shared" ref="J31:J39" si="36">+D31*I31</f>
        <v>0</v>
      </c>
      <c r="K31" s="39"/>
      <c r="L31" s="39">
        <f t="shared" ref="L31:L39" si="37">+D31*K31</f>
        <v>0</v>
      </c>
      <c r="M31" s="39"/>
      <c r="N31" s="41">
        <f t="shared" ref="N31:N39" si="38">+D31*M31</f>
        <v>0</v>
      </c>
      <c r="O31" s="39">
        <f t="shared" ref="O31:O39" si="39">+F31+H31+J31+L31+N31</f>
        <v>0</v>
      </c>
      <c r="P31" s="4"/>
      <c r="Q31" s="4"/>
    </row>
    <row r="32" spans="1:17" x14ac:dyDescent="0.2">
      <c r="B32" s="155"/>
      <c r="C32" s="18" t="s">
        <v>23</v>
      </c>
      <c r="D32" s="19">
        <v>50000</v>
      </c>
      <c r="E32" s="20"/>
      <c r="F32" s="19">
        <f t="shared" si="34"/>
        <v>0</v>
      </c>
      <c r="G32" s="19"/>
      <c r="H32" s="19">
        <f t="shared" si="35"/>
        <v>0</v>
      </c>
      <c r="I32" s="19"/>
      <c r="J32" s="19">
        <f t="shared" si="36"/>
        <v>0</v>
      </c>
      <c r="K32" s="19"/>
      <c r="L32" s="19">
        <f t="shared" si="37"/>
        <v>0</v>
      </c>
      <c r="M32" s="19"/>
      <c r="N32" s="21">
        <f t="shared" si="38"/>
        <v>0</v>
      </c>
      <c r="O32" s="19">
        <f t="shared" si="39"/>
        <v>0</v>
      </c>
    </row>
    <row r="33" spans="1:17" x14ac:dyDescent="0.2">
      <c r="B33" s="155"/>
      <c r="C33" s="18" t="s">
        <v>50</v>
      </c>
      <c r="D33" s="19"/>
      <c r="E33" s="20"/>
      <c r="F33" s="19">
        <f t="shared" si="34"/>
        <v>0</v>
      </c>
      <c r="G33" s="19"/>
      <c r="H33" s="19">
        <f t="shared" si="35"/>
        <v>0</v>
      </c>
      <c r="I33" s="19"/>
      <c r="J33" s="19">
        <f t="shared" si="36"/>
        <v>0</v>
      </c>
      <c r="K33" s="19"/>
      <c r="L33" s="19">
        <f t="shared" si="37"/>
        <v>0</v>
      </c>
      <c r="M33" s="19"/>
      <c r="N33" s="21">
        <f t="shared" si="38"/>
        <v>0</v>
      </c>
      <c r="O33" s="19">
        <f t="shared" si="39"/>
        <v>0</v>
      </c>
    </row>
    <row r="34" spans="1:17" x14ac:dyDescent="0.2">
      <c r="B34" s="155"/>
      <c r="C34" s="18" t="s">
        <v>51</v>
      </c>
      <c r="D34" s="19"/>
      <c r="E34" s="20"/>
      <c r="F34" s="19"/>
      <c r="G34" s="19"/>
      <c r="H34" s="19"/>
      <c r="I34" s="19"/>
      <c r="J34" s="19"/>
      <c r="K34" s="19"/>
      <c r="L34" s="19"/>
      <c r="M34" s="19"/>
      <c r="N34" s="21"/>
      <c r="O34" s="19"/>
    </row>
    <row r="35" spans="1:17" x14ac:dyDescent="0.2">
      <c r="B35" s="155"/>
      <c r="C35" s="18" t="s">
        <v>52</v>
      </c>
      <c r="D35" s="19"/>
      <c r="E35" s="20"/>
      <c r="F35" s="19">
        <f t="shared" si="34"/>
        <v>0</v>
      </c>
      <c r="G35" s="19"/>
      <c r="H35" s="19">
        <f t="shared" si="35"/>
        <v>0</v>
      </c>
      <c r="I35" s="19"/>
      <c r="J35" s="19">
        <f t="shared" si="36"/>
        <v>0</v>
      </c>
      <c r="K35" s="19"/>
      <c r="L35" s="19">
        <f t="shared" si="37"/>
        <v>0</v>
      </c>
      <c r="M35" s="19"/>
      <c r="N35" s="21">
        <f t="shared" si="38"/>
        <v>0</v>
      </c>
      <c r="O35" s="19">
        <f t="shared" si="39"/>
        <v>0</v>
      </c>
    </row>
    <row r="36" spans="1:17" x14ac:dyDescent="0.2">
      <c r="B36" s="155"/>
      <c r="C36" s="18" t="s">
        <v>53</v>
      </c>
      <c r="D36" s="19"/>
      <c r="E36" s="20"/>
      <c r="F36" s="19"/>
      <c r="G36" s="19"/>
      <c r="H36" s="19"/>
      <c r="I36" s="19"/>
      <c r="J36" s="19"/>
      <c r="K36" s="19"/>
      <c r="L36" s="19"/>
      <c r="M36" s="19"/>
      <c r="N36" s="21"/>
      <c r="O36" s="19"/>
    </row>
    <row r="37" spans="1:17" x14ac:dyDescent="0.2">
      <c r="B37" s="155"/>
      <c r="C37" s="18" t="s">
        <v>54</v>
      </c>
      <c r="D37" s="19"/>
      <c r="E37" s="20"/>
      <c r="F37" s="19">
        <f t="shared" si="34"/>
        <v>0</v>
      </c>
      <c r="G37" s="19"/>
      <c r="H37" s="19">
        <f t="shared" si="35"/>
        <v>0</v>
      </c>
      <c r="I37" s="19"/>
      <c r="J37" s="19">
        <f t="shared" si="36"/>
        <v>0</v>
      </c>
      <c r="K37" s="19"/>
      <c r="L37" s="19">
        <f t="shared" si="37"/>
        <v>0</v>
      </c>
      <c r="M37" s="19"/>
      <c r="N37" s="21">
        <f t="shared" si="38"/>
        <v>0</v>
      </c>
      <c r="O37" s="19">
        <f t="shared" si="39"/>
        <v>0</v>
      </c>
    </row>
    <row r="38" spans="1:17" x14ac:dyDescent="0.2">
      <c r="B38" s="155"/>
      <c r="C38" s="18" t="s">
        <v>55</v>
      </c>
      <c r="D38" s="19"/>
      <c r="E38" s="20"/>
      <c r="F38" s="19"/>
      <c r="G38" s="19"/>
      <c r="H38" s="19"/>
      <c r="I38" s="19"/>
      <c r="J38" s="19"/>
      <c r="K38" s="19"/>
      <c r="L38" s="19"/>
      <c r="M38" s="19"/>
      <c r="N38" s="21"/>
      <c r="O38" s="19"/>
    </row>
    <row r="39" spans="1:17" x14ac:dyDescent="0.2">
      <c r="B39" s="155"/>
      <c r="C39" s="18" t="s">
        <v>24</v>
      </c>
      <c r="D39" s="19">
        <v>50000</v>
      </c>
      <c r="E39" s="20"/>
      <c r="F39" s="19">
        <f t="shared" si="34"/>
        <v>0</v>
      </c>
      <c r="G39" s="19"/>
      <c r="H39" s="19">
        <f t="shared" si="35"/>
        <v>0</v>
      </c>
      <c r="I39" s="19"/>
      <c r="J39" s="19">
        <f t="shared" si="36"/>
        <v>0</v>
      </c>
      <c r="K39" s="19"/>
      <c r="L39" s="19">
        <f t="shared" si="37"/>
        <v>0</v>
      </c>
      <c r="M39" s="19"/>
      <c r="N39" s="21">
        <f t="shared" si="38"/>
        <v>0</v>
      </c>
      <c r="O39" s="19">
        <f t="shared" si="39"/>
        <v>0</v>
      </c>
    </row>
    <row r="40" spans="1:17" s="22" customFormat="1" x14ac:dyDescent="0.2">
      <c r="A40" s="3"/>
      <c r="B40" s="155"/>
      <c r="C40" s="28"/>
      <c r="D40" s="29" t="s">
        <v>39</v>
      </c>
      <c r="E40" s="30"/>
      <c r="F40" s="31">
        <f>SUM(F31:F39)</f>
        <v>0</v>
      </c>
      <c r="G40" s="31"/>
      <c r="H40" s="31">
        <f t="shared" ref="H40:O40" si="40">SUM(H31:H39)</f>
        <v>0</v>
      </c>
      <c r="I40" s="31"/>
      <c r="J40" s="31">
        <f t="shared" si="40"/>
        <v>0</v>
      </c>
      <c r="K40" s="31"/>
      <c r="L40" s="31">
        <f t="shared" si="40"/>
        <v>0</v>
      </c>
      <c r="M40" s="31"/>
      <c r="N40" s="32">
        <f t="shared" si="40"/>
        <v>0</v>
      </c>
      <c r="O40" s="31">
        <f t="shared" si="40"/>
        <v>0</v>
      </c>
      <c r="P40" s="3"/>
      <c r="Q40" s="3"/>
    </row>
    <row r="41" spans="1:17" x14ac:dyDescent="0.2">
      <c r="B41" s="155" t="s">
        <v>25</v>
      </c>
      <c r="C41" s="18" t="s">
        <v>26</v>
      </c>
      <c r="D41" s="19"/>
      <c r="E41" s="20"/>
      <c r="F41" s="19">
        <f t="shared" ref="F41:F42" si="41">+D41*E41</f>
        <v>0</v>
      </c>
      <c r="G41" s="19"/>
      <c r="H41" s="19">
        <f t="shared" ref="H41:H42" si="42">+D41*G41</f>
        <v>0</v>
      </c>
      <c r="I41" s="19"/>
      <c r="J41" s="19">
        <f t="shared" ref="J41:J42" si="43">+D41*I41</f>
        <v>0</v>
      </c>
      <c r="K41" s="19"/>
      <c r="L41" s="19">
        <f t="shared" ref="L41:L42" si="44">+D41*K41</f>
        <v>0</v>
      </c>
      <c r="M41" s="19"/>
      <c r="N41" s="21">
        <f t="shared" ref="N41:N42" si="45">+D41*M41</f>
        <v>0</v>
      </c>
      <c r="O41" s="19">
        <f t="shared" ref="O41:O42" si="46">+F41+H41+J41+L41+N41</f>
        <v>0</v>
      </c>
    </row>
    <row r="42" spans="1:17" x14ac:dyDescent="0.2">
      <c r="B42" s="155"/>
      <c r="C42" s="18" t="s">
        <v>27</v>
      </c>
      <c r="D42" s="19">
        <v>10000</v>
      </c>
      <c r="E42" s="20"/>
      <c r="F42" s="19">
        <f t="shared" si="41"/>
        <v>0</v>
      </c>
      <c r="G42" s="19"/>
      <c r="H42" s="19">
        <f t="shared" si="42"/>
        <v>0</v>
      </c>
      <c r="I42" s="19">
        <v>6</v>
      </c>
      <c r="J42" s="19">
        <f t="shared" si="43"/>
        <v>60000</v>
      </c>
      <c r="K42" s="19">
        <v>6</v>
      </c>
      <c r="L42" s="19">
        <f t="shared" si="44"/>
        <v>60000</v>
      </c>
      <c r="M42" s="19">
        <v>6</v>
      </c>
      <c r="N42" s="21">
        <f t="shared" si="45"/>
        <v>60000</v>
      </c>
      <c r="O42" s="19">
        <f t="shared" si="46"/>
        <v>180000</v>
      </c>
    </row>
    <row r="43" spans="1:17" s="22" customFormat="1" x14ac:dyDescent="0.2">
      <c r="A43" s="3"/>
      <c r="B43" s="155"/>
      <c r="C43" s="33"/>
      <c r="D43" s="34" t="s">
        <v>40</v>
      </c>
      <c r="E43" s="35"/>
      <c r="F43" s="36">
        <f>SUM(F41:F42)</f>
        <v>0</v>
      </c>
      <c r="G43" s="36"/>
      <c r="H43" s="36">
        <f t="shared" ref="H43:O43" si="47">SUM(H41:H42)</f>
        <v>0</v>
      </c>
      <c r="I43" s="36"/>
      <c r="J43" s="36">
        <f t="shared" si="47"/>
        <v>60000</v>
      </c>
      <c r="K43" s="36"/>
      <c r="L43" s="36">
        <f t="shared" si="47"/>
        <v>60000</v>
      </c>
      <c r="M43" s="36"/>
      <c r="N43" s="37">
        <f t="shared" si="47"/>
        <v>60000</v>
      </c>
      <c r="O43" s="36">
        <f t="shared" si="47"/>
        <v>180000</v>
      </c>
      <c r="P43" s="3"/>
      <c r="Q43" s="3"/>
    </row>
    <row r="44" spans="1:17" s="22" customFormat="1" x14ac:dyDescent="0.2">
      <c r="A44" s="3"/>
      <c r="B44" s="42" t="s">
        <v>41</v>
      </c>
      <c r="C44" s="52" t="s">
        <v>42</v>
      </c>
      <c r="D44" s="43"/>
      <c r="E44" s="44"/>
      <c r="F44" s="45"/>
      <c r="G44" s="45"/>
      <c r="H44" s="45">
        <v>200000</v>
      </c>
      <c r="I44" s="45"/>
      <c r="J44" s="45"/>
      <c r="K44" s="45"/>
      <c r="L44" s="45">
        <v>300000</v>
      </c>
      <c r="M44" s="45"/>
      <c r="N44" s="46"/>
      <c r="O44" s="45">
        <f>SUM(F44:N44)</f>
        <v>500000</v>
      </c>
      <c r="P44" s="3"/>
      <c r="Q44" s="3"/>
    </row>
    <row r="47" spans="1:17" ht="18" customHeight="1" x14ac:dyDescent="0.2">
      <c r="C47" s="159" t="s">
        <v>45</v>
      </c>
      <c r="D47" s="159"/>
      <c r="E47" s="49"/>
      <c r="F47" s="158">
        <f>+O44+O43+O40+O30+O26+O23+O17+O14</f>
        <v>23680000</v>
      </c>
      <c r="G47" s="158"/>
      <c r="H47" s="158"/>
      <c r="I47" s="50"/>
    </row>
    <row r="48" spans="1:17" x14ac:dyDescent="0.2">
      <c r="H48" s="51">
        <f>+F47*90.5/100</f>
        <v>21430400</v>
      </c>
    </row>
  </sheetData>
  <sheetProtection selectLockedCells="1"/>
  <mergeCells count="20">
    <mergeCell ref="O4:O6"/>
    <mergeCell ref="E5:F5"/>
    <mergeCell ref="G5:H5"/>
    <mergeCell ref="I5:J5"/>
    <mergeCell ref="K5:L5"/>
    <mergeCell ref="M5:N5"/>
    <mergeCell ref="E4:N4"/>
    <mergeCell ref="B31:B40"/>
    <mergeCell ref="B41:B43"/>
    <mergeCell ref="B4:D4"/>
    <mergeCell ref="F47:H47"/>
    <mergeCell ref="C47:D47"/>
    <mergeCell ref="B5:B6"/>
    <mergeCell ref="C5:C6"/>
    <mergeCell ref="D5:D6"/>
    <mergeCell ref="B7:B14"/>
    <mergeCell ref="B15:B17"/>
    <mergeCell ref="B18:B23"/>
    <mergeCell ref="B24:B26"/>
    <mergeCell ref="B27:B30"/>
  </mergeCell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Clients</vt:lpstr>
      <vt:lpstr>Facture</vt:lpstr>
      <vt:lpstr>Historique_Factures</vt:lpstr>
      <vt:lpstr>Paramètres Produits</vt:lpstr>
      <vt:lpstr>BUDGET CA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2018-07-19T06:28:21Z</cp:lastPrinted>
  <dcterms:created xsi:type="dcterms:W3CDTF">2018-07-12T06:40:48Z</dcterms:created>
  <dcterms:modified xsi:type="dcterms:W3CDTF">2018-07-21T12:41:07Z</dcterms:modified>
</cp:coreProperties>
</file>