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 Verger\Desktop\"/>
    </mc:Choice>
  </mc:AlternateContent>
  <xr:revisionPtr revIDLastSave="0" documentId="8_{CDC0F7FC-F6E7-4780-9970-98F28FDE1E64}" xr6:coauthVersionLast="47" xr6:coauthVersionMax="47" xr10:uidLastSave="{00000000-0000-0000-0000-000000000000}"/>
  <bookViews>
    <workbookView xWindow="-28920" yWindow="-6825" windowWidth="29040" windowHeight="15720" tabRatio="352" activeTab="1" xr2:uid="{66BEDC19-9C49-4008-A975-37785E060DDC}"/>
  </bookViews>
  <sheets>
    <sheet name="Mode d'emploi" sheetId="17" r:id="rId1"/>
    <sheet name="Planning" sheetId="16" r:id="rId2"/>
    <sheet name="Contraintes" sheetId="2" r:id="rId3"/>
    <sheet name="Ferié" sheetId="10" r:id="rId4"/>
  </sheets>
  <externalReferences>
    <externalReference r:id="rId5"/>
  </externalReferences>
  <definedNames>
    <definedName name="année">[1]INFO!$C$5</definedName>
    <definedName name="Contrainte">Contraintes!$A$2:$A$13</definedName>
    <definedName name="Operation">[1]!Synthese[Quoi]</definedName>
    <definedName name="Qui">#REF!</definedName>
    <definedName name="temps_max">[1]INFO!$C$8</definedName>
    <definedName name="temps_min">[1]INFO!$C$7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9" i="16" l="1"/>
  <c r="U9" i="16" a="1"/>
  <c r="U9" i="16" s="1"/>
  <c r="U10" i="16" a="1"/>
  <c r="U10" i="16" s="1"/>
  <c r="U11" i="16" a="1"/>
  <c r="U11" i="16" s="1"/>
  <c r="U12" i="16" a="1"/>
  <c r="U12" i="16" s="1"/>
  <c r="U13" i="16" a="1"/>
  <c r="U13" i="16" s="1"/>
  <c r="U14" i="16" a="1"/>
  <c r="U14" i="16" s="1"/>
  <c r="U15" i="16" a="1"/>
  <c r="U15" i="16" s="1"/>
  <c r="U16" i="16" a="1"/>
  <c r="U16" i="16" s="1"/>
  <c r="U17" i="16" a="1"/>
  <c r="U17" i="16" s="1"/>
  <c r="U18" i="16" a="1"/>
  <c r="U18" i="16" s="1"/>
  <c r="U19" i="16" a="1"/>
  <c r="U19" i="16" s="1"/>
  <c r="U20" i="16" a="1"/>
  <c r="U20" i="16" s="1"/>
  <c r="U21" i="16" a="1"/>
  <c r="U21" i="16" s="1"/>
  <c r="U22" i="16" a="1"/>
  <c r="U22" i="16" s="1"/>
  <c r="U23" i="16" a="1"/>
  <c r="U23" i="16" s="1"/>
  <c r="U24" i="16" a="1"/>
  <c r="U24" i="16" s="1"/>
  <c r="U25" i="16" a="1"/>
  <c r="U25" i="16" s="1"/>
  <c r="U26" i="16" a="1"/>
  <c r="U26" i="16" s="1"/>
  <c r="U27" i="16" a="1"/>
  <c r="U27" i="16" s="1"/>
  <c r="U28" i="16" a="1"/>
  <c r="U28" i="16" s="1"/>
  <c r="U29" i="16" a="1"/>
  <c r="U29" i="16" s="1"/>
  <c r="U30" i="16" a="1"/>
  <c r="U30" i="16" s="1"/>
  <c r="U31" i="16" a="1"/>
  <c r="U31" i="16" s="1"/>
  <c r="U32" i="16" a="1"/>
  <c r="U32" i="16" s="1"/>
  <c r="U33" i="16" a="1"/>
  <c r="U33" i="16" s="1"/>
  <c r="U34" i="16" a="1"/>
  <c r="U34" i="16" s="1"/>
  <c r="U35" i="16" a="1"/>
  <c r="U35" i="16" s="1"/>
  <c r="U36" i="16" a="1"/>
  <c r="U36" i="16" s="1"/>
  <c r="U37" i="16" a="1"/>
  <c r="U37" i="16" s="1"/>
  <c r="V33" i="16"/>
  <c r="V34" i="16"/>
  <c r="V35" i="16"/>
  <c r="V36" i="16"/>
  <c r="V37" i="16"/>
  <c r="V10" i="16"/>
  <c r="V11" i="16"/>
  <c r="V12" i="16"/>
  <c r="V13" i="16"/>
  <c r="V14" i="16"/>
  <c r="V15" i="16"/>
  <c r="V16" i="16"/>
  <c r="V17" i="16"/>
  <c r="V18" i="16"/>
  <c r="V19" i="16"/>
  <c r="V20" i="16"/>
  <c r="V21" i="16"/>
  <c r="V22" i="16"/>
  <c r="V23" i="16"/>
  <c r="V24" i="16"/>
  <c r="V25" i="16"/>
  <c r="V26" i="16"/>
  <c r="V27" i="16"/>
  <c r="V28" i="16"/>
  <c r="V29" i="16"/>
  <c r="V30" i="16"/>
  <c r="V31" i="16"/>
  <c r="V32" i="16"/>
  <c r="W33" i="16"/>
  <c r="W34" i="16"/>
  <c r="W35" i="16"/>
  <c r="W36" i="16"/>
  <c r="W37" i="16"/>
  <c r="W10" i="16"/>
  <c r="W11" i="16"/>
  <c r="W12" i="16"/>
  <c r="W13" i="16"/>
  <c r="W14" i="16"/>
  <c r="W15" i="16"/>
  <c r="W16" i="16"/>
  <c r="W17" i="16"/>
  <c r="W18" i="16"/>
  <c r="W19" i="16"/>
  <c r="W20" i="16"/>
  <c r="W21" i="16"/>
  <c r="W22" i="16"/>
  <c r="W23" i="16"/>
  <c r="W24" i="16"/>
  <c r="W25" i="16"/>
  <c r="W26" i="16"/>
  <c r="W27" i="16"/>
  <c r="W28" i="16"/>
  <c r="W29" i="16"/>
  <c r="W30" i="16"/>
  <c r="W31" i="16"/>
  <c r="W32" i="16"/>
  <c r="W9" i="16"/>
  <c r="S9" i="16"/>
  <c r="X15" i="16"/>
  <c r="X10" i="16"/>
  <c r="X11" i="16"/>
  <c r="X12" i="16"/>
  <c r="X13" i="16"/>
  <c r="X14" i="16"/>
  <c r="X16" i="16"/>
  <c r="X17" i="16"/>
  <c r="X18" i="16"/>
  <c r="X19" i="16"/>
  <c r="X20" i="16"/>
  <c r="X21" i="16"/>
  <c r="X22" i="16"/>
  <c r="X23" i="16"/>
  <c r="X24" i="16"/>
  <c r="X25" i="16"/>
  <c r="X26" i="16"/>
  <c r="X27" i="16"/>
  <c r="X28" i="16"/>
  <c r="X29" i="16"/>
  <c r="X30" i="16"/>
  <c r="X31" i="16"/>
  <c r="X32" i="16"/>
  <c r="X33" i="16"/>
  <c r="X34" i="16"/>
  <c r="X35" i="16"/>
  <c r="X36" i="16"/>
  <c r="X37" i="16"/>
  <c r="X9" i="16"/>
  <c r="S37" i="16"/>
  <c r="K37" i="16"/>
  <c r="S36" i="16"/>
  <c r="K36" i="16"/>
  <c r="S35" i="16"/>
  <c r="K35" i="16"/>
  <c r="S34" i="16"/>
  <c r="K34" i="16"/>
  <c r="S33" i="16"/>
  <c r="K33" i="16"/>
  <c r="S32" i="16"/>
  <c r="K32" i="16"/>
  <c r="S31" i="16"/>
  <c r="K31" i="16"/>
  <c r="S30" i="16"/>
  <c r="K30" i="16"/>
  <c r="S29" i="16"/>
  <c r="K29" i="16"/>
  <c r="S28" i="16"/>
  <c r="K28" i="16"/>
  <c r="S27" i="16"/>
  <c r="K27" i="16"/>
  <c r="S26" i="16"/>
  <c r="K26" i="16"/>
  <c r="S25" i="16"/>
  <c r="K25" i="16"/>
  <c r="S24" i="16"/>
  <c r="K24" i="16"/>
  <c r="S23" i="16"/>
  <c r="K23" i="16"/>
  <c r="S22" i="16"/>
  <c r="K22" i="16"/>
  <c r="S21" i="16"/>
  <c r="K21" i="16"/>
  <c r="S20" i="16"/>
  <c r="K20" i="16"/>
  <c r="S19" i="16"/>
  <c r="K19" i="16"/>
  <c r="S18" i="16"/>
  <c r="K18" i="16"/>
  <c r="S17" i="16"/>
  <c r="K17" i="16"/>
  <c r="S16" i="16"/>
  <c r="K16" i="16"/>
  <c r="S15" i="16"/>
  <c r="K15" i="16"/>
  <c r="S14" i="16"/>
  <c r="K14" i="16"/>
  <c r="S13" i="16"/>
  <c r="K13" i="16"/>
  <c r="S12" i="16"/>
  <c r="K12" i="16"/>
  <c r="S11" i="16"/>
  <c r="K11" i="16"/>
  <c r="S10" i="16"/>
  <c r="K10" i="16"/>
  <c r="K9" i="16"/>
  <c r="J52" i="10"/>
  <c r="M52" i="10" s="1"/>
  <c r="I52" i="10"/>
  <c r="H52" i="10"/>
  <c r="G52" i="10"/>
  <c r="F52" i="10"/>
  <c r="E52" i="10"/>
  <c r="D52" i="10"/>
  <c r="C52" i="10"/>
  <c r="B52" i="10"/>
  <c r="J51" i="10"/>
  <c r="K51" i="10" s="1"/>
  <c r="I51" i="10"/>
  <c r="H51" i="10"/>
  <c r="G51" i="10"/>
  <c r="F51" i="10"/>
  <c r="E51" i="10"/>
  <c r="D51" i="10"/>
  <c r="C51" i="10"/>
  <c r="B51" i="10"/>
  <c r="J50" i="10"/>
  <c r="K50" i="10" s="1"/>
  <c r="I50" i="10"/>
  <c r="H50" i="10"/>
  <c r="G50" i="10"/>
  <c r="F50" i="10"/>
  <c r="E50" i="10"/>
  <c r="D50" i="10"/>
  <c r="C50" i="10"/>
  <c r="B50" i="10"/>
  <c r="J49" i="10"/>
  <c r="M49" i="10" s="1"/>
  <c r="I49" i="10"/>
  <c r="H49" i="10"/>
  <c r="G49" i="10"/>
  <c r="F49" i="10"/>
  <c r="E49" i="10"/>
  <c r="D49" i="10"/>
  <c r="C49" i="10"/>
  <c r="B49" i="10"/>
  <c r="J48" i="10"/>
  <c r="M48" i="10" s="1"/>
  <c r="I48" i="10"/>
  <c r="H48" i="10"/>
  <c r="G48" i="10"/>
  <c r="F48" i="10"/>
  <c r="E48" i="10"/>
  <c r="D48" i="10"/>
  <c r="C48" i="10"/>
  <c r="B48" i="10"/>
  <c r="J47" i="10"/>
  <c r="K47" i="10" s="1"/>
  <c r="I47" i="10"/>
  <c r="H47" i="10"/>
  <c r="G47" i="10"/>
  <c r="F47" i="10"/>
  <c r="E47" i="10"/>
  <c r="D47" i="10"/>
  <c r="C47" i="10"/>
  <c r="B47" i="10"/>
  <c r="J46" i="10"/>
  <c r="K46" i="10" s="1"/>
  <c r="I46" i="10"/>
  <c r="H46" i="10"/>
  <c r="G46" i="10"/>
  <c r="F46" i="10"/>
  <c r="E46" i="10"/>
  <c r="D46" i="10"/>
  <c r="C46" i="10"/>
  <c r="B46" i="10"/>
  <c r="J45" i="10"/>
  <c r="M45" i="10" s="1"/>
  <c r="I45" i="10"/>
  <c r="H45" i="10"/>
  <c r="G45" i="10"/>
  <c r="F45" i="10"/>
  <c r="E45" i="10"/>
  <c r="D45" i="10"/>
  <c r="C45" i="10"/>
  <c r="B45" i="10"/>
  <c r="J44" i="10"/>
  <c r="M44" i="10" s="1"/>
  <c r="I44" i="10"/>
  <c r="H44" i="10"/>
  <c r="G44" i="10"/>
  <c r="F44" i="10"/>
  <c r="E44" i="10"/>
  <c r="D44" i="10"/>
  <c r="C44" i="10"/>
  <c r="B44" i="10"/>
  <c r="J43" i="10"/>
  <c r="L43" i="10" s="1"/>
  <c r="I43" i="10"/>
  <c r="H43" i="10"/>
  <c r="G43" i="10"/>
  <c r="F43" i="10"/>
  <c r="E43" i="10"/>
  <c r="D43" i="10"/>
  <c r="C43" i="10"/>
  <c r="B43" i="10"/>
  <c r="J42" i="10"/>
  <c r="K42" i="10" s="1"/>
  <c r="I42" i="10"/>
  <c r="H42" i="10"/>
  <c r="G42" i="10"/>
  <c r="F42" i="10"/>
  <c r="E42" i="10"/>
  <c r="D42" i="10"/>
  <c r="C42" i="10"/>
  <c r="B42" i="10"/>
  <c r="J41" i="10"/>
  <c r="M41" i="10" s="1"/>
  <c r="I41" i="10"/>
  <c r="H41" i="10"/>
  <c r="G41" i="10"/>
  <c r="F41" i="10"/>
  <c r="E41" i="10"/>
  <c r="D41" i="10"/>
  <c r="C41" i="10"/>
  <c r="B41" i="10"/>
  <c r="J40" i="10"/>
  <c r="M40" i="10" s="1"/>
  <c r="I40" i="10"/>
  <c r="H40" i="10"/>
  <c r="G40" i="10"/>
  <c r="F40" i="10"/>
  <c r="E40" i="10"/>
  <c r="D40" i="10"/>
  <c r="C40" i="10"/>
  <c r="B40" i="10"/>
  <c r="J39" i="10"/>
  <c r="K39" i="10" s="1"/>
  <c r="I39" i="10"/>
  <c r="H39" i="10"/>
  <c r="G39" i="10"/>
  <c r="F39" i="10"/>
  <c r="E39" i="10"/>
  <c r="D39" i="10"/>
  <c r="C39" i="10"/>
  <c r="B39" i="10"/>
  <c r="J38" i="10"/>
  <c r="K38" i="10" s="1"/>
  <c r="I38" i="10"/>
  <c r="H38" i="10"/>
  <c r="G38" i="10"/>
  <c r="F38" i="10"/>
  <c r="E38" i="10"/>
  <c r="D38" i="10"/>
  <c r="C38" i="10"/>
  <c r="B38" i="10"/>
  <c r="J37" i="10"/>
  <c r="M37" i="10" s="1"/>
  <c r="I37" i="10"/>
  <c r="H37" i="10"/>
  <c r="G37" i="10"/>
  <c r="F37" i="10"/>
  <c r="E37" i="10"/>
  <c r="D37" i="10"/>
  <c r="C37" i="10"/>
  <c r="B37" i="10"/>
  <c r="J36" i="10"/>
  <c r="M36" i="10" s="1"/>
  <c r="I36" i="10"/>
  <c r="H36" i="10"/>
  <c r="G36" i="10"/>
  <c r="F36" i="10"/>
  <c r="E36" i="10"/>
  <c r="D36" i="10"/>
  <c r="C36" i="10"/>
  <c r="B36" i="10"/>
  <c r="J35" i="10"/>
  <c r="K35" i="10" s="1"/>
  <c r="I35" i="10"/>
  <c r="H35" i="10"/>
  <c r="G35" i="10"/>
  <c r="F35" i="10"/>
  <c r="E35" i="10"/>
  <c r="D35" i="10"/>
  <c r="C35" i="10"/>
  <c r="B35" i="10"/>
  <c r="J34" i="10"/>
  <c r="K34" i="10" s="1"/>
  <c r="I34" i="10"/>
  <c r="H34" i="10"/>
  <c r="G34" i="10"/>
  <c r="F34" i="10"/>
  <c r="E34" i="10"/>
  <c r="D34" i="10"/>
  <c r="C34" i="10"/>
  <c r="B34" i="10"/>
  <c r="J33" i="10"/>
  <c r="M33" i="10" s="1"/>
  <c r="I33" i="10"/>
  <c r="H33" i="10"/>
  <c r="G33" i="10"/>
  <c r="F33" i="10"/>
  <c r="E33" i="10"/>
  <c r="D33" i="10"/>
  <c r="C33" i="10"/>
  <c r="B33" i="10"/>
  <c r="J32" i="10"/>
  <c r="M32" i="10" s="1"/>
  <c r="I32" i="10"/>
  <c r="H32" i="10"/>
  <c r="G32" i="10"/>
  <c r="F32" i="10"/>
  <c r="E32" i="10"/>
  <c r="D32" i="10"/>
  <c r="C32" i="10"/>
  <c r="B32" i="10"/>
  <c r="J31" i="10"/>
  <c r="L31" i="10" s="1"/>
  <c r="I31" i="10"/>
  <c r="H31" i="10"/>
  <c r="G31" i="10"/>
  <c r="F31" i="10"/>
  <c r="E31" i="10"/>
  <c r="D31" i="10"/>
  <c r="C31" i="10"/>
  <c r="B31" i="10"/>
  <c r="M30" i="10"/>
  <c r="J30" i="10"/>
  <c r="K30" i="10" s="1"/>
  <c r="I30" i="10"/>
  <c r="H30" i="10"/>
  <c r="G30" i="10"/>
  <c r="F30" i="10"/>
  <c r="E30" i="10"/>
  <c r="D30" i="10"/>
  <c r="C30" i="10"/>
  <c r="B30" i="10"/>
  <c r="J29" i="10"/>
  <c r="M29" i="10" s="1"/>
  <c r="I29" i="10"/>
  <c r="H29" i="10"/>
  <c r="G29" i="10"/>
  <c r="F29" i="10"/>
  <c r="E29" i="10"/>
  <c r="D29" i="10"/>
  <c r="C29" i="10"/>
  <c r="B29" i="10"/>
  <c r="J28" i="10"/>
  <c r="M28" i="10" s="1"/>
  <c r="I28" i="10"/>
  <c r="H28" i="10"/>
  <c r="G28" i="10"/>
  <c r="F28" i="10"/>
  <c r="E28" i="10"/>
  <c r="D28" i="10"/>
  <c r="C28" i="10"/>
  <c r="B28" i="10"/>
  <c r="J27" i="10"/>
  <c r="K27" i="10" s="1"/>
  <c r="I27" i="10"/>
  <c r="H27" i="10"/>
  <c r="G27" i="10"/>
  <c r="F27" i="10"/>
  <c r="E27" i="10"/>
  <c r="D27" i="10"/>
  <c r="C27" i="10"/>
  <c r="B27" i="10"/>
  <c r="J26" i="10"/>
  <c r="K26" i="10" s="1"/>
  <c r="I26" i="10"/>
  <c r="H26" i="10"/>
  <c r="G26" i="10"/>
  <c r="F26" i="10"/>
  <c r="E26" i="10"/>
  <c r="D26" i="10"/>
  <c r="C26" i="10"/>
  <c r="B26" i="10"/>
  <c r="J25" i="10"/>
  <c r="M25" i="10" s="1"/>
  <c r="I25" i="10"/>
  <c r="H25" i="10"/>
  <c r="G25" i="10"/>
  <c r="F25" i="10"/>
  <c r="E25" i="10"/>
  <c r="D25" i="10"/>
  <c r="C25" i="10"/>
  <c r="B25" i="10"/>
  <c r="J24" i="10"/>
  <c r="M24" i="10" s="1"/>
  <c r="I24" i="10"/>
  <c r="H24" i="10"/>
  <c r="G24" i="10"/>
  <c r="F24" i="10"/>
  <c r="E24" i="10"/>
  <c r="D24" i="10"/>
  <c r="C24" i="10"/>
  <c r="B24" i="10"/>
  <c r="J23" i="10"/>
  <c r="K23" i="10" s="1"/>
  <c r="I23" i="10"/>
  <c r="H23" i="10"/>
  <c r="G23" i="10"/>
  <c r="F23" i="10"/>
  <c r="E23" i="10"/>
  <c r="D23" i="10"/>
  <c r="C23" i="10"/>
  <c r="B23" i="10"/>
  <c r="J22" i="10"/>
  <c r="K22" i="10" s="1"/>
  <c r="I22" i="10"/>
  <c r="H22" i="10"/>
  <c r="G22" i="10"/>
  <c r="F22" i="10"/>
  <c r="E22" i="10"/>
  <c r="D22" i="10"/>
  <c r="C22" i="10"/>
  <c r="B22" i="10"/>
  <c r="J21" i="10"/>
  <c r="M21" i="10" s="1"/>
  <c r="I21" i="10"/>
  <c r="H21" i="10"/>
  <c r="G21" i="10"/>
  <c r="F21" i="10"/>
  <c r="E21" i="10"/>
  <c r="D21" i="10"/>
  <c r="C21" i="10"/>
  <c r="B21" i="10"/>
  <c r="J20" i="10"/>
  <c r="M20" i="10" s="1"/>
  <c r="I20" i="10"/>
  <c r="H20" i="10"/>
  <c r="G20" i="10"/>
  <c r="F20" i="10"/>
  <c r="E20" i="10"/>
  <c r="D20" i="10"/>
  <c r="C20" i="10"/>
  <c r="B20" i="10"/>
  <c r="J19" i="10"/>
  <c r="M19" i="10" s="1"/>
  <c r="I19" i="10"/>
  <c r="H19" i="10"/>
  <c r="G19" i="10"/>
  <c r="F19" i="10"/>
  <c r="E19" i="10"/>
  <c r="D19" i="10"/>
  <c r="C19" i="10"/>
  <c r="B19" i="10"/>
  <c r="J18" i="10"/>
  <c r="K18" i="10" s="1"/>
  <c r="I18" i="10"/>
  <c r="H18" i="10"/>
  <c r="G18" i="10"/>
  <c r="F18" i="10"/>
  <c r="E18" i="10"/>
  <c r="D18" i="10"/>
  <c r="C18" i="10"/>
  <c r="B18" i="10"/>
  <c r="J17" i="10"/>
  <c r="M17" i="10" s="1"/>
  <c r="I17" i="10"/>
  <c r="H17" i="10"/>
  <c r="G17" i="10"/>
  <c r="F17" i="10"/>
  <c r="E17" i="10"/>
  <c r="D17" i="10"/>
  <c r="C17" i="10"/>
  <c r="B17" i="10"/>
  <c r="J16" i="10"/>
  <c r="M16" i="10" s="1"/>
  <c r="I16" i="10"/>
  <c r="H16" i="10"/>
  <c r="G16" i="10"/>
  <c r="F16" i="10"/>
  <c r="E16" i="10"/>
  <c r="D16" i="10"/>
  <c r="C16" i="10"/>
  <c r="B16" i="10"/>
  <c r="J15" i="10"/>
  <c r="M15" i="10" s="1"/>
  <c r="I15" i="10"/>
  <c r="H15" i="10"/>
  <c r="G15" i="10"/>
  <c r="F15" i="10"/>
  <c r="E15" i="10"/>
  <c r="D15" i="10"/>
  <c r="C15" i="10"/>
  <c r="B15" i="10"/>
  <c r="J14" i="10"/>
  <c r="K14" i="10" s="1"/>
  <c r="I14" i="10"/>
  <c r="H14" i="10"/>
  <c r="G14" i="10"/>
  <c r="F14" i="10"/>
  <c r="E14" i="10"/>
  <c r="D14" i="10"/>
  <c r="C14" i="10"/>
  <c r="B14" i="10"/>
  <c r="J13" i="10"/>
  <c r="M13" i="10" s="1"/>
  <c r="I13" i="10"/>
  <c r="H13" i="10"/>
  <c r="G13" i="10"/>
  <c r="F13" i="10"/>
  <c r="E13" i="10"/>
  <c r="D13" i="10"/>
  <c r="C13" i="10"/>
  <c r="B13" i="10"/>
  <c r="J12" i="10"/>
  <c r="M12" i="10" s="1"/>
  <c r="I12" i="10"/>
  <c r="H12" i="10"/>
  <c r="G12" i="10"/>
  <c r="F12" i="10"/>
  <c r="E12" i="10"/>
  <c r="D12" i="10"/>
  <c r="C12" i="10"/>
  <c r="B12" i="10"/>
  <c r="J11" i="10"/>
  <c r="L11" i="10" s="1"/>
  <c r="I11" i="10"/>
  <c r="H11" i="10"/>
  <c r="G11" i="10"/>
  <c r="F11" i="10"/>
  <c r="E11" i="10"/>
  <c r="D11" i="10"/>
  <c r="C11" i="10"/>
  <c r="B11" i="10"/>
  <c r="J10" i="10"/>
  <c r="K10" i="10" s="1"/>
  <c r="I10" i="10"/>
  <c r="H10" i="10"/>
  <c r="G10" i="10"/>
  <c r="F10" i="10"/>
  <c r="E10" i="10"/>
  <c r="D10" i="10"/>
  <c r="C10" i="10"/>
  <c r="B10" i="10"/>
  <c r="J9" i="10"/>
  <c r="M9" i="10" s="1"/>
  <c r="I9" i="10"/>
  <c r="H9" i="10"/>
  <c r="G9" i="10"/>
  <c r="F9" i="10"/>
  <c r="E9" i="10"/>
  <c r="D9" i="10"/>
  <c r="C9" i="10"/>
  <c r="B9" i="10"/>
  <c r="J8" i="10"/>
  <c r="M8" i="10" s="1"/>
  <c r="I8" i="10"/>
  <c r="H8" i="10"/>
  <c r="G8" i="10"/>
  <c r="F8" i="10"/>
  <c r="E8" i="10"/>
  <c r="D8" i="10"/>
  <c r="C8" i="10"/>
  <c r="B8" i="10"/>
  <c r="J7" i="10"/>
  <c r="L7" i="10" s="1"/>
  <c r="I7" i="10"/>
  <c r="H7" i="10"/>
  <c r="G7" i="10"/>
  <c r="F7" i="10"/>
  <c r="E7" i="10"/>
  <c r="D7" i="10"/>
  <c r="C7" i="10"/>
  <c r="B7" i="10"/>
  <c r="J6" i="10"/>
  <c r="K6" i="10" s="1"/>
  <c r="I6" i="10"/>
  <c r="H6" i="10"/>
  <c r="G6" i="10"/>
  <c r="F6" i="10"/>
  <c r="E6" i="10"/>
  <c r="D6" i="10"/>
  <c r="C6" i="10"/>
  <c r="B6" i="10"/>
  <c r="J5" i="10"/>
  <c r="M5" i="10" s="1"/>
  <c r="I5" i="10"/>
  <c r="H5" i="10"/>
  <c r="G5" i="10"/>
  <c r="F5" i="10"/>
  <c r="E5" i="10"/>
  <c r="D5" i="10"/>
  <c r="C5" i="10"/>
  <c r="B5" i="10"/>
  <c r="J4" i="10"/>
  <c r="M4" i="10" s="1"/>
  <c r="I4" i="10"/>
  <c r="H4" i="10"/>
  <c r="G4" i="10"/>
  <c r="F4" i="10"/>
  <c r="E4" i="10"/>
  <c r="D4" i="10"/>
  <c r="C4" i="10"/>
  <c r="B4" i="10"/>
  <c r="J3" i="10"/>
  <c r="K3" i="10" s="1"/>
  <c r="I3" i="10"/>
  <c r="H3" i="10"/>
  <c r="G3" i="10"/>
  <c r="F3" i="10"/>
  <c r="E3" i="10"/>
  <c r="D3" i="10"/>
  <c r="C3" i="10"/>
  <c r="B3" i="10"/>
  <c r="J2" i="10"/>
  <c r="K2" i="10" s="1"/>
  <c r="I2" i="10"/>
  <c r="H2" i="10"/>
  <c r="G2" i="10"/>
  <c r="F2" i="10"/>
  <c r="E2" i="10"/>
  <c r="D2" i="10"/>
  <c r="C2" i="10"/>
  <c r="B2" i="10"/>
  <c r="M26" i="10" l="1"/>
  <c r="L6" i="10"/>
  <c r="L38" i="10"/>
  <c r="M6" i="10"/>
  <c r="M18" i="10"/>
  <c r="M50" i="10"/>
  <c r="L30" i="10"/>
  <c r="M22" i="10"/>
  <c r="L2" i="10"/>
  <c r="L34" i="10"/>
  <c r="L42" i="10"/>
  <c r="M2" i="10"/>
  <c r="M34" i="10"/>
  <c r="L14" i="10"/>
  <c r="L46" i="10"/>
  <c r="L10" i="10"/>
  <c r="M10" i="10"/>
  <c r="M42" i="10"/>
  <c r="L22" i="10"/>
  <c r="M14" i="10"/>
  <c r="M46" i="10"/>
  <c r="L26" i="10"/>
  <c r="M38" i="10"/>
  <c r="L18" i="10"/>
  <c r="L50" i="10"/>
  <c r="T9" i="16" a="1"/>
  <c r="T9" i="16" s="1"/>
  <c r="T18" i="16" a="1"/>
  <c r="T18" i="16" s="1"/>
  <c r="T22" i="16" a="1"/>
  <c r="T22" i="16" s="1"/>
  <c r="T26" i="16" a="1"/>
  <c r="T26" i="16" s="1"/>
  <c r="T10" i="16" a="1"/>
  <c r="T10" i="16" s="1"/>
  <c r="T12" i="16" a="1"/>
  <c r="T12" i="16" s="1"/>
  <c r="T35" i="16" a="1"/>
  <c r="T35" i="16" s="1"/>
  <c r="T37" i="16" a="1"/>
  <c r="T37" i="16" s="1"/>
  <c r="T30" i="16" a="1"/>
  <c r="T30" i="16" s="1"/>
  <c r="T34" i="16" a="1"/>
  <c r="T34" i="16" s="1"/>
  <c r="T15" i="16" a="1"/>
  <c r="T15" i="16" s="1"/>
  <c r="T36" i="16" a="1"/>
  <c r="T36" i="16" s="1"/>
  <c r="T17" i="16" a="1"/>
  <c r="T17" i="16" s="1"/>
  <c r="T21" i="16" a="1"/>
  <c r="T21" i="16" s="1"/>
  <c r="T25" i="16" a="1"/>
  <c r="T25" i="16" s="1"/>
  <c r="T29" i="16" a="1"/>
  <c r="T29" i="16" s="1"/>
  <c r="T33" i="16" a="1"/>
  <c r="T33" i="16" s="1"/>
  <c r="T11" i="16" a="1"/>
  <c r="T11" i="16" s="1"/>
  <c r="T24" i="16" a="1"/>
  <c r="T24" i="16" s="1"/>
  <c r="T31" i="16" a="1"/>
  <c r="T31" i="16" s="1"/>
  <c r="T28" i="16" a="1"/>
  <c r="T28" i="16" s="1"/>
  <c r="T13" i="16" a="1"/>
  <c r="T13" i="16" s="1"/>
  <c r="T16" i="16" a="1"/>
  <c r="T16" i="16" s="1"/>
  <c r="T20" i="16" a="1"/>
  <c r="T20" i="16" s="1"/>
  <c r="T23" i="16" a="1"/>
  <c r="T23" i="16" s="1"/>
  <c r="T19" i="16" a="1"/>
  <c r="T19" i="16" s="1"/>
  <c r="T14" i="16" a="1"/>
  <c r="T14" i="16" s="1"/>
  <c r="T27" i="16" a="1"/>
  <c r="T27" i="16" s="1"/>
  <c r="T32" i="16" a="1"/>
  <c r="T32" i="16" s="1"/>
  <c r="K15" i="10"/>
  <c r="K19" i="10"/>
  <c r="L15" i="10"/>
  <c r="L19" i="10"/>
  <c r="L23" i="10"/>
  <c r="L27" i="10"/>
  <c r="L35" i="10"/>
  <c r="L39" i="10"/>
  <c r="L51" i="10"/>
  <c r="M3" i="10"/>
  <c r="M7" i="10"/>
  <c r="M11" i="10"/>
  <c r="M23" i="10"/>
  <c r="M27" i="10"/>
  <c r="M31" i="10"/>
  <c r="M35" i="10"/>
  <c r="M39" i="10"/>
  <c r="M43" i="10"/>
  <c r="M47" i="10"/>
  <c r="M51" i="10"/>
  <c r="L3" i="10"/>
  <c r="K9" i="10"/>
  <c r="K17" i="10"/>
  <c r="K21" i="10"/>
  <c r="K29" i="10"/>
  <c r="K37" i="10"/>
  <c r="K45" i="10"/>
  <c r="L5" i="10"/>
  <c r="L9" i="10"/>
  <c r="L13" i="10"/>
  <c r="L17" i="10"/>
  <c r="L21" i="10"/>
  <c r="L25" i="10"/>
  <c r="L29" i="10"/>
  <c r="L33" i="10"/>
  <c r="L37" i="10"/>
  <c r="L41" i="10"/>
  <c r="L45" i="10"/>
  <c r="L49" i="10"/>
  <c r="K7" i="10"/>
  <c r="K5" i="10"/>
  <c r="K13" i="10"/>
  <c r="K25" i="10"/>
  <c r="K33" i="10"/>
  <c r="K41" i="10"/>
  <c r="K49" i="10"/>
  <c r="K43" i="10"/>
  <c r="K11" i="10"/>
  <c r="K31" i="10"/>
  <c r="K4" i="10"/>
  <c r="K8" i="10"/>
  <c r="K12" i="10"/>
  <c r="K16" i="10"/>
  <c r="K20" i="10"/>
  <c r="K24" i="10"/>
  <c r="K28" i="10"/>
  <c r="K32" i="10"/>
  <c r="K36" i="10"/>
  <c r="K40" i="10"/>
  <c r="K44" i="10"/>
  <c r="K48" i="10"/>
  <c r="K52" i="10"/>
  <c r="L47" i="10"/>
  <c r="L4" i="10"/>
  <c r="L8" i="10"/>
  <c r="L12" i="10"/>
  <c r="L16" i="10"/>
  <c r="L20" i="10"/>
  <c r="L24" i="10"/>
  <c r="L28" i="10"/>
  <c r="L32" i="10"/>
  <c r="L36" i="10"/>
  <c r="L40" i="10"/>
  <c r="L44" i="10"/>
  <c r="L48" i="10"/>
  <c r="L52" i="10"/>
  <c r="L9" i="16" a="1"/>
  <c r="L9" i="16"/>
  <c r="M9" i="16" a="1"/>
  <c r="M9" i="16"/>
  <c r="N9" i="16" a="1"/>
  <c r="N9" i="16"/>
  <c r="O9" i="16" a="1"/>
  <c r="O9" i="16"/>
  <c r="P9" i="16"/>
  <c r="Q9" i="16" a="1"/>
  <c r="Q9" i="16"/>
  <c r="R9" i="16"/>
  <c r="L10" i="16" a="1"/>
  <c r="L10" i="16"/>
  <c r="M10" i="16" a="1"/>
  <c r="M10" i="16"/>
  <c r="N10" i="16" a="1"/>
  <c r="N10" i="16"/>
  <c r="O10" i="16" a="1"/>
  <c r="O10" i="16"/>
  <c r="P10" i="16"/>
  <c r="Q10" i="16" a="1"/>
  <c r="Q10" i="16"/>
  <c r="R10" i="16"/>
  <c r="L11" i="16" a="1"/>
  <c r="L11" i="16"/>
  <c r="M11" i="16" a="1"/>
  <c r="M11" i="16"/>
  <c r="N11" i="16" a="1"/>
  <c r="N11" i="16"/>
  <c r="O11" i="16" a="1"/>
  <c r="O11" i="16"/>
  <c r="P11" i="16"/>
  <c r="Q11" i="16" a="1"/>
  <c r="Q11" i="16"/>
  <c r="R11" i="16"/>
  <c r="L12" i="16" a="1"/>
  <c r="L12" i="16"/>
  <c r="M12" i="16" a="1"/>
  <c r="M12" i="16"/>
  <c r="N12" i="16" a="1"/>
  <c r="N12" i="16"/>
  <c r="O12" i="16" a="1"/>
  <c r="O12" i="16"/>
  <c r="P12" i="16"/>
  <c r="Q12" i="16" a="1"/>
  <c r="Q12" i="16"/>
  <c r="R12" i="16"/>
  <c r="L13" i="16" a="1"/>
  <c r="L13" i="16"/>
  <c r="M13" i="16" a="1"/>
  <c r="M13" i="16"/>
  <c r="N13" i="16" a="1"/>
  <c r="N13" i="16"/>
  <c r="O13" i="16" a="1"/>
  <c r="O13" i="16"/>
  <c r="P13" i="16"/>
  <c r="Q13" i="16" a="1"/>
  <c r="Q13" i="16"/>
  <c r="R13" i="16"/>
  <c r="L14" i="16" a="1"/>
  <c r="L14" i="16"/>
  <c r="M14" i="16" a="1"/>
  <c r="M14" i="16"/>
  <c r="N14" i="16" a="1"/>
  <c r="N14" i="16"/>
  <c r="O14" i="16" a="1"/>
  <c r="O14" i="16"/>
  <c r="P14" i="16"/>
  <c r="Q14" i="16" a="1"/>
  <c r="Q14" i="16"/>
  <c r="R14" i="16"/>
  <c r="L15" i="16" a="1"/>
  <c r="L15" i="16"/>
  <c r="M15" i="16" a="1"/>
  <c r="M15" i="16"/>
  <c r="N15" i="16" a="1"/>
  <c r="N15" i="16"/>
  <c r="O15" i="16" a="1"/>
  <c r="O15" i="16"/>
  <c r="P15" i="16"/>
  <c r="Q15" i="16" a="1"/>
  <c r="Q15" i="16"/>
  <c r="R15" i="16"/>
  <c r="L16" i="16" a="1"/>
  <c r="L16" i="16"/>
  <c r="M16" i="16" a="1"/>
  <c r="M16" i="16"/>
  <c r="N16" i="16" a="1"/>
  <c r="N16" i="16"/>
  <c r="O16" i="16" a="1"/>
  <c r="O16" i="16"/>
  <c r="P16" i="16"/>
  <c r="Q16" i="16" a="1"/>
  <c r="Q16" i="16"/>
  <c r="R16" i="16"/>
  <c r="L17" i="16" a="1"/>
  <c r="L17" i="16"/>
  <c r="M17" i="16" a="1"/>
  <c r="M17" i="16"/>
  <c r="N17" i="16" a="1"/>
  <c r="N17" i="16"/>
  <c r="O17" i="16" a="1"/>
  <c r="O17" i="16"/>
  <c r="P17" i="16"/>
  <c r="Q17" i="16" a="1"/>
  <c r="Q17" i="16"/>
  <c r="R17" i="16"/>
  <c r="L18" i="16" a="1"/>
  <c r="L18" i="16"/>
  <c r="M18" i="16" a="1"/>
  <c r="M18" i="16"/>
  <c r="N18" i="16" a="1"/>
  <c r="N18" i="16"/>
  <c r="O18" i="16" a="1"/>
  <c r="O18" i="16"/>
  <c r="P18" i="16"/>
  <c r="Q18" i="16" a="1"/>
  <c r="Q18" i="16"/>
  <c r="R18" i="16"/>
  <c r="L19" i="16" a="1"/>
  <c r="L19" i="16"/>
  <c r="M19" i="16" a="1"/>
  <c r="M19" i="16"/>
  <c r="N19" i="16" a="1"/>
  <c r="N19" i="16"/>
  <c r="O19" i="16" a="1"/>
  <c r="O19" i="16"/>
  <c r="P19" i="16"/>
  <c r="Q19" i="16" a="1"/>
  <c r="Q19" i="16"/>
  <c r="R19" i="16"/>
  <c r="L20" i="16" a="1"/>
  <c r="L20" i="16"/>
  <c r="M20" i="16" a="1"/>
  <c r="M20" i="16"/>
  <c r="N20" i="16" a="1"/>
  <c r="N20" i="16"/>
  <c r="O20" i="16" a="1"/>
  <c r="O20" i="16"/>
  <c r="P20" i="16"/>
  <c r="Q20" i="16" a="1"/>
  <c r="Q20" i="16"/>
  <c r="R20" i="16"/>
  <c r="L21" i="16" a="1"/>
  <c r="L21" i="16"/>
  <c r="M21" i="16" a="1"/>
  <c r="M21" i="16"/>
  <c r="N21" i="16" a="1"/>
  <c r="N21" i="16"/>
  <c r="O21" i="16" a="1"/>
  <c r="O21" i="16"/>
  <c r="P21" i="16"/>
  <c r="Q21" i="16" a="1"/>
  <c r="Q21" i="16"/>
  <c r="R21" i="16"/>
  <c r="L22" i="16" a="1"/>
  <c r="L22" i="16"/>
  <c r="M22" i="16" a="1"/>
  <c r="M22" i="16"/>
  <c r="N22" i="16" a="1"/>
  <c r="N22" i="16"/>
  <c r="O22" i="16" a="1"/>
  <c r="O22" i="16"/>
  <c r="P22" i="16"/>
  <c r="Q22" i="16" a="1"/>
  <c r="Q22" i="16"/>
  <c r="R22" i="16"/>
  <c r="L23" i="16" a="1"/>
  <c r="L23" i="16"/>
  <c r="M23" i="16" a="1"/>
  <c r="M23" i="16"/>
  <c r="N23" i="16" a="1"/>
  <c r="N23" i="16"/>
  <c r="O23" i="16" a="1"/>
  <c r="O23" i="16"/>
  <c r="P23" i="16"/>
  <c r="Q23" i="16" a="1"/>
  <c r="Q23" i="16"/>
  <c r="R23" i="16"/>
  <c r="L24" i="16" a="1"/>
  <c r="L24" i="16"/>
  <c r="M24" i="16" a="1"/>
  <c r="M24" i="16"/>
  <c r="N24" i="16" a="1"/>
  <c r="N24" i="16"/>
  <c r="O24" i="16" a="1"/>
  <c r="O24" i="16"/>
  <c r="P24" i="16"/>
  <c r="Q24" i="16" a="1"/>
  <c r="Q24" i="16"/>
  <c r="R24" i="16"/>
  <c r="L25" i="16" a="1"/>
  <c r="L25" i="16"/>
  <c r="M25" i="16" a="1"/>
  <c r="M25" i="16"/>
  <c r="N25" i="16" a="1"/>
  <c r="N25" i="16"/>
  <c r="O25" i="16" a="1"/>
  <c r="O25" i="16"/>
  <c r="P25" i="16"/>
  <c r="Q25" i="16" a="1"/>
  <c r="Q25" i="16"/>
  <c r="R25" i="16"/>
  <c r="L26" i="16" a="1"/>
  <c r="L26" i="16"/>
  <c r="M26" i="16" a="1"/>
  <c r="M26" i="16"/>
  <c r="N26" i="16" a="1"/>
  <c r="N26" i="16"/>
  <c r="O26" i="16" a="1"/>
  <c r="O26" i="16"/>
  <c r="P26" i="16"/>
  <c r="Q26" i="16" a="1"/>
  <c r="Q26" i="16"/>
  <c r="R26" i="16"/>
  <c r="L27" i="16" a="1"/>
  <c r="L27" i="16"/>
  <c r="M27" i="16" a="1"/>
  <c r="M27" i="16"/>
  <c r="N27" i="16" a="1"/>
  <c r="N27" i="16"/>
  <c r="O27" i="16" a="1"/>
  <c r="O27" i="16"/>
  <c r="P27" i="16"/>
  <c r="Q27" i="16" a="1"/>
  <c r="Q27" i="16"/>
  <c r="R27" i="16"/>
  <c r="L28" i="16" a="1"/>
  <c r="L28" i="16"/>
  <c r="M28" i="16" a="1"/>
  <c r="M28" i="16"/>
  <c r="N28" i="16" a="1"/>
  <c r="N28" i="16"/>
  <c r="O28" i="16" a="1"/>
  <c r="O28" i="16"/>
  <c r="P28" i="16"/>
  <c r="Q28" i="16" a="1"/>
  <c r="Q28" i="16"/>
  <c r="R28" i="16"/>
  <c r="L29" i="16" a="1"/>
  <c r="L29" i="16"/>
  <c r="M29" i="16" a="1"/>
  <c r="M29" i="16"/>
  <c r="N29" i="16" a="1"/>
  <c r="N29" i="16"/>
  <c r="O29" i="16" a="1"/>
  <c r="O29" i="16"/>
  <c r="P29" i="16"/>
  <c r="Q29" i="16" a="1"/>
  <c r="Q29" i="16"/>
  <c r="R29" i="16"/>
  <c r="L30" i="16" a="1"/>
  <c r="L30" i="16"/>
  <c r="M30" i="16" a="1"/>
  <c r="M30" i="16"/>
  <c r="N30" i="16" a="1"/>
  <c r="N30" i="16"/>
  <c r="O30" i="16" a="1"/>
  <c r="O30" i="16"/>
  <c r="P30" i="16"/>
  <c r="Q30" i="16" a="1"/>
  <c r="Q30" i="16"/>
  <c r="R30" i="16"/>
  <c r="L31" i="16" a="1"/>
  <c r="L31" i="16"/>
  <c r="M31" i="16" a="1"/>
  <c r="M31" i="16"/>
  <c r="N31" i="16" a="1"/>
  <c r="N31" i="16"/>
  <c r="O31" i="16" a="1"/>
  <c r="O31" i="16"/>
  <c r="P31" i="16"/>
  <c r="Q31" i="16" a="1"/>
  <c r="Q31" i="16"/>
  <c r="R31" i="16"/>
  <c r="L32" i="16" a="1"/>
  <c r="L32" i="16"/>
  <c r="M32" i="16" a="1"/>
  <c r="M32" i="16"/>
  <c r="N32" i="16" a="1"/>
  <c r="N32" i="16"/>
  <c r="O32" i="16" a="1"/>
  <c r="O32" i="16"/>
  <c r="P32" i="16"/>
  <c r="Q32" i="16" a="1"/>
  <c r="Q32" i="16"/>
  <c r="R32" i="16"/>
  <c r="L33" i="16" a="1"/>
  <c r="L33" i="16"/>
  <c r="M33" i="16" a="1"/>
  <c r="M33" i="16"/>
  <c r="N33" i="16" a="1"/>
  <c r="N33" i="16"/>
  <c r="O33" i="16" a="1"/>
  <c r="O33" i="16"/>
  <c r="P33" i="16"/>
  <c r="Q33" i="16" a="1"/>
  <c r="Q33" i="16"/>
  <c r="R33" i="16"/>
  <c r="L34" i="16" a="1"/>
  <c r="L34" i="16"/>
  <c r="M34" i="16" a="1"/>
  <c r="M34" i="16"/>
  <c r="N34" i="16" a="1"/>
  <c r="N34" i="16"/>
  <c r="O34" i="16" a="1"/>
  <c r="O34" i="16"/>
  <c r="P34" i="16"/>
  <c r="Q34" i="16" a="1"/>
  <c r="Q34" i="16"/>
  <c r="R34" i="16"/>
  <c r="L35" i="16" a="1"/>
  <c r="L35" i="16"/>
  <c r="M35" i="16" a="1"/>
  <c r="M35" i="16"/>
  <c r="N35" i="16" a="1"/>
  <c r="N35" i="16"/>
  <c r="O35" i="16" a="1"/>
  <c r="O35" i="16"/>
  <c r="P35" i="16"/>
  <c r="Q35" i="16" a="1"/>
  <c r="Q35" i="16"/>
  <c r="R35" i="16"/>
  <c r="L36" i="16" a="1"/>
  <c r="L36" i="16"/>
  <c r="M36" i="16" a="1"/>
  <c r="M36" i="16"/>
  <c r="N36" i="16" a="1"/>
  <c r="N36" i="16"/>
  <c r="O36" i="16" a="1"/>
  <c r="O36" i="16"/>
  <c r="P36" i="16"/>
  <c r="Q36" i="16" a="1"/>
  <c r="Q36" i="16"/>
  <c r="R36" i="16"/>
  <c r="L37" i="16" a="1"/>
  <c r="L37" i="16"/>
  <c r="M37" i="16" a="1"/>
  <c r="M37" i="16"/>
  <c r="N37" i="16" a="1"/>
  <c r="N37" i="16"/>
  <c r="O37" i="16" a="1"/>
  <c r="O37" i="16"/>
  <c r="P37" i="16"/>
  <c r="Q37" i="16" a="1"/>
  <c r="Q37" i="16"/>
  <c r="R37" i="1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<sst xmlns="http://schemas.openxmlformats.org/spreadsheetml/2006/main" count="139" uniqueCount="113">
  <si>
    <t>Tâches</t>
  </si>
  <si>
    <t>Durée</t>
  </si>
  <si>
    <t>Contrainte</t>
  </si>
  <si>
    <t xml:space="preserve"> </t>
  </si>
  <si>
    <t>Avancement</t>
  </si>
  <si>
    <t>Année</t>
  </si>
  <si>
    <t>Jour de l'an</t>
  </si>
  <si>
    <t>Fête du travail</t>
  </si>
  <si>
    <t>Victoire 1945</t>
  </si>
  <si>
    <t>Fête Nationale</t>
  </si>
  <si>
    <t>Assomption</t>
  </si>
  <si>
    <t>Toussaint</t>
  </si>
  <si>
    <t>Armistice</t>
  </si>
  <si>
    <t>Noël</t>
  </si>
  <si>
    <t>Pâques</t>
  </si>
  <si>
    <t>Lundi de Pâques</t>
  </si>
  <si>
    <t>Ascension</t>
  </si>
  <si>
    <t>Lundi de Pentecôte</t>
  </si>
  <si>
    <t>TCAPToAD</t>
  </si>
  <si>
    <t>TCAPToAF</t>
  </si>
  <si>
    <t>TCDF</t>
  </si>
  <si>
    <t>TFAPTaAD</t>
  </si>
  <si>
    <t>TFAPTaAF</t>
  </si>
  <si>
    <t>TFDF</t>
  </si>
  <si>
    <t>Tâche Commence Au Plus Tôt Au Début</t>
  </si>
  <si>
    <t>Tâche Commence Au Plus Tôt à la Fin</t>
  </si>
  <si>
    <t>Tâche Commence à Date Fixe</t>
  </si>
  <si>
    <t>Tâche Finie Au Plus Tard Au Début</t>
  </si>
  <si>
    <t>Tâche Finie Au Plus Tard A la Fin</t>
  </si>
  <si>
    <t>Tâche Finie à DateFixe</t>
  </si>
  <si>
    <t>JCAPToAD</t>
  </si>
  <si>
    <t>JCAPToAF</t>
  </si>
  <si>
    <t>JCDF</t>
  </si>
  <si>
    <t>JFAPTaAD</t>
  </si>
  <si>
    <t>JFAPTaAF</t>
  </si>
  <si>
    <t>JFDF</t>
  </si>
  <si>
    <t>Jalon Commence Au Plus Tôt Au Début</t>
  </si>
  <si>
    <t>Jalon Commence Au Plus Tôt à la Fin</t>
  </si>
  <si>
    <t>Jalon Commence à Date Fixe</t>
  </si>
  <si>
    <t>Jalon Fini Au Plus Tard Au Début</t>
  </si>
  <si>
    <t>Jalon Fini Au Plus Tard A la Fin</t>
  </si>
  <si>
    <t>Jalon Fini à DateFixe</t>
  </si>
  <si>
    <t>DateJalonCalculé</t>
  </si>
  <si>
    <t>AujourdhuiGraph</t>
  </si>
  <si>
    <t>DateDébutPrevueGraph</t>
  </si>
  <si>
    <t>DuréePrévueGraph</t>
  </si>
  <si>
    <t>DateFinPrévueGraph</t>
  </si>
  <si>
    <t>DateDébutRéaliséeGraph</t>
  </si>
  <si>
    <t>DuréeRéaliséeGraph</t>
  </si>
  <si>
    <t>DateFinRéaliséeGraph</t>
  </si>
  <si>
    <t>DateJalonPrévue</t>
  </si>
  <si>
    <t>DateDébutCalculéPrévue</t>
  </si>
  <si>
    <t>DateFinCalculéPrévu</t>
  </si>
  <si>
    <t>DateJalonRéalisé</t>
  </si>
  <si>
    <t>Date saisieCorrigée</t>
  </si>
  <si>
    <t>PLANNIFICATION</t>
  </si>
  <si>
    <t>REALISATION</t>
  </si>
  <si>
    <t>GRAPH PLANNIFICATION</t>
  </si>
  <si>
    <t>GRAPH REALISATION</t>
  </si>
  <si>
    <t>2ème Axe</t>
  </si>
  <si>
    <t>Date Prévue</t>
  </si>
  <si>
    <t>N°Tache Liée</t>
  </si>
  <si>
    <t>Ce fichier permet de faire un planning sous forme de graphique excel</t>
  </si>
  <si>
    <t>Le principe est de saisir :</t>
  </si>
  <si>
    <t>colonne B</t>
  </si>
  <si>
    <t>colonne C</t>
  </si>
  <si>
    <t>colonne D</t>
  </si>
  <si>
    <t>La contrainte en lien ou non avec un autre n° de tâche</t>
  </si>
  <si>
    <t>Les cellules bleues sont à remplir</t>
  </si>
  <si>
    <t>Les contrainte commencant par J sont à utiliser pour les Jalons</t>
  </si>
  <si>
    <t>Tâche planifiée</t>
  </si>
  <si>
    <t>Jalon planifié</t>
  </si>
  <si>
    <t>Tâche réalisée</t>
  </si>
  <si>
    <t>Jalon réalisé</t>
  </si>
  <si>
    <t>Le nom des tâches ou des jalons</t>
  </si>
  <si>
    <t>La durée en nombre de jours ouvrés (0 pour un jalon)</t>
  </si>
  <si>
    <t>Les contrainte commencant par T sont à utiliser pour les tâches</t>
  </si>
  <si>
    <t>Lexique des contraintes :</t>
  </si>
  <si>
    <t>Principe de base</t>
  </si>
  <si>
    <t>Changer la plage temporelle du graphique</t>
  </si>
  <si>
    <t>Date du jour</t>
  </si>
  <si>
    <t>colonne E</t>
  </si>
  <si>
    <t>La date prévue pour les contraintes JCDF, JFDF, TCDF, TFDF</t>
  </si>
  <si>
    <t>colonne F</t>
  </si>
  <si>
    <t>Paramétrage</t>
  </si>
  <si>
    <t>Afin d'assurer le bon fonctionnement du fichier vous devez activer le calcul Itératif</t>
  </si>
  <si>
    <t>Fichier &gt; Options &gt; Formules</t>
  </si>
  <si>
    <t>§ Mode de calcul</t>
  </si>
  <si>
    <t>Le pourcentage d'avancement de la tâche</t>
  </si>
  <si>
    <t>colonne G</t>
  </si>
  <si>
    <t>Le numero de tâche qu'on veut liée (visible colonne A)</t>
  </si>
  <si>
    <t>colonne H</t>
  </si>
  <si>
    <t>La date de début de réalisation d'une tâche</t>
  </si>
  <si>
    <t>colonne I</t>
  </si>
  <si>
    <t xml:space="preserve">La date de fin de réalisation d'une tâche </t>
  </si>
  <si>
    <t>(par défaut, dès que la date de début est saisie, le graphique s'actualise avec la date du jour</t>
  </si>
  <si>
    <t>colonne J</t>
  </si>
  <si>
    <t>La date de jalon réalisé</t>
  </si>
  <si>
    <t>Contrainte Prévue</t>
  </si>
  <si>
    <t>Début Réalisée</t>
  </si>
  <si>
    <t>Fin Réalisée</t>
  </si>
  <si>
    <t>Jalon Réalisé</t>
  </si>
  <si>
    <t>Changer le titre du planning</t>
  </si>
  <si>
    <t>Cliquer gauche 2 fois sur le titre.</t>
  </si>
  <si>
    <t>Remplacer le titre</t>
  </si>
  <si>
    <t xml:space="preserve">Cliquer gauche 2 fois sur l'axe des abscisses </t>
  </si>
  <si>
    <t>Cliquer gauche sur Option d'axe</t>
  </si>
  <si>
    <t>Saisir la date de début dans le champ Minimum au format JJ/MM/AA</t>
  </si>
  <si>
    <t>Saisir la date de fin dans le champ Maximum au format JJ/MM/AA</t>
  </si>
  <si>
    <t xml:space="preserve">Remarque </t>
  </si>
  <si>
    <t>Les colonnes K à X sont utiliser pour faire les calculs permettant d'obtenir le graphique en gérant les jours non tavaillés (samedi, dimanche) et les jours fériés</t>
  </si>
  <si>
    <t>Tâche 1</t>
  </si>
  <si>
    <t>Tâche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</si>
</sst>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14" fontId="0" fillId="0" borderId="0" xfId="0" quotePrefix="1" applyNumberFormat="1"/>
    <xf numFmtId="0" fontId="0" fillId="0" borderId="0" xfId="0" applyAlignment="1">
      <alignment horizontal="center" vertical="top" wrapText="1"/>
    </xf>
    <xf numFmtId="1" fontId="0" fillId="0" borderId="0" xfId="0" applyNumberFormat="1"/>
    <xf numFmtId="0" fontId="1" fillId="3" borderId="0" xfId="0" applyFont="1" applyFill="1"/>
    <xf numFmtId="14" fontId="1" fillId="3" borderId="0" xfId="0" applyNumberFormat="1" applyFont="1" applyFill="1"/>
    <xf numFmtId="14" fontId="0" fillId="4" borderId="0" xfId="0" applyNumberFormat="1" applyFill="1"/>
    <xf numFmtId="1" fontId="0" fillId="4" borderId="0" xfId="0" applyNumberFormat="1" applyFill="1"/>
    <xf numFmtId="14" fontId="0" fillId="5" borderId="0" xfId="0" applyNumberFormat="1" applyFill="1"/>
    <xf numFmtId="0" fontId="0" fillId="4" borderId="0" xfId="0" applyFill="1"/>
    <xf numFmtId="0" fontId="0" fillId="2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14" fontId="0" fillId="0" borderId="0" xfId="0" quotePrefix="1" applyNumberFormat="1" applyFill="1" applyProtection="1">
      <protection locked="0"/>
    </xf>
    <xf numFmtId="0" fontId="2" fillId="0" borderId="0" xfId="0" applyFont="1"/>
    <xf numFmtId="9" fontId="0" fillId="0" borderId="0" xfId="0" applyNumberFormat="1" applyFill="1" applyAlignment="1" applyProtection="1">
      <alignment horizontal="center"/>
      <protection locked="0"/>
    </xf>
    <xf numFmtId="9" fontId="0" fillId="0" borderId="0" xfId="0" applyNumberFormat="1" applyAlignment="1">
      <alignment horizontal="center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27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top" textRotation="0" wrapText="1" indent="0" justifyLastLine="0" shrinkToFit="0" readingOrder="0"/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9212716714597148E-2"/>
          <c:y val="0.16531934665876333"/>
          <c:w val="0.89780857000029468"/>
          <c:h val="0.8130053778897368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Planning!$O$8</c:f>
              <c:strCache>
                <c:ptCount val="1"/>
                <c:pt idx="0">
                  <c:v>DateDébutPrevueGraph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1"/>
            <c:plus>
              <c:numRef>
                <c:f>Planning!$P$9:$P$37</c:f>
                <c:numCache>
                  <c:formatCode>General</c:formatCode>
                  <c:ptCount val="29"/>
                  <c:pt idx="0">
                    <c:v>5</c:v>
                  </c:pt>
                  <c:pt idx="1">
                    <c:v>7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</c:numCache>
              </c:numRef>
            </c:plus>
            <c:minus>
              <c:numRef>
                <c:f>Planning!$P$9:$P$37</c:f>
                <c:numCache>
                  <c:formatCode>General</c:formatCode>
                  <c:ptCount val="29"/>
                  <c:pt idx="0">
                    <c:v>5</c:v>
                  </c:pt>
                  <c:pt idx="1">
                    <c:v>7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</c:numCache>
              </c:numRef>
            </c:minus>
            <c:spPr>
              <a:noFill/>
              <a:ln w="142875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cat>
            <c:strRef>
              <c:f>Planning!$B$9:$B$37</c:f>
              <c:strCache>
                <c:ptCount val="2"/>
                <c:pt idx="0">
                  <c:v>Tâche 1</c:v>
                </c:pt>
                <c:pt idx="1">
                  <c:v>Tâche 2</c:v>
                </c:pt>
              </c:strCache>
            </c:strRef>
          </c:cat>
          <c:val>
            <c:numRef>
              <c:f>Planning!$O$9:$O$37</c:f>
              <c:numCache>
                <c:formatCode>m/d/yyyy</c:formatCode>
                <c:ptCount val="29"/>
                <c:pt idx="0">
                  <c:v>45667</c:v>
                </c:pt>
                <c:pt idx="1">
                  <c:v>45672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6B-43BE-ADD2-3C8490F95812}"/>
            </c:ext>
          </c:extLst>
        </c:ser>
        <c:ser>
          <c:idx val="1"/>
          <c:order val="1"/>
          <c:tx>
            <c:strRef>
              <c:f>Planning!$S$8</c:f>
              <c:strCache>
                <c:ptCount val="1"/>
                <c:pt idx="0">
                  <c:v>DateDébutRéaliséeGraph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1"/>
            <c:plus>
              <c:numRef>
                <c:f>Planning!$T$9:$T$37</c:f>
                <c:numCache>
                  <c:formatCode>General</c:formatCode>
                  <c:ptCount val="29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  <c:pt idx="6">
                    <c:v>0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0</c:v>
                  </c:pt>
                  <c:pt idx="11">
                    <c:v>0</c:v>
                  </c:pt>
                  <c:pt idx="12">
                    <c:v>0</c:v>
                  </c:pt>
                  <c:pt idx="13">
                    <c:v>0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  <c:pt idx="17">
                    <c:v>0</c:v>
                  </c:pt>
                  <c:pt idx="18">
                    <c:v>0</c:v>
                  </c:pt>
                  <c:pt idx="19">
                    <c:v>0</c:v>
                  </c:pt>
                  <c:pt idx="20">
                    <c:v>0</c:v>
                  </c:pt>
                  <c:pt idx="21">
                    <c:v>0</c:v>
                  </c:pt>
                  <c:pt idx="22">
                    <c:v>0</c:v>
                  </c:pt>
                  <c:pt idx="23">
                    <c:v>0</c:v>
                  </c:pt>
                  <c:pt idx="24">
                    <c:v>0</c:v>
                  </c:pt>
                  <c:pt idx="25">
                    <c:v>0</c:v>
                  </c:pt>
                  <c:pt idx="26">
                    <c:v>0</c:v>
                  </c:pt>
                  <c:pt idx="27">
                    <c:v>0</c:v>
                  </c:pt>
                  <c:pt idx="28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50800" cap="flat" cmpd="sng" algn="ctr">
                <a:solidFill>
                  <a:srgbClr val="92D050"/>
                </a:solidFill>
                <a:round/>
                <a:tailEnd w="med" len="med"/>
              </a:ln>
              <a:effectLst/>
            </c:spPr>
          </c:errBars>
          <c:cat>
            <c:strRef>
              <c:f>Planning!$B$9:$B$37</c:f>
              <c:strCache>
                <c:ptCount val="2"/>
                <c:pt idx="0">
                  <c:v>Tâche 1</c:v>
                </c:pt>
                <c:pt idx="1">
                  <c:v>Tâche 2</c:v>
                </c:pt>
              </c:strCache>
            </c:strRef>
          </c:cat>
          <c:val>
            <c:numRef>
              <c:f>Planning!$S$9:$S$37</c:f>
              <c:numCache>
                <c:formatCode>m/d/yyyy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6B-43BE-ADD2-3C8490F958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7954016"/>
        <c:axId val="1167944032"/>
      </c:barChart>
      <c:scatterChart>
        <c:scatterStyle val="lineMarker"/>
        <c:varyColors val="0"/>
        <c:ser>
          <c:idx val="3"/>
          <c:order val="2"/>
          <c:tx>
            <c:strRef>
              <c:f>Planning!$W$8</c:f>
              <c:strCache>
                <c:ptCount val="1"/>
                <c:pt idx="0">
                  <c:v>AujourdhuiGraph</c:v>
                </c:pt>
              </c:strCache>
            </c:strRef>
          </c:tx>
          <c:spPr>
            <a:ln w="79375" cap="sq">
              <a:solidFill>
                <a:schemeClr val="accent4">
                  <a:lumMod val="60000"/>
                  <a:lumOff val="40000"/>
                </a:schemeClr>
              </a:solidFill>
              <a:prstDash val="sysDash"/>
              <a:round/>
              <a:headEnd type="triangle"/>
            </a:ln>
            <a:effectLst/>
          </c:spPr>
          <c:marker>
            <c:symbol val="none"/>
          </c:marker>
          <c:xVal>
            <c:numRef>
              <c:f>Planning!$W$9:$W$37</c:f>
              <c:numCache>
                <c:formatCode>m/d/yyyy</c:formatCode>
                <c:ptCount val="29"/>
                <c:pt idx="0">
                  <c:v>45693.5</c:v>
                </c:pt>
                <c:pt idx="1">
                  <c:v>45693.5</c:v>
                </c:pt>
                <c:pt idx="2">
                  <c:v>45693.5</c:v>
                </c:pt>
                <c:pt idx="3">
                  <c:v>45693.5</c:v>
                </c:pt>
                <c:pt idx="4">
                  <c:v>45693.5</c:v>
                </c:pt>
                <c:pt idx="5">
                  <c:v>45693.5</c:v>
                </c:pt>
                <c:pt idx="6">
                  <c:v>45693.5</c:v>
                </c:pt>
                <c:pt idx="7">
                  <c:v>45693.5</c:v>
                </c:pt>
                <c:pt idx="8">
                  <c:v>45693.5</c:v>
                </c:pt>
                <c:pt idx="9">
                  <c:v>45693.5</c:v>
                </c:pt>
                <c:pt idx="10">
                  <c:v>45693.5</c:v>
                </c:pt>
                <c:pt idx="11">
                  <c:v>45693.5</c:v>
                </c:pt>
                <c:pt idx="12">
                  <c:v>45693.5</c:v>
                </c:pt>
                <c:pt idx="13">
                  <c:v>45693.5</c:v>
                </c:pt>
                <c:pt idx="14">
                  <c:v>45693.5</c:v>
                </c:pt>
                <c:pt idx="15">
                  <c:v>45693.5</c:v>
                </c:pt>
                <c:pt idx="16">
                  <c:v>45693.5</c:v>
                </c:pt>
                <c:pt idx="17">
                  <c:v>45693.5</c:v>
                </c:pt>
                <c:pt idx="18">
                  <c:v>45693.5</c:v>
                </c:pt>
                <c:pt idx="19">
                  <c:v>45693.5</c:v>
                </c:pt>
                <c:pt idx="20">
                  <c:v>45693.5</c:v>
                </c:pt>
                <c:pt idx="21">
                  <c:v>45693.5</c:v>
                </c:pt>
                <c:pt idx="22">
                  <c:v>45693.5</c:v>
                </c:pt>
                <c:pt idx="23">
                  <c:v>45693.5</c:v>
                </c:pt>
                <c:pt idx="24">
                  <c:v>45693.5</c:v>
                </c:pt>
                <c:pt idx="25">
                  <c:v>45693.5</c:v>
                </c:pt>
                <c:pt idx="26">
                  <c:v>45693.5</c:v>
                </c:pt>
                <c:pt idx="27">
                  <c:v>45693.5</c:v>
                </c:pt>
                <c:pt idx="28">
                  <c:v>45693.5</c:v>
                </c:pt>
              </c:numCache>
            </c:numRef>
          </c:xVal>
          <c:yVal>
            <c:numRef>
              <c:f>Planning!$X$9:$X$37</c:f>
              <c:numCache>
                <c:formatCode>General</c:formatCode>
                <c:ptCount val="29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  <c:pt idx="13">
                  <c:v>13.5</c:v>
                </c:pt>
                <c:pt idx="14">
                  <c:v>14.5</c:v>
                </c:pt>
                <c:pt idx="15">
                  <c:v>15.5</c:v>
                </c:pt>
                <c:pt idx="16">
                  <c:v>16.5</c:v>
                </c:pt>
                <c:pt idx="17">
                  <c:v>17.5</c:v>
                </c:pt>
                <c:pt idx="18">
                  <c:v>18.5</c:v>
                </c:pt>
                <c:pt idx="19">
                  <c:v>19.5</c:v>
                </c:pt>
                <c:pt idx="20">
                  <c:v>20.5</c:v>
                </c:pt>
                <c:pt idx="21">
                  <c:v>21.5</c:v>
                </c:pt>
                <c:pt idx="22">
                  <c:v>22.5</c:v>
                </c:pt>
                <c:pt idx="23">
                  <c:v>23.5</c:v>
                </c:pt>
                <c:pt idx="24">
                  <c:v>24.5</c:v>
                </c:pt>
                <c:pt idx="25">
                  <c:v>25.5</c:v>
                </c:pt>
                <c:pt idx="26">
                  <c:v>26.5</c:v>
                </c:pt>
                <c:pt idx="27">
                  <c:v>27.5</c:v>
                </c:pt>
                <c:pt idx="28">
                  <c:v>28.5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6B-43BE-ADD2-3C8490F95812}"/>
            </c:ext>
          </c:extLst>
        </c:ser>
        <c:ser>
          <c:idx val="4"/>
          <c:order val="3"/>
          <c:tx>
            <c:strRef>
              <c:f>Planning!$R$8</c:f>
              <c:strCache>
                <c:ptCount val="1"/>
                <c:pt idx="0">
                  <c:v>DateJalonPrévue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1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Planning!$R$9:$R$37</c:f>
              <c:numCache>
                <c:formatCode>m/d/yyyy</c:formatCode>
                <c:ptCount val="29"/>
                <c:pt idx="0">
                  <c:v>0.5</c:v>
                </c:pt>
                <c:pt idx="1">
                  <c:v>0.5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</c:numCache>
            </c:numRef>
          </c:xVal>
          <c:yVal>
            <c:numRef>
              <c:f>Planning!$X$9:$X$37</c:f>
              <c:numCache>
                <c:formatCode>General</c:formatCode>
                <c:ptCount val="29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  <c:pt idx="13">
                  <c:v>13.5</c:v>
                </c:pt>
                <c:pt idx="14">
                  <c:v>14.5</c:v>
                </c:pt>
                <c:pt idx="15">
                  <c:v>15.5</c:v>
                </c:pt>
                <c:pt idx="16">
                  <c:v>16.5</c:v>
                </c:pt>
                <c:pt idx="17">
                  <c:v>17.5</c:v>
                </c:pt>
                <c:pt idx="18">
                  <c:v>18.5</c:v>
                </c:pt>
                <c:pt idx="19">
                  <c:v>19.5</c:v>
                </c:pt>
                <c:pt idx="20">
                  <c:v>20.5</c:v>
                </c:pt>
                <c:pt idx="21">
                  <c:v>21.5</c:v>
                </c:pt>
                <c:pt idx="22">
                  <c:v>22.5</c:v>
                </c:pt>
                <c:pt idx="23">
                  <c:v>23.5</c:v>
                </c:pt>
                <c:pt idx="24">
                  <c:v>24.5</c:v>
                </c:pt>
                <c:pt idx="25">
                  <c:v>25.5</c:v>
                </c:pt>
                <c:pt idx="26">
                  <c:v>26.5</c:v>
                </c:pt>
                <c:pt idx="27">
                  <c:v>27.5</c:v>
                </c:pt>
                <c:pt idx="28">
                  <c:v>28.5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6B-43BE-ADD2-3C8490F95812}"/>
            </c:ext>
          </c:extLst>
        </c:ser>
        <c:ser>
          <c:idx val="2"/>
          <c:order val="4"/>
          <c:tx>
            <c:strRef>
              <c:f>Planning!$V$8</c:f>
              <c:strCache>
                <c:ptCount val="1"/>
                <c:pt idx="0">
                  <c:v>DateJalonRéalisé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8"/>
            <c:spPr>
              <a:solidFill>
                <a:srgbClr val="92D050"/>
              </a:solidFill>
              <a:ln w="9525">
                <a:solidFill>
                  <a:srgbClr val="92D050"/>
                </a:solidFill>
              </a:ln>
              <a:effectLst/>
            </c:spPr>
          </c:marker>
          <c:xVal>
            <c:numRef>
              <c:f>Planning!$V$9:$V$37</c:f>
              <c:numCache>
                <c:formatCode>m/d/yyyy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xVal>
          <c:yVal>
            <c:numRef>
              <c:f>Planning!$X$9:$X$37</c:f>
              <c:numCache>
                <c:formatCode>General</c:formatCode>
                <c:ptCount val="29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  <c:pt idx="13">
                  <c:v>13.5</c:v>
                </c:pt>
                <c:pt idx="14">
                  <c:v>14.5</c:v>
                </c:pt>
                <c:pt idx="15">
                  <c:v>15.5</c:v>
                </c:pt>
                <c:pt idx="16">
                  <c:v>16.5</c:v>
                </c:pt>
                <c:pt idx="17">
                  <c:v>17.5</c:v>
                </c:pt>
                <c:pt idx="18">
                  <c:v>18.5</c:v>
                </c:pt>
                <c:pt idx="19">
                  <c:v>19.5</c:v>
                </c:pt>
                <c:pt idx="20">
                  <c:v>20.5</c:v>
                </c:pt>
                <c:pt idx="21">
                  <c:v>21.5</c:v>
                </c:pt>
                <c:pt idx="22">
                  <c:v>22.5</c:v>
                </c:pt>
                <c:pt idx="23">
                  <c:v>23.5</c:v>
                </c:pt>
                <c:pt idx="24">
                  <c:v>24.5</c:v>
                </c:pt>
                <c:pt idx="25">
                  <c:v>25.5</c:v>
                </c:pt>
                <c:pt idx="26">
                  <c:v>26.5</c:v>
                </c:pt>
                <c:pt idx="27">
                  <c:v>27.5</c:v>
                </c:pt>
                <c:pt idx="28">
                  <c:v>28.5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6B-43BE-ADD2-3C8490F958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9472656"/>
        <c:axId val="1169477232"/>
      </c:scatterChart>
      <c:catAx>
        <c:axId val="11679540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7944032"/>
        <c:crosses val="autoZero"/>
        <c:auto val="1"/>
        <c:lblAlgn val="ctr"/>
        <c:lblOffset val="100"/>
        <c:noMultiLvlLbl val="0"/>
      </c:catAx>
      <c:valAx>
        <c:axId val="1167944032"/>
        <c:scaling>
          <c:orientation val="minMax"/>
          <c:max val="45690"/>
          <c:min val="4565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" sourceLinked="0"/>
        <c:majorTickMark val="none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7954016"/>
        <c:crosses val="autoZero"/>
        <c:crossBetween val="between"/>
        <c:majorUnit val="1"/>
        <c:minorUnit val="1"/>
      </c:valAx>
      <c:valAx>
        <c:axId val="1169477232"/>
        <c:scaling>
          <c:orientation val="maxMin"/>
          <c:max val="29"/>
          <c:min val="0"/>
        </c:scaling>
        <c:delete val="1"/>
        <c:axPos val="r"/>
        <c:numFmt formatCode="General" sourceLinked="1"/>
        <c:majorTickMark val="in"/>
        <c:minorTickMark val="none"/>
        <c:tickLblPos val="none"/>
        <c:crossAx val="1169472656"/>
        <c:crosses val="max"/>
        <c:crossBetween val="midCat"/>
      </c:valAx>
      <c:valAx>
        <c:axId val="1169472656"/>
        <c:scaling>
          <c:orientation val="minMax"/>
        </c:scaling>
        <c:delete val="1"/>
        <c:axPos val="t"/>
        <c:numFmt formatCode="m/d/yyyy" sourceLinked="1"/>
        <c:majorTickMark val="out"/>
        <c:minorTickMark val="none"/>
        <c:tickLblPos val="nextTo"/>
        <c:crossAx val="1169477232"/>
        <c:crosses val="autoZero"/>
        <c:crossBetween val="midCat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50799</xdr:colOff>
      <xdr:row>2</xdr:row>
      <xdr:rowOff>30109</xdr:rowOff>
    </xdr:from>
    <xdr:to>
      <xdr:col>0</xdr:col>
      <xdr:colOff>752542</xdr:colOff>
      <xdr:row>3</xdr:row>
      <xdr:rowOff>13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9FBE41D-4137-4258-837F-9FE80DD84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799" y="392059"/>
          <a:ext cx="701743" cy="150879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3</xdr:row>
      <xdr:rowOff>25401</xdr:rowOff>
    </xdr:from>
    <xdr:to>
      <xdr:col>0</xdr:col>
      <xdr:colOff>444518</xdr:colOff>
      <xdr:row>3</xdr:row>
      <xdr:rowOff>172670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2DFAC7-7232-4532-8596-EB6DADE3B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568326"/>
          <a:ext cx="139718" cy="147269"/>
        </a:xfrm>
        <a:prstGeom prst="rect">
          <a:avLst/>
        </a:prstGeom>
      </xdr:spPr>
    </xdr:pic>
    <xdr:clientData/>
  </xdr:twoCellAnchor>
  <xdr:twoCellAnchor editAs="oneCell">
    <xdr:from>
      <xdr:col>0</xdr:col>
      <xdr:colOff>82550</xdr:colOff>
      <xdr:row>4</xdr:row>
      <xdr:rowOff>82550</xdr:rowOff>
    </xdr:from>
    <xdr:to>
      <xdr:col>0</xdr:col>
      <xdr:colOff>692150</xdr:colOff>
      <xdr:row>4</xdr:row>
      <xdr:rowOff>172861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7A55F39-16F9-46C8-8AD9-F97E51272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550" y="806450"/>
          <a:ext cx="609600" cy="90311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5</xdr:row>
      <xdr:rowOff>47625</xdr:rowOff>
    </xdr:from>
    <xdr:to>
      <xdr:col>0</xdr:col>
      <xdr:colOff>428942</xdr:colOff>
      <xdr:row>5</xdr:row>
      <xdr:rowOff>149225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41C1935-993A-44AB-9808-26CDF46F2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3850" y="952500"/>
          <a:ext cx="105092" cy="101600"/>
        </a:xfrm>
        <a:prstGeom prst="rect">
          <a:avLst/>
        </a:prstGeom>
      </xdr:spPr>
    </xdr:pic>
    <xdr:clientData/>
  </xdr:twoCellAnchor>
  <xdr:twoCellAnchor editAs="oneCell">
    <xdr:from>
      <xdr:col>0</xdr:col>
      <xdr:colOff>273070</xdr:colOff>
      <xdr:row>6</xdr:row>
      <xdr:rowOff>19050</xdr:rowOff>
    </xdr:from>
    <xdr:to>
      <xdr:col>0</xdr:col>
      <xdr:colOff>467639</xdr:colOff>
      <xdr:row>12</xdr:row>
      <xdr:rowOff>19167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AC770A3-CB8D-48FB-95F6-E594015B0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273070" y="1104900"/>
          <a:ext cx="194569" cy="1085967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17</xdr:row>
      <xdr:rowOff>28575</xdr:rowOff>
    </xdr:from>
    <xdr:to>
      <xdr:col>2</xdr:col>
      <xdr:colOff>181060</xdr:colOff>
      <xdr:row>19</xdr:row>
      <xdr:rowOff>152425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5DB73F6-E217-457F-BD2D-456EA1B2B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150" y="3105150"/>
          <a:ext cx="1647910" cy="4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1</xdr:col>
      <xdr:colOff>514416</xdr:colOff>
      <xdr:row>54</xdr:row>
      <xdr:rowOff>133375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FB42961-7047-4148-8B8A-A4A8D8809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9410700"/>
          <a:ext cx="1276416" cy="4953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59</xdr:row>
      <xdr:rowOff>0</xdr:rowOff>
    </xdr:from>
    <xdr:to>
      <xdr:col>2</xdr:col>
      <xdr:colOff>504929</xdr:colOff>
      <xdr:row>61</xdr:row>
      <xdr:rowOff>76223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A15334BE-725F-40C3-82E7-50C519CF9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0677525"/>
          <a:ext cx="2025754" cy="43817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2</xdr:col>
      <xdr:colOff>76282</xdr:colOff>
      <xdr:row>69</xdr:row>
      <xdr:rowOff>28632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FB9D8B34-291E-4564-872D-213403629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1401425"/>
          <a:ext cx="1600282" cy="111130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71</xdr:row>
      <xdr:rowOff>76200</xdr:rowOff>
    </xdr:from>
    <xdr:to>
      <xdr:col>1</xdr:col>
      <xdr:colOff>419157</xdr:colOff>
      <xdr:row>74</xdr:row>
      <xdr:rowOff>57177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31C52F09-37D9-4011-8F0E-9D09C680A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6200" y="12925425"/>
          <a:ext cx="1104957" cy="5239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592239</xdr:colOff>
      <xdr:row>1</xdr:row>
      <xdr:rowOff>140098</xdr:rowOff>
    </xdr:from>
    <xdr:to>
      <xdr:col>36</xdr:col>
      <xdr:colOff>533400</xdr:colOff>
      <xdr:row>38</xdr:row>
      <xdr:rowOff>94456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C12C65A-2610-40EE-9C69-AB8E86AFAC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.shortcut-targets-by-id\18HZKI--pD4pJJDLRHwtiw-pXRDr2mQF0\HPM%20DESIGN\10%20-%20TIMESHEETS\2025\Nicolas%20Verger_Timesheets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RECAP"/>
      <sheetName val="Jan"/>
      <sheetName val="Fev"/>
      <sheetName val="Mars"/>
      <sheetName val="Avr"/>
      <sheetName val="Mai"/>
      <sheetName val="Jun"/>
      <sheetName val="Jul"/>
      <sheetName val="Aou"/>
      <sheetName val="Sep"/>
      <sheetName val="Oct"/>
      <sheetName val="Nov"/>
      <sheetName val="Dec"/>
      <sheetName val="Ferié"/>
      <sheetName val="Feuil1"/>
      <sheetName val="Nicolas Verger_Timesheets_2025"/>
    </sheetNames>
    <sheetDataSet>
      <sheetData sheetId="0">
        <row r="5">
          <cell r="C5">
            <v>2025</v>
          </cell>
        </row>
        <row r="7">
          <cell r="C7">
            <v>8</v>
          </cell>
        </row>
        <row r="8">
          <cell r="C8">
            <v>10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E7FA20-5EF8-4451-B45D-2094862F656D}" name="Ferie" displayName="Ferie" ref="A1:M52" totalsRowShown="0" headerRowDxfId="12">
  <autoFilter ref="A1:M52" xr:uid="{00000000-0009-0000-0100-000001000000}"/>
  <tableColumns count="13">
    <tableColumn id="1" xr3:uid="{1250A550-ADA7-4D27-8D61-23DA9DEBE5BF}" name="Année"/>
    <tableColumn id="3" xr3:uid="{58641064-67B6-4891-916C-6EFBEA892B11}" name="Jour de l'an" dataDxfId="11">
      <calculatedColumnFormula>DATE(Ferie[[#This Row],[Année]],1,1)</calculatedColumnFormula>
    </tableColumn>
    <tableColumn id="5" xr3:uid="{0D22F43D-4B75-4438-A0A9-AE8411E9BBB1}" name="Fête du travail" dataDxfId="10">
      <calculatedColumnFormula>DATE(Ferie[[#This Row],[Année]],5,1)</calculatedColumnFormula>
    </tableColumn>
    <tableColumn id="6" xr3:uid="{26A5D3F5-13D4-40D0-B893-720BE4A67C05}" name="Victoire 1945" dataDxfId="9">
      <calculatedColumnFormula>DATE(Ferie[[#This Row],[Année]],5,8)</calculatedColumnFormula>
    </tableColumn>
    <tableColumn id="7" xr3:uid="{97F5DCA9-7E97-40AE-A1A2-72F7E00187D8}" name="Fête Nationale" dataDxfId="8">
      <calculatedColumnFormula>DATE(Ferie[[#This Row],[Année]],7,14)</calculatedColumnFormula>
    </tableColumn>
    <tableColumn id="8" xr3:uid="{58155CC9-275E-4F20-A4B7-460BDC362444}" name="Assomption" dataDxfId="7">
      <calculatedColumnFormula>DATE(Ferie[[#This Row],[Année]],8,15)</calculatedColumnFormula>
    </tableColumn>
    <tableColumn id="9" xr3:uid="{78D8CECE-A0EA-43AF-BBA5-1D29C01C94C0}" name="Toussaint" dataDxfId="6">
      <calculatedColumnFormula>DATE(Ferie[[#This Row],[Année]],11,1)</calculatedColumnFormula>
    </tableColumn>
    <tableColumn id="10" xr3:uid="{A0EEA4EE-9FF7-49B6-8AAD-A15F96E09E5E}" name="Armistice" dataDxfId="5">
      <calculatedColumnFormula>DATE(Ferie[[#This Row],[Année]],11,11)</calculatedColumnFormula>
    </tableColumn>
    <tableColumn id="11" xr3:uid="{2681383E-11EE-46BA-AECB-F7DAB3509F9C}" name="Noël" dataDxfId="4">
      <calculatedColumnFormula>DATE(Ferie[[#This Row],[Année]],12,25)</calculatedColumnFormula>
    </tableColumn>
    <tableColumn id="4" xr3:uid="{17AE82DE-D171-4218-A73B-534A237E59EF}" name="Pâques" dataDxfId="3">
      <calculatedColumnFormula>ROUND(DATE(Ferie[[#This Row],[Année]],4,MOD(234-11*MOD(Ferie[[#This Row],[Année]],19),30))/7,0)*7-6</calculatedColumnFormula>
    </tableColumn>
    <tableColumn id="13" xr3:uid="{AA98A7F6-83BB-41DE-B645-2AAAD482F26A}" name="Lundi de Pâques" dataDxfId="2">
      <calculatedColumnFormula>Ferie[[#This Row],[Pâques]]+1</calculatedColumnFormula>
    </tableColumn>
    <tableColumn id="12" xr3:uid="{A94DAB42-69FA-4CDA-91AB-EBB96781C039}" name="Ascension" dataDxfId="1">
      <calculatedColumnFormula>Ferie[[#This Row],[Pâques]]+39</calculatedColumnFormula>
    </tableColumn>
    <tableColumn id="14" xr3:uid="{CDCD657A-5724-44DC-B69C-127B8E6C81B9}" name="Lundi de Pentecôte" dataDxfId="0">
      <calculatedColumnFormula>Ferie[[#This Row],[Pâques]]+50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07154-CB5A-4110-A173-96C3143081FE}">
  <dimension ref="A2:E77"/>
  <sheetViews>
    <sheetView workbookViewId="0">
      <selection activeCell="A78" sqref="A78"/>
    </sheetView>
  </sheetViews>
  <sheetFormatPr baseColWidth="10" defaultRowHeight="14.5" x14ac:dyDescent="0.35"/>
  <sheetData>
    <row r="2" spans="1:2" x14ac:dyDescent="0.35">
      <c r="A2" t="s">
        <v>62</v>
      </c>
    </row>
    <row r="3" spans="1:2" x14ac:dyDescent="0.35">
      <c r="B3" t="s">
        <v>70</v>
      </c>
    </row>
    <row r="4" spans="1:2" x14ac:dyDescent="0.35">
      <c r="B4" t="s">
        <v>71</v>
      </c>
    </row>
    <row r="5" spans="1:2" x14ac:dyDescent="0.35">
      <c r="B5" t="s">
        <v>72</v>
      </c>
    </row>
    <row r="6" spans="1:2" x14ac:dyDescent="0.35">
      <c r="B6" t="s">
        <v>73</v>
      </c>
    </row>
    <row r="9" spans="1:2" x14ac:dyDescent="0.35">
      <c r="B9" t="s">
        <v>80</v>
      </c>
    </row>
    <row r="14" spans="1:2" x14ac:dyDescent="0.35">
      <c r="A14" s="19" t="s">
        <v>84</v>
      </c>
    </row>
    <row r="15" spans="1:2" x14ac:dyDescent="0.35">
      <c r="A15" t="s">
        <v>85</v>
      </c>
    </row>
    <row r="16" spans="1:2" x14ac:dyDescent="0.35">
      <c r="A16" t="s">
        <v>86</v>
      </c>
    </row>
    <row r="17" spans="1:5" x14ac:dyDescent="0.35">
      <c r="A17" t="s">
        <v>87</v>
      </c>
    </row>
    <row r="22" spans="1:5" x14ac:dyDescent="0.35">
      <c r="A22" s="19" t="s">
        <v>78</v>
      </c>
    </row>
    <row r="23" spans="1:5" x14ac:dyDescent="0.35">
      <c r="A23" t="s">
        <v>68</v>
      </c>
    </row>
    <row r="24" spans="1:5" x14ac:dyDescent="0.35">
      <c r="A24" t="s">
        <v>63</v>
      </c>
    </row>
    <row r="25" spans="1:5" x14ac:dyDescent="0.35">
      <c r="B25" t="s">
        <v>64</v>
      </c>
      <c r="C25" t="s">
        <v>74</v>
      </c>
    </row>
    <row r="26" spans="1:5" x14ac:dyDescent="0.35">
      <c r="B26" t="s">
        <v>65</v>
      </c>
      <c r="C26" t="s">
        <v>75</v>
      </c>
    </row>
    <row r="27" spans="1:5" x14ac:dyDescent="0.35">
      <c r="B27" t="s">
        <v>66</v>
      </c>
      <c r="C27" t="s">
        <v>67</v>
      </c>
    </row>
    <row r="28" spans="1:5" x14ac:dyDescent="0.35">
      <c r="C28" t="s">
        <v>69</v>
      </c>
    </row>
    <row r="29" spans="1:5" x14ac:dyDescent="0.35">
      <c r="C29" t="s">
        <v>76</v>
      </c>
    </row>
    <row r="30" spans="1:5" x14ac:dyDescent="0.35">
      <c r="C30" t="s">
        <v>77</v>
      </c>
    </row>
    <row r="31" spans="1:5" x14ac:dyDescent="0.35">
      <c r="D31" t="s">
        <v>30</v>
      </c>
      <c r="E31" t="s">
        <v>36</v>
      </c>
    </row>
    <row r="32" spans="1:5" x14ac:dyDescent="0.35">
      <c r="D32" t="s">
        <v>31</v>
      </c>
      <c r="E32" t="s">
        <v>37</v>
      </c>
    </row>
    <row r="33" spans="2:5" x14ac:dyDescent="0.35">
      <c r="D33" t="s">
        <v>32</v>
      </c>
      <c r="E33" t="s">
        <v>38</v>
      </c>
    </row>
    <row r="34" spans="2:5" x14ac:dyDescent="0.35">
      <c r="D34" t="s">
        <v>33</v>
      </c>
      <c r="E34" t="s">
        <v>39</v>
      </c>
    </row>
    <row r="35" spans="2:5" x14ac:dyDescent="0.35">
      <c r="D35" t="s">
        <v>34</v>
      </c>
      <c r="E35" t="s">
        <v>40</v>
      </c>
    </row>
    <row r="36" spans="2:5" x14ac:dyDescent="0.35">
      <c r="D36" t="s">
        <v>35</v>
      </c>
      <c r="E36" t="s">
        <v>41</v>
      </c>
    </row>
    <row r="37" spans="2:5" x14ac:dyDescent="0.35">
      <c r="D37" t="s">
        <v>18</v>
      </c>
      <c r="E37" t="s">
        <v>24</v>
      </c>
    </row>
    <row r="38" spans="2:5" x14ac:dyDescent="0.35">
      <c r="D38" t="s">
        <v>19</v>
      </c>
      <c r="E38" t="s">
        <v>25</v>
      </c>
    </row>
    <row r="39" spans="2:5" x14ac:dyDescent="0.35">
      <c r="D39" t="s">
        <v>20</v>
      </c>
      <c r="E39" t="s">
        <v>26</v>
      </c>
    </row>
    <row r="40" spans="2:5" x14ac:dyDescent="0.35">
      <c r="D40" t="s">
        <v>21</v>
      </c>
      <c r="E40" t="s">
        <v>27</v>
      </c>
    </row>
    <row r="41" spans="2:5" x14ac:dyDescent="0.35">
      <c r="D41" t="s">
        <v>22</v>
      </c>
      <c r="E41" t="s">
        <v>28</v>
      </c>
    </row>
    <row r="42" spans="2:5" x14ac:dyDescent="0.35">
      <c r="D42" t="s">
        <v>23</v>
      </c>
      <c r="E42" t="s">
        <v>29</v>
      </c>
    </row>
    <row r="43" spans="2:5" x14ac:dyDescent="0.35">
      <c r="B43" t="s">
        <v>81</v>
      </c>
      <c r="C43" t="s">
        <v>82</v>
      </c>
    </row>
    <row r="44" spans="2:5" x14ac:dyDescent="0.35">
      <c r="B44" t="s">
        <v>83</v>
      </c>
      <c r="C44" t="s">
        <v>90</v>
      </c>
    </row>
    <row r="45" spans="2:5" x14ac:dyDescent="0.35">
      <c r="B45" t="s">
        <v>89</v>
      </c>
      <c r="C45" t="s">
        <v>88</v>
      </c>
    </row>
    <row r="46" spans="2:5" x14ac:dyDescent="0.35">
      <c r="B46" t="s">
        <v>91</v>
      </c>
      <c r="C46" t="s">
        <v>92</v>
      </c>
    </row>
    <row r="47" spans="2:5" x14ac:dyDescent="0.35">
      <c r="B47" t="s">
        <v>93</v>
      </c>
      <c r="C47" t="s">
        <v>94</v>
      </c>
    </row>
    <row r="48" spans="2:5" x14ac:dyDescent="0.35">
      <c r="C48" t="s">
        <v>95</v>
      </c>
    </row>
    <row r="49" spans="1:3" x14ac:dyDescent="0.35">
      <c r="B49" t="s">
        <v>96</v>
      </c>
      <c r="C49" t="s">
        <v>97</v>
      </c>
    </row>
    <row r="51" spans="1:3" x14ac:dyDescent="0.35">
      <c r="A51" s="19" t="s">
        <v>102</v>
      </c>
    </row>
    <row r="52" spans="1:3" x14ac:dyDescent="0.35">
      <c r="A52" t="s">
        <v>103</v>
      </c>
    </row>
    <row r="56" spans="1:3" x14ac:dyDescent="0.35">
      <c r="A56" t="s">
        <v>104</v>
      </c>
    </row>
    <row r="58" spans="1:3" x14ac:dyDescent="0.35">
      <c r="A58" s="19" t="s">
        <v>79</v>
      </c>
    </row>
    <row r="59" spans="1:3" x14ac:dyDescent="0.35">
      <c r="A59" t="s">
        <v>105</v>
      </c>
    </row>
    <row r="63" spans="1:3" x14ac:dyDescent="0.35">
      <c r="A63" t="s">
        <v>106</v>
      </c>
    </row>
    <row r="70" spans="1:1" x14ac:dyDescent="0.35">
      <c r="A70" t="s">
        <v>107</v>
      </c>
    </row>
    <row r="71" spans="1:1" x14ac:dyDescent="0.35">
      <c r="A71" t="s">
        <v>108</v>
      </c>
    </row>
    <row r="76" spans="1:1" x14ac:dyDescent="0.35">
      <c r="A76" s="19" t="s">
        <v>109</v>
      </c>
    </row>
    <row r="77" spans="1:1" x14ac:dyDescent="0.35">
      <c r="A77" t="s">
        <v>110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96F0F-5374-4969-9A46-910564D66B56}">
  <dimension ref="A4:AJ63"/>
  <sheetViews>
    <sheetView tabSelected="1" topLeftCell="M1" zoomScaleNormal="100" workbookViewId="0">
      <selection activeCell="F11" sqref="F11"/>
    </sheetView>
  </sheetViews>
  <sheetFormatPr baseColWidth="10" defaultRowHeight="14.5" x14ac:dyDescent="0.35"/>
  <cols>
    <col min="1" max="1" width="3.54296875" style="15" customWidth="1"/>
    <col min="2" max="2" width="15" style="16" customWidth="1"/>
    <col min="3" max="3" width="5.90625" style="16" bestFit="1" customWidth="1"/>
    <col min="4" max="4" width="17.1796875" style="16" customWidth="1"/>
    <col min="5" max="5" width="12.81640625" style="17" customWidth="1"/>
    <col min="6" max="6" width="12.36328125" style="16" bestFit="1" customWidth="1"/>
    <col min="7" max="7" width="11.81640625" style="20" bestFit="1" customWidth="1"/>
    <col min="8" max="8" width="14.81640625" style="16" bestFit="1" customWidth="1"/>
    <col min="9" max="9" width="12.26953125" style="16" bestFit="1" customWidth="1"/>
    <col min="10" max="10" width="10.6328125" style="16" customWidth="1"/>
    <col min="11" max="13" width="10.6328125" style="1" customWidth="1"/>
    <col min="14" max="16" width="10.6328125" customWidth="1"/>
    <col min="17" max="19" width="10.6328125" style="1" customWidth="1"/>
    <col min="20" max="20" width="10.6328125" style="4" customWidth="1"/>
    <col min="21" max="23" width="10.6328125" style="1" customWidth="1"/>
    <col min="24" max="25" width="10.6328125" customWidth="1"/>
  </cols>
  <sheetData>
    <row r="4" spans="1:36" x14ac:dyDescent="0.35">
      <c r="H4" s="18"/>
      <c r="I4" s="18"/>
      <c r="J4" s="18"/>
      <c r="M4" s="2"/>
      <c r="N4" s="2"/>
    </row>
    <row r="5" spans="1:36" x14ac:dyDescent="0.35">
      <c r="H5" s="17"/>
      <c r="I5" s="17"/>
      <c r="J5" s="17"/>
      <c r="N5" s="1"/>
      <c r="O5" s="1"/>
    </row>
    <row r="6" spans="1:36" ht="15" thickBot="1" x14ac:dyDescent="0.4">
      <c r="X6" s="1"/>
    </row>
    <row r="7" spans="1:36" ht="15" thickBot="1" x14ac:dyDescent="0.4">
      <c r="C7" s="22" t="s">
        <v>55</v>
      </c>
      <c r="D7" s="23"/>
      <c r="E7" s="23"/>
      <c r="F7" s="24"/>
      <c r="G7" s="22" t="s">
        <v>56</v>
      </c>
      <c r="H7" s="23"/>
      <c r="I7" s="23"/>
      <c r="J7" s="24"/>
      <c r="O7" s="25" t="s">
        <v>57</v>
      </c>
      <c r="P7" s="26"/>
      <c r="Q7" s="26"/>
      <c r="R7" s="27"/>
      <c r="S7" s="25" t="s">
        <v>58</v>
      </c>
      <c r="T7" s="26"/>
      <c r="U7" s="26"/>
      <c r="V7" s="27"/>
      <c r="W7" s="11"/>
    </row>
    <row r="8" spans="1:36" x14ac:dyDescent="0.35">
      <c r="B8" s="16" t="s">
        <v>0</v>
      </c>
      <c r="C8" s="16" t="s">
        <v>1</v>
      </c>
      <c r="D8" s="16" t="s">
        <v>98</v>
      </c>
      <c r="E8" s="17" t="s">
        <v>60</v>
      </c>
      <c r="F8" s="16" t="s">
        <v>61</v>
      </c>
      <c r="G8" s="20" t="s">
        <v>4</v>
      </c>
      <c r="H8" s="17" t="s">
        <v>99</v>
      </c>
      <c r="I8" s="17" t="s">
        <v>100</v>
      </c>
      <c r="J8" s="17" t="s">
        <v>101</v>
      </c>
      <c r="K8" s="1" t="s">
        <v>54</v>
      </c>
      <c r="L8" s="1" t="s">
        <v>51</v>
      </c>
      <c r="M8" s="1" t="s">
        <v>52</v>
      </c>
      <c r="N8" s="1" t="s">
        <v>42</v>
      </c>
      <c r="O8" s="5" t="s">
        <v>44</v>
      </c>
      <c r="P8" s="5" t="s">
        <v>45</v>
      </c>
      <c r="Q8" s="6" t="s">
        <v>46</v>
      </c>
      <c r="R8" s="5" t="s">
        <v>50</v>
      </c>
      <c r="S8" s="7" t="s">
        <v>47</v>
      </c>
      <c r="T8" s="8" t="s">
        <v>48</v>
      </c>
      <c r="U8" s="7" t="s">
        <v>49</v>
      </c>
      <c r="V8" s="10" t="s">
        <v>53</v>
      </c>
      <c r="W8" s="9" t="s">
        <v>43</v>
      </c>
      <c r="X8" s="5" t="s">
        <v>59</v>
      </c>
    </row>
    <row r="9" spans="1:36" x14ac:dyDescent="0.35">
      <c r="A9" s="15">
        <v>1</v>
      </c>
      <c r="B9" s="16" t="s">
        <v>111</v>
      </c>
      <c r="C9" s="16">
        <v>3</v>
      </c>
      <c r="D9" s="16" t="s">
        <v>20</v>
      </c>
      <c r="E9" s="17">
        <v>45667</v>
      </c>
      <c r="G9" s="21"/>
      <c r="H9" s="17"/>
      <c r="I9" s="17"/>
      <c r="J9" s="17"/>
      <c r="K9" s="1">
        <f>IF(AND(OR(D9="TCDF",D9="TFDF"),OR(WEEKDAY(E9,2)=6,WEEKDAY(E9,2)=7,ISNUMBER(MATCH(E9,Ferie[],0)))),WORKDAY.INTL(E9,1,1,Ferie[]),E9)</f>
        <v>45667</v>
      </c>
      <c r="L9" s="1" cm="1">
        <f t="array" aca="1" ref="L9" ca="1">_xlfn.IFS(
D9="TCAPToAD",MIN(IF(ISNUMBER(SEARCH(";"&amp;A$9:A$38&amp;";",";"&amp;F9&amp;";")),O$9:O$38)),
D9="TCAPToAF",MAX(IF(ISNUMBER(SEARCH(";"&amp;A$9:A$38&amp;";",";"&amp;F9&amp;";")),Q$9:Q$38)),
D9="TCDF",K9,
D9="TFAPTaAD",WORKDAY.INTL(M9,-C9+1,1,Ferie[]),
D9="TFAPTaAF",WORKDAY.INTL(M9,-C9,1,Ferie[]),
D9="TFDF",WORKDAY.INTL(M9,-C9,1,Ferie[]),
D9="JCDF",N9,
D9="JCAPToAF",N9,
D9="JCAPToAD",N9,
D9="JFAPTaAD",N9,
D9="JFAPTaAF",N9,
D9="JFDF",N9)</f>
        <v>45667</v>
      </c>
      <c r="M9" s="1" cm="1">
        <f t="array" aca="1" ref="M9" ca="1">_xlfn.IFS(
D9="TCAPToAD",WORKDAY.INTL(L9,C9-1,1,Ferie[]),
D9="TCAPToAF",WORKDAY.INTL(L9,C9,1,Ferie[]),
D9="TCDF",WORKDAY.INTL(L9,C9-1,1,Ferie[]),
D9="TFAPTaAD",MIN(IF(ISNUMBER(SEARCH(";"&amp;A$9:A$38&amp;";",";"&amp;F9&amp;";")),O$9:O$38)),
D9="TFAPTaAF",MAX(IF(ISNUMBER(SEARCH(";"&amp;A$9:A$38&amp;";",";"&amp;F9&amp;";")),Q$9:Q$38)),
D9="TFDF",K9+1,
D9="JCDF",N9,
D9="JCAPToAF",N9,
D9="JCAPToAD",N9,
D9="JFAPTaAD",N9,
D9="JFAPTaAF",N9,
D9="JFDF",N9)</f>
        <v>45671</v>
      </c>
      <c r="N9" s="1" cm="1">
        <f t="array" aca="1" ref="N9" ca="1">_xlfn.IFS(
D9="TCAPToAD",0,
D9="TCAPToAF",0,
D9="TCDF",0,
D9="TFAPTaAD",0,
D9="TFAPTaAF",0,
D9="TFDF",0,
D9="JCAPToAD",MIN(IF(ISNUMBER(SEARCH(";"&amp;A$9:A$38&amp;";",";"&amp;F9&amp;";")),L$9:L$38)),
D9="JCDF",K9,
D9="JCAPToAF",MAX(IF(ISNUMBER(SEARCH(";"&amp;A$9:A$38&amp;";",";"&amp;F9&amp;";")),M$9:M$38)),
D9="JFAPTaAD",MIN(IF(ISNUMBER(SEARCH(";"&amp;A$9:A$38&amp;";",";"&amp;F9&amp;";")),L$9:L$38)),
D9="JFAPTaAF",MAX(IF(ISNUMBER(SEARCH(";"&amp;A$9:A$38&amp;";",";"&amp;F9&amp;";")),M$9:M$38)),
D9="JFDF",K9)</f>
        <v>0</v>
      </c>
      <c r="O9" s="1" cm="1">
        <f t="array" aca="1" ref="O9" ca="1">_xlfn.IFS(
D9="TCAPToAD",L9,
D9="TCAPToAF",L9,
D9="TCDF",L9,
D9="TFDF",L9,
D9="TFAPTaAD",L9-1,
D9="TFAPTaAF",L9,
D9="JCAPToAD",L9,
D9="JCAPToAF",L9,
D9="JCDF",L9,
D9="JFDF",L9,
D9="JFAPTaAD",L9,
D9="JFAPTaAF",L9)</f>
        <v>45667</v>
      </c>
      <c r="P9" s="12">
        <f t="shared" ref="P9:P37" ca="1" si="0">Q9-O9</f>
        <v>5</v>
      </c>
      <c r="Q9" s="13" cm="1">
        <f t="array" aca="1" ref="Q9" ca="1">_xlfn.IFS(
D9="TCAPToAD",M9+1,
D9="TCAPToAF",M9+1,
D9="TCDF",M9+1,
D9="TFAPTaAD",M9,
D9="TFAPTaAF",M9,
D9="TFDF",M9,
D9="JCAPToAD",M9,
D9="JCAPToAF",M9,
D9="JCDF",M9,
D9="JFAPTaAD",M9,
D9="JFAPTaAF",M9,
D9="JFDF",M9)</f>
        <v>45672</v>
      </c>
      <c r="R9" s="13">
        <f ca="1">N9+0.5</f>
        <v>0.5</v>
      </c>
      <c r="S9" s="1" t="str">
        <f t="shared" ref="S9:S37" si="1">IF(ISBLANK(H9),"",H9)</f>
        <v/>
      </c>
      <c r="T9" s="4" t="str" cm="1">
        <f t="array" aca="1" ref="T9" ca="1">_xlfn.IFS(
S9="","",
U9-S9&gt;0,U9-S9,
U9-S9&lt;=0,"")</f>
        <v/>
      </c>
      <c r="U9" s="1" t="str" cm="1">
        <f t="array" aca="1" ref="U9" ca="1">_xlfn.IFS(
AND(ISBLANK(H9),ISBLANK(I9)),"",
ISBLANK(I9),TODAY()+1,
NOT(ISBLANK(I9)),I9)</f>
        <v/>
      </c>
      <c r="V9" s="1">
        <f t="shared" ref="V9:V37" si="2">J9</f>
        <v>0</v>
      </c>
      <c r="W9" s="1">
        <f ca="1">TODAY()+0.5</f>
        <v>45693.5</v>
      </c>
      <c r="X9">
        <f t="shared" ref="X9:X37" si="3">A9-0.5</f>
        <v>0.5</v>
      </c>
    </row>
    <row r="10" spans="1:36" x14ac:dyDescent="0.35">
      <c r="A10" s="15">
        <v>2</v>
      </c>
      <c r="B10" s="16" t="s">
        <v>112</v>
      </c>
      <c r="C10" s="16">
        <v>4</v>
      </c>
      <c r="D10" s="16" t="s">
        <v>19</v>
      </c>
      <c r="F10" s="16">
        <v>1</v>
      </c>
      <c r="G10" s="21"/>
      <c r="H10" s="17"/>
      <c r="I10" s="17"/>
      <c r="J10" s="17"/>
      <c r="K10" s="1">
        <f>IF(AND(OR(D10="TCDF",D10="TFDF"),OR(WEEKDAY(E10,2)=6,WEEKDAY(E10,2)=7,ISNUMBER(MATCH(E10,Ferie[],0)))),WORKDAY.INTL(E10,1,1,Ferie[]),E10)</f>
        <v>0</v>
      </c>
      <c r="L10" s="1" cm="1">
        <f t="array" aca="1" ref="L10" ca="1">_xlfn.IFS(
D10="TCAPToAD",MIN(IF(ISNUMBER(SEARCH(";"&amp;A$9:A$38&amp;";",";"&amp;F10&amp;";")),O$9:O$38)),
D10="TCAPToAF",MAX(IF(ISNUMBER(SEARCH(";"&amp;A$9:A$38&amp;";",";"&amp;F10&amp;";")),Q$9:Q$38)),
D10="TCDF",K10,
D10="TFAPTaAD",WORKDAY.INTL(M10,-C10+1,1,Ferie[]),
D10="TFAPTaAF",WORKDAY.INTL(M10,-C10,1,Ferie[]),
D10="TFDF",WORKDAY.INTL(M10,-C10,1,Ferie[]),
D10="JCDF",N10,
D10="JCAPToAF",N10,
D10="JCAPToAD",N10,
D10="JFAPTaAD",N10,
D10="JFAPTaAF",N10,
D10="JFDF",N10)</f>
        <v>45672</v>
      </c>
      <c r="M10" s="1" cm="1">
        <f t="array" aca="1" ref="M10" ca="1">_xlfn.IFS(
D10="TCAPToAD",WORKDAY.INTL(L10,C10-1,1,Ferie[]),
D10="TCAPToAF",WORKDAY.INTL(L10,C10,1,Ferie[]),
D10="TCDF",WORKDAY.INTL(L10,C10-1,1,Ferie[]),
D10="TFAPTaAD",MIN(IF(ISNUMBER(SEARCH(";"&amp;A$9:A$38&amp;";",";"&amp;F10&amp;";")),O$9:O$38)),
D10="TFAPTaAF",MAX(IF(ISNUMBER(SEARCH(";"&amp;A$9:A$38&amp;";",";"&amp;F10&amp;";")),Q$9:Q$38)),
D10="TFDF",K10+1,
D10="JCDF",N10,
D10="JCAPToAF",N10,
D10="JCAPToAD",N10,
D10="JFAPTaAD",N10,
D10="JFAPTaAF",N10,
D10="JFDF",N10)</f>
        <v>45678</v>
      </c>
      <c r="N10" s="1" cm="1">
        <f t="array" aca="1" ref="N10" ca="1">_xlfn.IFS(
D10="TCAPToAD",0,
D10="TCAPToAF",0,
D10="TCDF",0,
D10="TFAPTaAD",0,
D10="TFAPTaAF",0,
D10="TFDF",0,
D10="JCAPToAD",MIN(IF(ISNUMBER(SEARCH(";"&amp;A$9:A$38&amp;";",";"&amp;F10&amp;";")),L$9:L$38)),
D10="JCDF",K10,
D10="JCAPToAF",MAX(IF(ISNUMBER(SEARCH(";"&amp;A$9:A$38&amp;";",";"&amp;F10&amp;";")),M$9:M$38)),
D10="JFAPTaAD",MIN(IF(ISNUMBER(SEARCH(";"&amp;A$9:A$38&amp;";",";"&amp;F10&amp;";")),L$9:L$38)),
D10="JFAPTaAF",MAX(IF(ISNUMBER(SEARCH(";"&amp;A$9:A$38&amp;";",";"&amp;F10&amp;";")),M$9:M$38)),
D10="JFDF",K10)</f>
        <v>0</v>
      </c>
      <c r="O10" s="1" cm="1">
        <f t="array" aca="1" ref="O10" ca="1">_xlfn.IFS(
D10="TCAPToAD",L10,
D10="TCAPToAF",L10,
D10="TCDF",L10,
D10="TFDF",L10,
D10="TFAPTaAD",L10-1,
D10="TFAPTaAF",L10,
D10="JCAPToAD",L10,
D10="JCAPToAF",L10,
D10="JCDF",L10,
D10="JFDF",L10,
D10="JFAPTaAD",L10,
D10="JFAPTaAF",L10)</f>
        <v>45672</v>
      </c>
      <c r="P10" s="12">
        <f t="shared" ca="1" si="0"/>
        <v>7</v>
      </c>
      <c r="Q10" s="13" cm="1">
        <f t="array" aca="1" ref="Q10" ca="1">_xlfn.IFS(
D10="TCAPToAD",M10+1,
D10="TCAPToAF",M10+1,
D10="TCDF",M10+1,
D10="TFAPTaAD",M10,
D10="TFAPTaAF",M10,
D10="TFDF",M10,
D10="JCAPToAD",M10,
D10="JCAPToAF",M10,
D10="JCDF",M10,
D10="JFAPTaAD",M10,
D10="JFAPTaAF",M10,
D10="JFDF",M10)</f>
        <v>45679</v>
      </c>
      <c r="R10" s="13">
        <f t="shared" ref="R10:R37" ca="1" si="4">N10+0.5</f>
        <v>0.5</v>
      </c>
      <c r="S10" s="1" t="str">
        <f t="shared" si="1"/>
        <v/>
      </c>
      <c r="T10" s="4" t="str" cm="1">
        <f t="array" aca="1" ref="T10" ca="1">_xlfn.IFS(
S10="","",
U10-S10&gt;0,U10-S10,
U10-S10&lt;=0,"")</f>
        <v/>
      </c>
      <c r="U10" s="1" t="str" cm="1">
        <f t="array" aca="1" ref="U10" ca="1">_xlfn.IFS(
AND(ISBLANK(H10),ISBLANK(I10)),"",
ISBLANK(I10),TODAY()+1,
NOT(ISBLANK(I10)),I10)</f>
        <v/>
      </c>
      <c r="V10" s="1">
        <f t="shared" si="2"/>
        <v>0</v>
      </c>
      <c r="W10" s="1">
        <f t="shared" ref="W10:W37" ca="1" si="5">TODAY()+0.5</f>
        <v>45693.5</v>
      </c>
      <c r="X10">
        <f t="shared" si="3"/>
        <v>1.5</v>
      </c>
      <c r="AJ10" t="s">
        <v>3</v>
      </c>
    </row>
    <row r="11" spans="1:36" x14ac:dyDescent="0.35">
      <c r="A11" s="15">
        <v>3</v>
      </c>
      <c r="G11" s="21"/>
      <c r="H11" s="17"/>
      <c r="I11" s="17"/>
      <c r="J11" s="17"/>
      <c r="K11" s="1">
        <f>IF(AND(OR(D11="TCDF",D11="TFDF"),OR(WEEKDAY(E11,2)=6,WEEKDAY(E11,2)=7,ISNUMBER(MATCH(E11,Ferie[],0)))),WORKDAY.INTL(E11,1,1,Ferie[]),E11)</f>
        <v>0</v>
      </c>
      <c r="L11" s="1" t="e" cm="1">
        <f t="array" aca="1" ref="L11" ca="1">_xlfn.IFS(
D11="TCAPToAD",MIN(IF(ISNUMBER(SEARCH(";"&amp;A$9:A$38&amp;";",";"&amp;F11&amp;";")),O$9:O$38)),
D11="TCAPToAF",MAX(IF(ISNUMBER(SEARCH(";"&amp;A$9:A$38&amp;";",";"&amp;F11&amp;";")),Q$9:Q$38)),
D11="TCDF",K11,
D11="TFAPTaAD",WORKDAY.INTL(M11,-C11+1,1,Ferie[]),
D11="TFAPTaAF",WORKDAY.INTL(M11,-C11,1,Ferie[]),
D11="TFDF",WORKDAY.INTL(M11,-C11,1,Ferie[]),
D11="JCDF",N11,
D11="JCAPToAF",N11,
D11="JCAPToAD",N11,
D11="JFAPTaAD",N11,
D11="JFAPTaAF",N11,
D11="JFDF",N11)</f>
        <v>#N/A</v>
      </c>
      <c r="M11" s="1" t="e" cm="1">
        <f t="array" aca="1" ref="M11" ca="1">_xlfn.IFS(
D11="TCAPToAD",WORKDAY.INTL(L11,C11-1,1,Ferie[]),
D11="TCAPToAF",WORKDAY.INTL(L11,C11,1,Ferie[]),
D11="TCDF",WORKDAY.INTL(L11,C11-1,1,Ferie[]),
D11="TFAPTaAD",MIN(IF(ISNUMBER(SEARCH(";"&amp;A$9:A$38&amp;";",";"&amp;F11&amp;";")),O$9:O$38)),
D11="TFAPTaAF",MAX(IF(ISNUMBER(SEARCH(";"&amp;A$9:A$38&amp;";",";"&amp;F11&amp;";")),Q$9:Q$38)),
D11="TFDF",K11+1,
D11="JCDF",N11,
D11="JCAPToAF",N11,
D11="JCAPToAD",N11,
D11="JFAPTaAD",N11,
D11="JFAPTaAF",N11,
D11="JFDF",N11)</f>
        <v>#N/A</v>
      </c>
      <c r="N11" s="1" t="e" cm="1">
        <f t="array" aca="1" ref="N11" ca="1">_xlfn.IFS(
D11="TCAPToAD",0,
D11="TCAPToAF",0,
D11="TCDF",0,
D11="TFAPTaAD",0,
D11="TFAPTaAF",0,
D11="TFDF",0,
D11="JCAPToAD",MIN(IF(ISNUMBER(SEARCH(";"&amp;A$9:A$38&amp;";",";"&amp;F11&amp;";")),L$9:L$38)),
D11="JCDF",K11,
D11="JCAPToAF",MAX(IF(ISNUMBER(SEARCH(";"&amp;A$9:A$38&amp;";",";"&amp;F11&amp;";")),M$9:M$38)),
D11="JFAPTaAD",MIN(IF(ISNUMBER(SEARCH(";"&amp;A$9:A$38&amp;";",";"&amp;F11&amp;";")),L$9:L$38)),
D11="JFAPTaAF",MAX(IF(ISNUMBER(SEARCH(";"&amp;A$9:A$38&amp;";",";"&amp;F11&amp;";")),M$9:M$38)),
D11="JFDF",K11)</f>
        <v>#N/A</v>
      </c>
      <c r="O11" s="1" t="e" cm="1">
        <f t="array" aca="1" ref="O11" ca="1">_xlfn.IFS(
D11="TCAPToAD",L11,
D11="TCAPToAF",L11,
D11="TCDF",L11,
D11="TFDF",L11,
D11="TFAPTaAD",L11-1,
D11="TFAPTaAF",L11,
D11="JCAPToAD",L11,
D11="JCAPToAF",L11,
D11="JCDF",L11,
D11="JFDF",L11,
D11="JFAPTaAD",L11,
D11="JFAPTaAF",L11)</f>
        <v>#N/A</v>
      </c>
      <c r="P11" s="12" t="e">
        <f t="shared" ca="1" si="0"/>
        <v>#N/A</v>
      </c>
      <c r="Q11" s="13" t="e" cm="1">
        <f t="array" aca="1" ref="Q11" ca="1">_xlfn.IFS(
D11="TCAPToAD",M11+1,
D11="TCAPToAF",M11+1,
D11="TCDF",M11+1,
D11="TFAPTaAD",M11,
D11="TFAPTaAF",M11,
D11="TFDF",M11,
D11="JCAPToAD",M11,
D11="JCAPToAF",M11,
D11="JCDF",M11,
D11="JFAPTaAD",M11,
D11="JFAPTaAF",M11,
D11="JFDF",M11)</f>
        <v>#N/A</v>
      </c>
      <c r="R11" s="13" t="e">
        <f t="shared" ca="1" si="4"/>
        <v>#N/A</v>
      </c>
      <c r="S11" s="1" t="str">
        <f t="shared" si="1"/>
        <v/>
      </c>
      <c r="T11" s="4" t="str" cm="1">
        <f t="array" aca="1" ref="T11" ca="1">_xlfn.IFS(
S11="","",
U11-S11&gt;0,U11-S11,
U11-S11&lt;=0,"")</f>
        <v/>
      </c>
      <c r="U11" s="1" t="str" cm="1">
        <f t="array" aca="1" ref="U11" ca="1">_xlfn.IFS(
AND(ISBLANK(H11),ISBLANK(I11)),"",
ISBLANK(I11),TODAY()+1,
NOT(ISBLANK(I11)),I11)</f>
        <v/>
      </c>
      <c r="V11" s="1">
        <f t="shared" si="2"/>
        <v>0</v>
      </c>
      <c r="W11" s="1">
        <f t="shared" ca="1" si="5"/>
        <v>45693.5</v>
      </c>
      <c r="X11">
        <f t="shared" si="3"/>
        <v>2.5</v>
      </c>
    </row>
    <row r="12" spans="1:36" x14ac:dyDescent="0.35">
      <c r="A12" s="15">
        <v>4</v>
      </c>
      <c r="G12" s="21"/>
      <c r="H12" s="17"/>
      <c r="I12" s="17"/>
      <c r="J12" s="17"/>
      <c r="K12" s="1">
        <f>IF(AND(OR(D12="TCDF",D12="TFDF"),OR(WEEKDAY(E12,2)=6,WEEKDAY(E12,2)=7,ISNUMBER(MATCH(E12,Ferie[],0)))),WORKDAY.INTL(E12,1,1,Ferie[]),E12)</f>
        <v>0</v>
      </c>
      <c r="L12" s="1" t="e" cm="1">
        <f t="array" aca="1" ref="L12" ca="1">_xlfn.IFS(
D12="TCAPToAD",MIN(IF(ISNUMBER(SEARCH(";"&amp;A$9:A$38&amp;";",";"&amp;F12&amp;";")),O$9:O$38)),
D12="TCAPToAF",MAX(IF(ISNUMBER(SEARCH(";"&amp;A$9:A$38&amp;";",";"&amp;F12&amp;";")),Q$9:Q$38)),
D12="TCDF",K12,
D12="TFAPTaAD",WORKDAY.INTL(M12,-C12+1,1,Ferie[]),
D12="TFAPTaAF",WORKDAY.INTL(M12,-C12,1,Ferie[]),
D12="TFDF",WORKDAY.INTL(M12,-C12,1,Ferie[]),
D12="JCDF",N12,
D12="JCAPToAF",N12,
D12="JCAPToAD",N12,
D12="JFAPTaAD",N12,
D12="JFAPTaAF",N12,
D12="JFDF",N12)</f>
        <v>#N/A</v>
      </c>
      <c r="M12" s="1" t="e" cm="1">
        <f t="array" aca="1" ref="M12" ca="1">_xlfn.IFS(
D12="TCAPToAD",WORKDAY.INTL(L12,C12-1,1,Ferie[]),
D12="TCAPToAF",WORKDAY.INTL(L12,C12,1,Ferie[]),
D12="TCDF",WORKDAY.INTL(L12,C12-1,1,Ferie[]),
D12="TFAPTaAD",MIN(IF(ISNUMBER(SEARCH(";"&amp;A$9:A$38&amp;";",";"&amp;F12&amp;";")),O$9:O$38)),
D12="TFAPTaAF",MAX(IF(ISNUMBER(SEARCH(";"&amp;A$9:A$38&amp;";",";"&amp;F12&amp;";")),Q$9:Q$38)),
D12="TFDF",K12+1,
D12="JCDF",N12,
D12="JCAPToAF",N12,
D12="JCAPToAD",N12,
D12="JFAPTaAD",N12,
D12="JFAPTaAF",N12,
D12="JFDF",N12)</f>
        <v>#N/A</v>
      </c>
      <c r="N12" s="1" t="e" cm="1">
        <f t="array" aca="1" ref="N12" ca="1">_xlfn.IFS(
D12="TCAPToAD",0,
D12="TCAPToAF",0,
D12="TCDF",0,
D12="TFAPTaAD",0,
D12="TFAPTaAF",0,
D12="TFDF",0,
D12="JCAPToAD",MIN(IF(ISNUMBER(SEARCH(";"&amp;A$9:A$38&amp;";",";"&amp;F12&amp;";")),L$9:L$38)),
D12="JCDF",K12,
D12="JCAPToAF",MAX(IF(ISNUMBER(SEARCH(";"&amp;A$9:A$38&amp;";",";"&amp;F12&amp;";")),M$9:M$38)),
D12="JFAPTaAD",MIN(IF(ISNUMBER(SEARCH(";"&amp;A$9:A$38&amp;";",";"&amp;F12&amp;";")),L$9:L$38)),
D12="JFAPTaAF",MAX(IF(ISNUMBER(SEARCH(";"&amp;A$9:A$38&amp;";",";"&amp;F12&amp;";")),M$9:M$38)),
D12="JFDF",K12)</f>
        <v>#N/A</v>
      </c>
      <c r="O12" s="1" t="e" cm="1">
        <f t="array" aca="1" ref="O12" ca="1">_xlfn.IFS(
D12="TCAPToAD",L12,
D12="TCAPToAF",L12,
D12="TCDF",L12,
D12="TFDF",L12,
D12="TFAPTaAD",L12-1,
D12="TFAPTaAF",L12,
D12="JCAPToAD",L12,
D12="JCAPToAF",L12,
D12="JCDF",L12,
D12="JFDF",L12,
D12="JFAPTaAD",L12,
D12="JFAPTaAF",L12)</f>
        <v>#N/A</v>
      </c>
      <c r="P12" s="12" t="e">
        <f t="shared" ca="1" si="0"/>
        <v>#N/A</v>
      </c>
      <c r="Q12" s="13" t="e" cm="1">
        <f t="array" aca="1" ref="Q12" ca="1">_xlfn.IFS(
D12="TCAPToAD",M12+1,
D12="TCAPToAF",M12+1,
D12="TCDF",M12+1,
D12="TFAPTaAD",M12,
D12="TFAPTaAF",M12,
D12="TFDF",M12,
D12="JCAPToAD",M12,
D12="JCAPToAF",M12,
D12="JCDF",M12,
D12="JFAPTaAD",M12,
D12="JFAPTaAF",M12,
D12="JFDF",M12)</f>
        <v>#N/A</v>
      </c>
      <c r="R12" s="13" t="e">
        <f t="shared" ca="1" si="4"/>
        <v>#N/A</v>
      </c>
      <c r="S12" s="1" t="str">
        <f t="shared" si="1"/>
        <v/>
      </c>
      <c r="T12" s="4" t="str" cm="1">
        <f t="array" aca="1" ref="T12" ca="1">_xlfn.IFS(
S12="","",
U12-S12&gt;0,U12-S12,
U12-S12&lt;=0,"")</f>
        <v/>
      </c>
      <c r="U12" s="1" t="str" cm="1">
        <f t="array" aca="1" ref="U12" ca="1">_xlfn.IFS(
AND(ISBLANK(H12),ISBLANK(I12)),"",
ISBLANK(I12),TODAY()+1,
NOT(ISBLANK(I12)),I12)</f>
        <v/>
      </c>
      <c r="V12" s="1">
        <f t="shared" si="2"/>
        <v>0</v>
      </c>
      <c r="W12" s="1">
        <f t="shared" ca="1" si="5"/>
        <v>45693.5</v>
      </c>
      <c r="X12">
        <f t="shared" si="3"/>
        <v>3.5</v>
      </c>
    </row>
    <row r="13" spans="1:36" x14ac:dyDescent="0.35">
      <c r="A13" s="15">
        <v>5</v>
      </c>
      <c r="G13" s="21"/>
      <c r="H13" s="17"/>
      <c r="I13" s="17"/>
      <c r="J13" s="17"/>
      <c r="K13" s="1">
        <f>IF(AND(OR(D13="TCDF",D13="TFDF"),OR(WEEKDAY(E13,2)=6,WEEKDAY(E13,2)=7,ISNUMBER(MATCH(E13,Ferie[],0)))),WORKDAY.INTL(E13,1,1,Ferie[]),E13)</f>
        <v>0</v>
      </c>
      <c r="L13" s="1" t="e" cm="1">
        <f t="array" aca="1" ref="L13" ca="1">_xlfn.IFS(
D13="TCAPToAD",MIN(IF(ISNUMBER(SEARCH(";"&amp;A$9:A$38&amp;";",";"&amp;F13&amp;";")),O$9:O$38)),
D13="TCAPToAF",MAX(IF(ISNUMBER(SEARCH(";"&amp;A$9:A$38&amp;";",";"&amp;F13&amp;";")),Q$9:Q$38)),
D13="TCDF",K13,
D13="TFAPTaAD",WORKDAY.INTL(M13,-C13+1,1,Ferie[]),
D13="TFAPTaAF",WORKDAY.INTL(M13,-C13,1,Ferie[]),
D13="TFDF",WORKDAY.INTL(M13,-C13,1,Ferie[]),
D13="JCDF",N13,
D13="JCAPToAF",N13,
D13="JCAPToAD",N13,
D13="JFAPTaAD",N13,
D13="JFAPTaAF",N13,
D13="JFDF",N13)</f>
        <v>#N/A</v>
      </c>
      <c r="M13" s="1" t="e" cm="1">
        <f t="array" aca="1" ref="M13" ca="1">_xlfn.IFS(
D13="TCAPToAD",WORKDAY.INTL(L13,C13-1,1,Ferie[]),
D13="TCAPToAF",WORKDAY.INTL(L13,C13,1,Ferie[]),
D13="TCDF",WORKDAY.INTL(L13,C13-1,1,Ferie[]),
D13="TFAPTaAD",MIN(IF(ISNUMBER(SEARCH(";"&amp;A$9:A$38&amp;";",";"&amp;F13&amp;";")),O$9:O$38)),
D13="TFAPTaAF",MAX(IF(ISNUMBER(SEARCH(";"&amp;A$9:A$38&amp;";",";"&amp;F13&amp;";")),Q$9:Q$38)),
D13="TFDF",K13+1,
D13="JCDF",N13,
D13="JCAPToAF",N13,
D13="JCAPToAD",N13,
D13="JFAPTaAD",N13,
D13="JFAPTaAF",N13,
D13="JFDF",N13)</f>
        <v>#N/A</v>
      </c>
      <c r="N13" s="1" t="e" cm="1">
        <f t="array" aca="1" ref="N13" ca="1">_xlfn.IFS(
D13="TCAPToAD",0,
D13="TCAPToAF",0,
D13="TCDF",0,
D13="TFAPTaAD",0,
D13="TFAPTaAF",0,
D13="TFDF",0,
D13="JCAPToAD",MIN(IF(ISNUMBER(SEARCH(";"&amp;A$9:A$38&amp;";",";"&amp;F13&amp;";")),L$9:L$38)),
D13="JCDF",K13,
D13="JCAPToAF",MAX(IF(ISNUMBER(SEARCH(";"&amp;A$9:A$38&amp;";",";"&amp;F13&amp;";")),M$9:M$38)),
D13="JFAPTaAD",MIN(IF(ISNUMBER(SEARCH(";"&amp;A$9:A$38&amp;";",";"&amp;F13&amp;";")),L$9:L$38)),
D13="JFAPTaAF",MAX(IF(ISNUMBER(SEARCH(";"&amp;A$9:A$38&amp;";",";"&amp;F13&amp;";")),M$9:M$38)),
D13="JFDF",K13)</f>
        <v>#N/A</v>
      </c>
      <c r="O13" s="1" t="e" cm="1">
        <f t="array" aca="1" ref="O13" ca="1">_xlfn.IFS(
D13="TCAPToAD",L13,
D13="TCAPToAF",L13,
D13="TCDF",L13,
D13="TFDF",L13,
D13="TFAPTaAD",L13-1,
D13="TFAPTaAF",L13,
D13="JCAPToAD",L13,
D13="JCAPToAF",L13,
D13="JCDF",L13,
D13="JFDF",L13,
D13="JFAPTaAD",L13,
D13="JFAPTaAF",L13)</f>
        <v>#N/A</v>
      </c>
      <c r="P13" s="12" t="e">
        <f t="shared" ca="1" si="0"/>
        <v>#N/A</v>
      </c>
      <c r="Q13" s="13" t="e" cm="1">
        <f t="array" aca="1" ref="Q13" ca="1">_xlfn.IFS(
D13="TCAPToAD",M13+1,
D13="TCAPToAF",M13+1,
D13="TCDF",M13+1,
D13="TFAPTaAD",M13,
D13="TFAPTaAF",M13,
D13="TFDF",M13,
D13="JCAPToAD",M13,
D13="JCAPToAF",M13,
D13="JCDF",M13,
D13="JFAPTaAD",M13,
D13="JFAPTaAF",M13,
D13="JFDF",M13)</f>
        <v>#N/A</v>
      </c>
      <c r="R13" s="13" t="e">
        <f t="shared" ca="1" si="4"/>
        <v>#N/A</v>
      </c>
      <c r="S13" s="1" t="str">
        <f t="shared" si="1"/>
        <v/>
      </c>
      <c r="T13" s="4" t="str" cm="1">
        <f t="array" aca="1" ref="T13" ca="1">_xlfn.IFS(
S13="","",
U13-S13&gt;0,U13-S13,
U13-S13&lt;=0,"")</f>
        <v/>
      </c>
      <c r="U13" s="1" t="str" cm="1">
        <f t="array" aca="1" ref="U13" ca="1">_xlfn.IFS(
AND(ISBLANK(H13),ISBLANK(I13)),"",
ISBLANK(I13),TODAY()+1,
NOT(ISBLANK(I13)),I13)</f>
        <v/>
      </c>
      <c r="V13" s="1">
        <f t="shared" si="2"/>
        <v>0</v>
      </c>
      <c r="W13" s="1">
        <f t="shared" ca="1" si="5"/>
        <v>45693.5</v>
      </c>
      <c r="X13">
        <f t="shared" si="3"/>
        <v>4.5</v>
      </c>
    </row>
    <row r="14" spans="1:36" x14ac:dyDescent="0.35">
      <c r="A14" s="15">
        <v>6</v>
      </c>
      <c r="G14" s="21"/>
      <c r="H14" s="17"/>
      <c r="I14" s="17"/>
      <c r="J14" s="17"/>
      <c r="K14" s="1">
        <f>IF(AND(OR(D14="TCDF",D14="TFDF"),OR(WEEKDAY(E14,2)=6,WEEKDAY(E14,2)=7,ISNUMBER(MATCH(E14,Ferie[],0)))),WORKDAY.INTL(E14,1,1,Ferie[]),E14)</f>
        <v>0</v>
      </c>
      <c r="L14" s="1" t="e" cm="1">
        <f t="array" aca="1" ref="L14" ca="1">_xlfn.IFS(
D14="TCAPToAD",MIN(IF(ISNUMBER(SEARCH(";"&amp;A$9:A$38&amp;";",";"&amp;F14&amp;";")),O$9:O$38)),
D14="TCAPToAF",MAX(IF(ISNUMBER(SEARCH(";"&amp;A$9:A$38&amp;";",";"&amp;F14&amp;";")),Q$9:Q$38)),
D14="TCDF",K14,
D14="TFAPTaAD",WORKDAY.INTL(M14,-C14+1,1,Ferie[]),
D14="TFAPTaAF",WORKDAY.INTL(M14,-C14,1,Ferie[]),
D14="TFDF",WORKDAY.INTL(M14,-C14,1,Ferie[]),
D14="JCDF",N14,
D14="JCAPToAF",N14,
D14="JCAPToAD",N14,
D14="JFAPTaAD",N14,
D14="JFAPTaAF",N14,
D14="JFDF",N14)</f>
        <v>#N/A</v>
      </c>
      <c r="M14" s="1" t="e" cm="1">
        <f t="array" aca="1" ref="M14" ca="1">_xlfn.IFS(
D14="TCAPToAD",WORKDAY.INTL(L14,C14-1,1,Ferie[]),
D14="TCAPToAF",WORKDAY.INTL(L14,C14,1,Ferie[]),
D14="TCDF",WORKDAY.INTL(L14,C14-1,1,Ferie[]),
D14="TFAPTaAD",MIN(IF(ISNUMBER(SEARCH(";"&amp;A$9:A$38&amp;";",";"&amp;F14&amp;";")),O$9:O$38)),
D14="TFAPTaAF",MAX(IF(ISNUMBER(SEARCH(";"&amp;A$9:A$38&amp;";",";"&amp;F14&amp;";")),Q$9:Q$38)),
D14="TFDF",K14+1,
D14="JCDF",N14,
D14="JCAPToAF",N14,
D14="JCAPToAD",N14,
D14="JFAPTaAD",N14,
D14="JFAPTaAF",N14,
D14="JFDF",N14)</f>
        <v>#N/A</v>
      </c>
      <c r="N14" s="1" t="e" cm="1">
        <f t="array" aca="1" ref="N14" ca="1">_xlfn.IFS(
D14="TCAPToAD",0,
D14="TCAPToAF",0,
D14="TCDF",0,
D14="TFAPTaAD",0,
D14="TFAPTaAF",0,
D14="TFDF",0,
D14="JCAPToAD",MIN(IF(ISNUMBER(SEARCH(";"&amp;A$9:A$38&amp;";",";"&amp;F14&amp;";")),L$9:L$38)),
D14="JCDF",K14,
D14="JCAPToAF",MAX(IF(ISNUMBER(SEARCH(";"&amp;A$9:A$38&amp;";",";"&amp;F14&amp;";")),M$9:M$38)),
D14="JFAPTaAD",MIN(IF(ISNUMBER(SEARCH(";"&amp;A$9:A$38&amp;";",";"&amp;F14&amp;";")),L$9:L$38)),
D14="JFAPTaAF",MAX(IF(ISNUMBER(SEARCH(";"&amp;A$9:A$38&amp;";",";"&amp;F14&amp;";")),M$9:M$38)),
D14="JFDF",K14)</f>
        <v>#N/A</v>
      </c>
      <c r="O14" s="1" t="e" cm="1">
        <f t="array" aca="1" ref="O14" ca="1">_xlfn.IFS(
D14="TCAPToAD",L14,
D14="TCAPToAF",L14,
D14="TCDF",L14,
D14="TFDF",L14,
D14="TFAPTaAD",L14-1,
D14="TFAPTaAF",L14,
D14="JCAPToAD",L14,
D14="JCAPToAF",L14,
D14="JCDF",L14,
D14="JFDF",L14,
D14="JFAPTaAD",L14,
D14="JFAPTaAF",L14)</f>
        <v>#N/A</v>
      </c>
      <c r="P14" s="12" t="e">
        <f t="shared" ca="1" si="0"/>
        <v>#N/A</v>
      </c>
      <c r="Q14" s="13" t="e" cm="1">
        <f t="array" aca="1" ref="Q14" ca="1">_xlfn.IFS(
D14="TCAPToAD",M14+1,
D14="TCAPToAF",M14+1,
D14="TCDF",M14+1,
D14="TFAPTaAD",M14,
D14="TFAPTaAF",M14,
D14="TFDF",M14,
D14="JCAPToAD",M14,
D14="JCAPToAF",M14,
D14="JCDF",M14,
D14="JFAPTaAD",M14,
D14="JFAPTaAF",M14,
D14="JFDF",M14)</f>
        <v>#N/A</v>
      </c>
      <c r="R14" s="13" t="e">
        <f t="shared" ca="1" si="4"/>
        <v>#N/A</v>
      </c>
      <c r="S14" s="1" t="str">
        <f t="shared" si="1"/>
        <v/>
      </c>
      <c r="T14" s="4" t="str" cm="1">
        <f t="array" aca="1" ref="T14" ca="1">_xlfn.IFS(
S14="","",
U14-S14&gt;0,U14-S14,
U14-S14&lt;=0,"")</f>
        <v/>
      </c>
      <c r="U14" s="1" t="str" cm="1">
        <f t="array" aca="1" ref="U14" ca="1">_xlfn.IFS(
AND(ISBLANK(H14),ISBLANK(I14)),"",
ISBLANK(I14),TODAY()+1,
NOT(ISBLANK(I14)),I14)</f>
        <v/>
      </c>
      <c r="V14" s="1">
        <f t="shared" si="2"/>
        <v>0</v>
      </c>
      <c r="W14" s="1">
        <f t="shared" ca="1" si="5"/>
        <v>45693.5</v>
      </c>
      <c r="X14">
        <f t="shared" si="3"/>
        <v>5.5</v>
      </c>
    </row>
    <row r="15" spans="1:36" x14ac:dyDescent="0.35">
      <c r="A15" s="15">
        <v>7</v>
      </c>
      <c r="G15" s="21"/>
      <c r="H15" s="17"/>
      <c r="I15" s="17"/>
      <c r="J15" s="17"/>
      <c r="K15" s="1">
        <f>IF(AND(OR(D15="TCDF",D15="TFDF"),OR(WEEKDAY(E15,2)=6,WEEKDAY(E15,2)=7,ISNUMBER(MATCH(E15,Ferie[],0)))),WORKDAY.INTL(E15,1,1,Ferie[]),E15)</f>
        <v>0</v>
      </c>
      <c r="L15" s="1" t="e" cm="1">
        <f t="array" aca="1" ref="L15" ca="1">_xlfn.IFS(
D15="TCAPToAD",MIN(IF(ISNUMBER(SEARCH(";"&amp;A$9:A$38&amp;";",";"&amp;F15&amp;";")),O$9:O$38)),
D15="TCAPToAF",MAX(IF(ISNUMBER(SEARCH(";"&amp;A$9:A$38&amp;";",";"&amp;F15&amp;";")),Q$9:Q$38)),
D15="TCDF",K15,
D15="TFAPTaAD",WORKDAY.INTL(M15,-C15+1,1,Ferie[]),
D15="TFAPTaAF",WORKDAY.INTL(M15,-C15,1,Ferie[]),
D15="TFDF",WORKDAY.INTL(M15,-C15,1,Ferie[]),
D15="JCDF",N15,
D15="JCAPToAF",N15,
D15="JCAPToAD",N15,
D15="JFAPTaAD",N15,
D15="JFAPTaAF",N15,
D15="JFDF",N15)</f>
        <v>#N/A</v>
      </c>
      <c r="M15" s="1" t="e" cm="1">
        <f t="array" aca="1" ref="M15" ca="1">_xlfn.IFS(
D15="TCAPToAD",WORKDAY.INTL(L15,C15-1,1,Ferie[]),
D15="TCAPToAF",WORKDAY.INTL(L15,C15,1,Ferie[]),
D15="TCDF",WORKDAY.INTL(L15,C15-1,1,Ferie[]),
D15="TFAPTaAD",MIN(IF(ISNUMBER(SEARCH(";"&amp;A$9:A$38&amp;";",";"&amp;F15&amp;";")),O$9:O$38)),
D15="TFAPTaAF",MAX(IF(ISNUMBER(SEARCH(";"&amp;A$9:A$38&amp;";",";"&amp;F15&amp;";")),Q$9:Q$38)),
D15="TFDF",K15+1,
D15="JCDF",N15,
D15="JCAPToAF",N15,
D15="JCAPToAD",N15,
D15="JFAPTaAD",N15,
D15="JFAPTaAF",N15,
D15="JFDF",N15)</f>
        <v>#N/A</v>
      </c>
      <c r="N15" s="1" t="e" cm="1">
        <f t="array" aca="1" ref="N15" ca="1">_xlfn.IFS(
D15="TCAPToAD",0,
D15="TCAPToAF",0,
D15="TCDF",0,
D15="TFAPTaAD",0,
D15="TFAPTaAF",0,
D15="TFDF",0,
D15="JCAPToAD",MIN(IF(ISNUMBER(SEARCH(";"&amp;A$9:A$38&amp;";",";"&amp;F15&amp;";")),L$9:L$38)),
D15="JCDF",K15,
D15="JCAPToAF",MAX(IF(ISNUMBER(SEARCH(";"&amp;A$9:A$38&amp;";",";"&amp;F15&amp;";")),M$9:M$38)),
D15="JFAPTaAD",MIN(IF(ISNUMBER(SEARCH(";"&amp;A$9:A$38&amp;";",";"&amp;F15&amp;";")),L$9:L$38)),
D15="JFAPTaAF",MAX(IF(ISNUMBER(SEARCH(";"&amp;A$9:A$38&amp;";",";"&amp;F15&amp;";")),M$9:M$38)),
D15="JFDF",K15)</f>
        <v>#N/A</v>
      </c>
      <c r="O15" s="1" t="e" cm="1">
        <f t="array" aca="1" ref="O15" ca="1">_xlfn.IFS(
D15="TCAPToAD",L15,
D15="TCAPToAF",L15,
D15="TCDF",L15,
D15="TFDF",L15,
D15="TFAPTaAD",L15-1,
D15="TFAPTaAF",L15,
D15="JCAPToAD",L15,
D15="JCAPToAF",L15,
D15="JCDF",L15,
D15="JFDF",L15,
D15="JFAPTaAD",L15,
D15="JFAPTaAF",L15)</f>
        <v>#N/A</v>
      </c>
      <c r="P15" s="12" t="e">
        <f t="shared" ca="1" si="0"/>
        <v>#N/A</v>
      </c>
      <c r="Q15" s="13" t="e" cm="1">
        <f t="array" aca="1" ref="Q15" ca="1">_xlfn.IFS(
D15="TCAPToAD",M15+1,
D15="TCAPToAF",M15+1,
D15="TCDF",M15+1,
D15="TFAPTaAD",M15,
D15="TFAPTaAF",M15,
D15="TFDF",M15,
D15="JCAPToAD",M15,
D15="JCAPToAF",M15,
D15="JCDF",M15,
D15="JFAPTaAD",M15,
D15="JFAPTaAF",M15,
D15="JFDF",M15)</f>
        <v>#N/A</v>
      </c>
      <c r="R15" s="13" t="e">
        <f t="shared" ca="1" si="4"/>
        <v>#N/A</v>
      </c>
      <c r="S15" s="1" t="str">
        <f t="shared" si="1"/>
        <v/>
      </c>
      <c r="T15" s="4" t="str" cm="1">
        <f t="array" aca="1" ref="T15" ca="1">_xlfn.IFS(
S15="","",
U15-S15&gt;0,U15-S15,
U15-S15&lt;=0,"")</f>
        <v/>
      </c>
      <c r="U15" s="1" t="str" cm="1">
        <f t="array" aca="1" ref="U15" ca="1">_xlfn.IFS(
AND(ISBLANK(H15),ISBLANK(I15)),"",
ISBLANK(I15),TODAY()+1,
NOT(ISBLANK(I15)),I15)</f>
        <v/>
      </c>
      <c r="V15" s="1">
        <f t="shared" si="2"/>
        <v>0</v>
      </c>
      <c r="W15" s="1">
        <f t="shared" ca="1" si="5"/>
        <v>45693.5</v>
      </c>
      <c r="X15">
        <f t="shared" si="3"/>
        <v>6.5</v>
      </c>
    </row>
    <row r="16" spans="1:36" x14ac:dyDescent="0.35">
      <c r="A16" s="15">
        <v>8</v>
      </c>
      <c r="G16" s="21"/>
      <c r="H16" s="17"/>
      <c r="I16" s="17"/>
      <c r="J16" s="17"/>
      <c r="K16" s="1">
        <f>IF(AND(OR(D16="TCDF",D16="TFDF"),OR(WEEKDAY(E16,2)=6,WEEKDAY(E16,2)=7,ISNUMBER(MATCH(E16,Ferie[],0)))),WORKDAY.INTL(E16,1,1,Ferie[]),E16)</f>
        <v>0</v>
      </c>
      <c r="L16" s="1" t="e" cm="1">
        <f t="array" aca="1" ref="L16" ca="1">_xlfn.IFS(
D16="TCAPToAD",MIN(IF(ISNUMBER(SEARCH(";"&amp;A$9:A$38&amp;";",";"&amp;F16&amp;";")),O$9:O$38)),
D16="TCAPToAF",MAX(IF(ISNUMBER(SEARCH(";"&amp;A$9:A$38&amp;";",";"&amp;F16&amp;";")),Q$9:Q$38)),
D16="TCDF",K16,
D16="TFAPTaAD",WORKDAY.INTL(M16,-C16+1,1,Ferie[]),
D16="TFAPTaAF",WORKDAY.INTL(M16,-C16,1,Ferie[]),
D16="TFDF",WORKDAY.INTL(M16,-C16,1,Ferie[]),
D16="JCDF",N16,
D16="JCAPToAF",N16,
D16="JCAPToAD",N16,
D16="JFAPTaAD",N16,
D16="JFAPTaAF",N16,
D16="JFDF",N16)</f>
        <v>#N/A</v>
      </c>
      <c r="M16" s="1" t="e" cm="1">
        <f t="array" aca="1" ref="M16" ca="1">_xlfn.IFS(
D16="TCAPToAD",WORKDAY.INTL(L16,C16-1,1,Ferie[]),
D16="TCAPToAF",WORKDAY.INTL(L16,C16,1,Ferie[]),
D16="TCDF",WORKDAY.INTL(L16,C16-1,1,Ferie[]),
D16="TFAPTaAD",MIN(IF(ISNUMBER(SEARCH(";"&amp;A$9:A$38&amp;";",";"&amp;F16&amp;";")),O$9:O$38)),
D16="TFAPTaAF",MAX(IF(ISNUMBER(SEARCH(";"&amp;A$9:A$38&amp;";",";"&amp;F16&amp;";")),Q$9:Q$38)),
D16="TFDF",K16+1,
D16="JCDF",N16,
D16="JCAPToAF",N16,
D16="JCAPToAD",N16,
D16="JFAPTaAD",N16,
D16="JFAPTaAF",N16,
D16="JFDF",N16)</f>
        <v>#N/A</v>
      </c>
      <c r="N16" s="1" t="e" cm="1">
        <f t="array" aca="1" ref="N16" ca="1">_xlfn.IFS(
D16="TCAPToAD",0,
D16="TCAPToAF",0,
D16="TCDF",0,
D16="TFAPTaAD",0,
D16="TFAPTaAF",0,
D16="TFDF",0,
D16="JCAPToAD",MIN(IF(ISNUMBER(SEARCH(";"&amp;A$9:A$38&amp;";",";"&amp;F16&amp;";")),L$9:L$38)),
D16="JCDF",K16,
D16="JCAPToAF",MAX(IF(ISNUMBER(SEARCH(";"&amp;A$9:A$38&amp;";",";"&amp;F16&amp;";")),M$9:M$38)),
D16="JFAPTaAD",MIN(IF(ISNUMBER(SEARCH(";"&amp;A$9:A$38&amp;";",";"&amp;F16&amp;";")),L$9:L$38)),
D16="JFAPTaAF",MAX(IF(ISNUMBER(SEARCH(";"&amp;A$9:A$38&amp;";",";"&amp;F16&amp;";")),M$9:M$38)),
D16="JFDF",K16)</f>
        <v>#N/A</v>
      </c>
      <c r="O16" s="1" t="e" cm="1">
        <f t="array" aca="1" ref="O16" ca="1">_xlfn.IFS(
D16="TCAPToAD",L16,
D16="TCAPToAF",L16,
D16="TCDF",L16,
D16="TFDF",L16,
D16="TFAPTaAD",L16-1,
D16="TFAPTaAF",L16,
D16="JCAPToAD",L16,
D16="JCAPToAF",L16,
D16="JCDF",L16,
D16="JFDF",L16,
D16="JFAPTaAD",L16,
D16="JFAPTaAF",L16)</f>
        <v>#N/A</v>
      </c>
      <c r="P16" s="12" t="e">
        <f t="shared" ca="1" si="0"/>
        <v>#N/A</v>
      </c>
      <c r="Q16" s="13" t="e" cm="1">
        <f t="array" aca="1" ref="Q16" ca="1">_xlfn.IFS(
D16="TCAPToAD",M16+1,
D16="TCAPToAF",M16+1,
D16="TCDF",M16+1,
D16="TFAPTaAD",M16,
D16="TFAPTaAF",M16,
D16="TFDF",M16,
D16="JCAPToAD",M16,
D16="JCAPToAF",M16,
D16="JCDF",M16,
D16="JFAPTaAD",M16,
D16="JFAPTaAF",M16,
D16="JFDF",M16)</f>
        <v>#N/A</v>
      </c>
      <c r="R16" s="13" t="e">
        <f t="shared" ca="1" si="4"/>
        <v>#N/A</v>
      </c>
      <c r="S16" s="1" t="str">
        <f t="shared" si="1"/>
        <v/>
      </c>
      <c r="T16" s="4" t="str" cm="1">
        <f t="array" aca="1" ref="T16" ca="1">_xlfn.IFS(
S16="","",
U16-S16&gt;0,U16-S16,
U16-S16&lt;=0,"")</f>
        <v/>
      </c>
      <c r="U16" s="1" t="str" cm="1">
        <f t="array" aca="1" ref="U16" ca="1">_xlfn.IFS(
AND(ISBLANK(H16),ISBLANK(I16)),"",
ISBLANK(I16),TODAY()+1,
NOT(ISBLANK(I16)),I16)</f>
        <v/>
      </c>
      <c r="V16" s="1">
        <f t="shared" si="2"/>
        <v>0</v>
      </c>
      <c r="W16" s="1">
        <f t="shared" ca="1" si="5"/>
        <v>45693.5</v>
      </c>
      <c r="X16">
        <f t="shared" si="3"/>
        <v>7.5</v>
      </c>
    </row>
    <row r="17" spans="1:24" x14ac:dyDescent="0.35">
      <c r="A17" s="15">
        <v>9</v>
      </c>
      <c r="G17" s="21"/>
      <c r="H17" s="17"/>
      <c r="I17" s="17"/>
      <c r="J17" s="17"/>
      <c r="K17" s="1">
        <f>IF(AND(OR(D17="TCDF",D17="TFDF"),OR(WEEKDAY(E17,2)=6,WEEKDAY(E17,2)=7,ISNUMBER(MATCH(E17,Ferie[],0)))),WORKDAY.INTL(E17,1,1,Ferie[]),E17)</f>
        <v>0</v>
      </c>
      <c r="L17" s="1" t="e" cm="1">
        <f t="array" aca="1" ref="L17" ca="1">_xlfn.IFS(
D17="TCAPToAD",MIN(IF(ISNUMBER(SEARCH(";"&amp;A$9:A$38&amp;";",";"&amp;F17&amp;";")),O$9:O$38)),
D17="TCAPToAF",MAX(IF(ISNUMBER(SEARCH(";"&amp;A$9:A$38&amp;";",";"&amp;F17&amp;";")),Q$9:Q$38)),
D17="TCDF",K17,
D17="TFAPTaAD",WORKDAY.INTL(M17,-C17+1,1,Ferie[]),
D17="TFAPTaAF",WORKDAY.INTL(M17,-C17,1,Ferie[]),
D17="TFDF",WORKDAY.INTL(M17,-C17,1,Ferie[]),
D17="JCDF",N17,
D17="JCAPToAF",N17,
D17="JCAPToAD",N17,
D17="JFAPTaAD",N17,
D17="JFAPTaAF",N17,
D17="JFDF",N17)</f>
        <v>#N/A</v>
      </c>
      <c r="M17" s="1" t="e" cm="1">
        <f t="array" aca="1" ref="M17" ca="1">_xlfn.IFS(
D17="TCAPToAD",WORKDAY.INTL(L17,C17-1,1,Ferie[]),
D17="TCAPToAF",WORKDAY.INTL(L17,C17,1,Ferie[]),
D17="TCDF",WORKDAY.INTL(L17,C17-1,1,Ferie[]),
D17="TFAPTaAD",MIN(IF(ISNUMBER(SEARCH(";"&amp;A$9:A$38&amp;";",";"&amp;F17&amp;";")),O$9:O$38)),
D17="TFAPTaAF",MAX(IF(ISNUMBER(SEARCH(";"&amp;A$9:A$38&amp;";",";"&amp;F17&amp;";")),Q$9:Q$38)),
D17="TFDF",K17+1,
D17="JCDF",N17,
D17="JCAPToAF",N17,
D17="JCAPToAD",N17,
D17="JFAPTaAD",N17,
D17="JFAPTaAF",N17,
D17="JFDF",N17)</f>
        <v>#N/A</v>
      </c>
      <c r="N17" s="1" t="e" cm="1">
        <f t="array" aca="1" ref="N17" ca="1">_xlfn.IFS(
D17="TCAPToAD",0,
D17="TCAPToAF",0,
D17="TCDF",0,
D17="TFAPTaAD",0,
D17="TFAPTaAF",0,
D17="TFDF",0,
D17="JCAPToAD",MIN(IF(ISNUMBER(SEARCH(";"&amp;A$9:A$38&amp;";",";"&amp;F17&amp;";")),L$9:L$38)),
D17="JCDF",K17,
D17="JCAPToAF",MAX(IF(ISNUMBER(SEARCH(";"&amp;A$9:A$38&amp;";",";"&amp;F17&amp;";")),M$9:M$38)),
D17="JFAPTaAD",MIN(IF(ISNUMBER(SEARCH(";"&amp;A$9:A$38&amp;";",";"&amp;F17&amp;";")),L$9:L$38)),
D17="JFAPTaAF",MAX(IF(ISNUMBER(SEARCH(";"&amp;A$9:A$38&amp;";",";"&amp;F17&amp;";")),M$9:M$38)),
D17="JFDF",K17)</f>
        <v>#N/A</v>
      </c>
      <c r="O17" s="1" t="e" cm="1">
        <f t="array" aca="1" ref="O17" ca="1">_xlfn.IFS(
D17="TCAPToAD",L17,
D17="TCAPToAF",L17,
D17="TCDF",L17,
D17="TFDF",L17,
D17="TFAPTaAD",L17-1,
D17="TFAPTaAF",L17,
D17="JCAPToAD",L17,
D17="JCAPToAF",L17,
D17="JCDF",L17,
D17="JFDF",L17,
D17="JFAPTaAD",L17,
D17="JFAPTaAF",L17)</f>
        <v>#N/A</v>
      </c>
      <c r="P17" s="12" t="e">
        <f t="shared" ca="1" si="0"/>
        <v>#N/A</v>
      </c>
      <c r="Q17" s="13" t="e" cm="1">
        <f t="array" aca="1" ref="Q17" ca="1">_xlfn.IFS(
D17="TCAPToAD",M17+1,
D17="TCAPToAF",M17+1,
D17="TCDF",M17+1,
D17="TFAPTaAD",M17,
D17="TFAPTaAF",M17,
D17="TFDF",M17,
D17="JCAPToAD",M17,
D17="JCAPToAF",M17,
D17="JCDF",M17,
D17="JFAPTaAD",M17,
D17="JFAPTaAF",M17,
D17="JFDF",M17)</f>
        <v>#N/A</v>
      </c>
      <c r="R17" s="13" t="e">
        <f t="shared" ca="1" si="4"/>
        <v>#N/A</v>
      </c>
      <c r="S17" s="1" t="str">
        <f t="shared" si="1"/>
        <v/>
      </c>
      <c r="T17" s="4" t="str" cm="1">
        <f t="array" aca="1" ref="T17" ca="1">_xlfn.IFS(
S17="","",
U17-S17&gt;0,U17-S17,
U17-S17&lt;=0,"")</f>
        <v/>
      </c>
      <c r="U17" s="1" t="str" cm="1">
        <f t="array" aca="1" ref="U17" ca="1">_xlfn.IFS(
AND(ISBLANK(H17),ISBLANK(I17)),"",
ISBLANK(I17),TODAY()+1,
NOT(ISBLANK(I17)),I17)</f>
        <v/>
      </c>
      <c r="V17" s="1">
        <f t="shared" si="2"/>
        <v>0</v>
      </c>
      <c r="W17" s="1">
        <f t="shared" ca="1" si="5"/>
        <v>45693.5</v>
      </c>
      <c r="X17">
        <f t="shared" si="3"/>
        <v>8.5</v>
      </c>
    </row>
    <row r="18" spans="1:24" s="12" customFormat="1" x14ac:dyDescent="0.35">
      <c r="A18" s="16">
        <v>10</v>
      </c>
      <c r="B18" s="16"/>
      <c r="C18" s="16"/>
      <c r="D18" s="16"/>
      <c r="E18" s="17"/>
      <c r="F18" s="16"/>
      <c r="G18" s="21"/>
      <c r="H18" s="17"/>
      <c r="I18" s="17"/>
      <c r="J18" s="17"/>
      <c r="K18" s="13">
        <f>IF(AND(OR(D18="TCDF",D18="TFDF"),OR(WEEKDAY(E18,2)=6,WEEKDAY(E18,2)=7,ISNUMBER(MATCH(E18,Ferie[],0)))),WORKDAY.INTL(E18,1,1,Ferie[]),E18)</f>
        <v>0</v>
      </c>
      <c r="L18" s="1" t="e" cm="1">
        <f t="array" aca="1" ref="L18" ca="1">_xlfn.IFS(
D18="TCAPToAD",MIN(IF(ISNUMBER(SEARCH(";"&amp;A$9:A$38&amp;";",";"&amp;F18&amp;";")),O$9:O$38)),
D18="TCAPToAF",MAX(IF(ISNUMBER(SEARCH(";"&amp;A$9:A$38&amp;";",";"&amp;F18&amp;";")),Q$9:Q$38)),
D18="TCDF",K18,
D18="TFAPTaAD",WORKDAY.INTL(M18,-C18+1,1,Ferie[]),
D18="TFAPTaAF",WORKDAY.INTL(M18,-C18,1,Ferie[]),
D18="TFDF",WORKDAY.INTL(M18,-C18,1,Ferie[]),
D18="JCDF",N18,
D18="JCAPToAF",N18,
D18="JCAPToAD",N18,
D18="JFAPTaAD",N18,
D18="JFAPTaAF",N18,
D18="JFDF",N18)</f>
        <v>#N/A</v>
      </c>
      <c r="M18" s="1" t="e" cm="1">
        <f t="array" aca="1" ref="M18" ca="1">_xlfn.IFS(
D18="TCAPToAD",WORKDAY.INTL(L18,C18-1,1,Ferie[]),
D18="TCAPToAF",WORKDAY.INTL(L18,C18,1,Ferie[]),
D18="TCDF",WORKDAY.INTL(L18,C18-1,1,Ferie[]),
D18="TFAPTaAD",MIN(IF(ISNUMBER(SEARCH(";"&amp;A$9:A$38&amp;";",";"&amp;F18&amp;";")),O$9:O$38)),
D18="TFAPTaAF",MAX(IF(ISNUMBER(SEARCH(";"&amp;A$9:A$38&amp;";",";"&amp;F18&amp;";")),Q$9:Q$38)),
D18="TFDF",K18+1,
D18="JCDF",N18,
D18="JCAPToAF",N18,
D18="JCAPToAD",N18,
D18="JFAPTaAD",N18,
D18="JFAPTaAF",N18,
D18="JFDF",N18)</f>
        <v>#N/A</v>
      </c>
      <c r="N18" s="1" t="e" cm="1">
        <f t="array" aca="1" ref="N18" ca="1">_xlfn.IFS(
D18="TCAPToAD",0,
D18="TCAPToAF",0,
D18="TCDF",0,
D18="TFAPTaAD",0,
D18="TFAPTaAF",0,
D18="TFDF",0,
D18="JCAPToAD",MIN(IF(ISNUMBER(SEARCH(";"&amp;A$9:A$38&amp;";",";"&amp;F18&amp;";")),L$9:L$38)),
D18="JCDF",K18,
D18="JCAPToAF",MAX(IF(ISNUMBER(SEARCH(";"&amp;A$9:A$38&amp;";",";"&amp;F18&amp;";")),M$9:M$38)),
D18="JFAPTaAD",MIN(IF(ISNUMBER(SEARCH(";"&amp;A$9:A$38&amp;";",";"&amp;F18&amp;";")),L$9:L$38)),
D18="JFAPTaAF",MAX(IF(ISNUMBER(SEARCH(";"&amp;A$9:A$38&amp;";",";"&amp;F18&amp;";")),M$9:M$38)),
D18="JFDF",K18)</f>
        <v>#N/A</v>
      </c>
      <c r="O18" s="1" t="e" cm="1">
        <f t="array" aca="1" ref="O18" ca="1">_xlfn.IFS(
D18="TCAPToAD",L18,
D18="TCAPToAF",L18,
D18="TCDF",L18,
D18="TFDF",L18,
D18="TFAPTaAD",L18-1,
D18="TFAPTaAF",L18,
D18="JCAPToAD",L18,
D18="JCAPToAF",L18,
D18="JCDF",L18,
D18="JFDF",L18,
D18="JFAPTaAD",L18,
D18="JFAPTaAF",L18)</f>
        <v>#N/A</v>
      </c>
      <c r="P18" s="12" t="e">
        <f t="shared" ca="1" si="0"/>
        <v>#N/A</v>
      </c>
      <c r="Q18" s="13" t="e" cm="1">
        <f t="array" aca="1" ref="Q18" ca="1">_xlfn.IFS(
D18="TCAPToAD",M18+1,
D18="TCAPToAF",M18+1,
D18="TCDF",M18+1,
D18="TFAPTaAD",M18,
D18="TFAPTaAF",M18,
D18="TFDF",M18,
D18="JCAPToAD",M18,
D18="JCAPToAF",M18,
D18="JCDF",M18,
D18="JFAPTaAD",M18,
D18="JFAPTaAF",M18,
D18="JFDF",M18)</f>
        <v>#N/A</v>
      </c>
      <c r="R18" s="13" t="e">
        <f t="shared" ca="1" si="4"/>
        <v>#N/A</v>
      </c>
      <c r="S18" s="13" t="str">
        <f t="shared" si="1"/>
        <v/>
      </c>
      <c r="T18" s="14" t="str" cm="1">
        <f t="array" aca="1" ref="T18" ca="1">_xlfn.IFS(
S18="","",
U18-S18&gt;0,U18-S18,
U18-S18&lt;=0,"")</f>
        <v/>
      </c>
      <c r="U18" s="1" t="str" cm="1">
        <f t="array" aca="1" ref="U18" ca="1">_xlfn.IFS(
AND(ISBLANK(H18),ISBLANK(I18)),"",
ISBLANK(I18),TODAY()+1,
NOT(ISBLANK(I18)),I18)</f>
        <v/>
      </c>
      <c r="V18" s="13">
        <f t="shared" si="2"/>
        <v>0</v>
      </c>
      <c r="W18" s="13">
        <f t="shared" ca="1" si="5"/>
        <v>45693.5</v>
      </c>
      <c r="X18" s="12">
        <f t="shared" si="3"/>
        <v>9.5</v>
      </c>
    </row>
    <row r="19" spans="1:24" s="12" customFormat="1" x14ac:dyDescent="0.35">
      <c r="A19" s="16">
        <v>11</v>
      </c>
      <c r="B19" s="16"/>
      <c r="C19" s="16"/>
      <c r="D19" s="16"/>
      <c r="E19" s="17"/>
      <c r="F19" s="16"/>
      <c r="G19" s="21"/>
      <c r="H19" s="17"/>
      <c r="I19" s="17"/>
      <c r="J19" s="17"/>
      <c r="K19" s="13">
        <f>IF(AND(OR(D19="TCDF",D19="TFDF"),OR(WEEKDAY(E19,2)=6,WEEKDAY(E19,2)=7,ISNUMBER(MATCH(E19,Ferie[],0)))),WORKDAY.INTL(E19,1,1,Ferie[]),E19)</f>
        <v>0</v>
      </c>
      <c r="L19" s="1" t="e" cm="1">
        <f t="array" aca="1" ref="L19" ca="1">_xlfn.IFS(
D19="TCAPToAD",MIN(IF(ISNUMBER(SEARCH(";"&amp;A$9:A$38&amp;";",";"&amp;F19&amp;";")),O$9:O$38)),
D19="TCAPToAF",MAX(IF(ISNUMBER(SEARCH(";"&amp;A$9:A$38&amp;";",";"&amp;F19&amp;";")),Q$9:Q$38)),
D19="TCDF",K19,
D19="TFAPTaAD",WORKDAY.INTL(M19,-C19+1,1,Ferie[]),
D19="TFAPTaAF",WORKDAY.INTL(M19,-C19,1,Ferie[]),
D19="TFDF",WORKDAY.INTL(M19,-C19,1,Ferie[]),
D19="JCDF",N19,
D19="JCAPToAF",N19,
D19="JCAPToAD",N19,
D19="JFAPTaAD",N19,
D19="JFAPTaAF",N19,
D19="JFDF",N19)</f>
        <v>#N/A</v>
      </c>
      <c r="M19" s="1" t="e" cm="1">
        <f t="array" aca="1" ref="M19" ca="1">_xlfn.IFS(
D19="TCAPToAD",WORKDAY.INTL(L19,C19-1,1,Ferie[]),
D19="TCAPToAF",WORKDAY.INTL(L19,C19,1,Ferie[]),
D19="TCDF",WORKDAY.INTL(L19,C19-1,1,Ferie[]),
D19="TFAPTaAD",MIN(IF(ISNUMBER(SEARCH(";"&amp;A$9:A$38&amp;";",";"&amp;F19&amp;";")),O$9:O$38)),
D19="TFAPTaAF",MAX(IF(ISNUMBER(SEARCH(";"&amp;A$9:A$38&amp;";",";"&amp;F19&amp;";")),Q$9:Q$38)),
D19="TFDF",K19+1,
D19="JCDF",N19,
D19="JCAPToAF",N19,
D19="JCAPToAD",N19,
D19="JFAPTaAD",N19,
D19="JFAPTaAF",N19,
D19="JFDF",N19)</f>
        <v>#N/A</v>
      </c>
      <c r="N19" s="1" t="e" cm="1">
        <f t="array" aca="1" ref="N19" ca="1">_xlfn.IFS(
D19="TCAPToAD",0,
D19="TCAPToAF",0,
D19="TCDF",0,
D19="TFAPTaAD",0,
D19="TFAPTaAF",0,
D19="TFDF",0,
D19="JCAPToAD",MIN(IF(ISNUMBER(SEARCH(";"&amp;A$9:A$38&amp;";",";"&amp;F19&amp;";")),L$9:L$38)),
D19="JCDF",K19,
D19="JCAPToAF",MAX(IF(ISNUMBER(SEARCH(";"&amp;A$9:A$38&amp;";",";"&amp;F19&amp;";")),M$9:M$38)),
D19="JFAPTaAD",MIN(IF(ISNUMBER(SEARCH(";"&amp;A$9:A$38&amp;";",";"&amp;F19&amp;";")),L$9:L$38)),
D19="JFAPTaAF",MAX(IF(ISNUMBER(SEARCH(";"&amp;A$9:A$38&amp;";",";"&amp;F19&amp;";")),M$9:M$38)),
D19="JFDF",K19)</f>
        <v>#N/A</v>
      </c>
      <c r="O19" s="1" t="e" cm="1">
        <f t="array" aca="1" ref="O19" ca="1">_xlfn.IFS(
D19="TCAPToAD",L19,
D19="TCAPToAF",L19,
D19="TCDF",L19,
D19="TFDF",L19,
D19="TFAPTaAD",L19-1,
D19="TFAPTaAF",L19,
D19="JCAPToAD",L19,
D19="JCAPToAF",L19,
D19="JCDF",L19,
D19="JFDF",L19,
D19="JFAPTaAD",L19,
D19="JFAPTaAF",L19)</f>
        <v>#N/A</v>
      </c>
      <c r="P19" s="12" t="e">
        <f t="shared" ca="1" si="0"/>
        <v>#N/A</v>
      </c>
      <c r="Q19" s="13" t="e" cm="1">
        <f t="array" aca="1" ref="Q19" ca="1">_xlfn.IFS(
D19="TCAPToAD",M19+1,
D19="TCAPToAF",M19+1,
D19="TCDF",M19+1,
D19="TFAPTaAD",M19,
D19="TFAPTaAF",M19,
D19="TFDF",M19,
D19="JCAPToAD",M19,
D19="JCAPToAF",M19,
D19="JCDF",M19,
D19="JFAPTaAD",M19,
D19="JFAPTaAF",M19,
D19="JFDF",M19)</f>
        <v>#N/A</v>
      </c>
      <c r="R19" s="13" t="e">
        <f t="shared" ca="1" si="4"/>
        <v>#N/A</v>
      </c>
      <c r="S19" s="13" t="str">
        <f t="shared" si="1"/>
        <v/>
      </c>
      <c r="T19" s="14" t="str" cm="1">
        <f t="array" aca="1" ref="T19" ca="1">_xlfn.IFS(
S19="","",
U19-S19&gt;0,U19-S19,
U19-S19&lt;=0,"")</f>
        <v/>
      </c>
      <c r="U19" s="1" t="str" cm="1">
        <f t="array" aca="1" ref="U19" ca="1">_xlfn.IFS(
AND(ISBLANK(H19),ISBLANK(I19)),"",
ISBLANK(I19),TODAY()+1,
NOT(ISBLANK(I19)),I19)</f>
        <v/>
      </c>
      <c r="V19" s="13">
        <f t="shared" si="2"/>
        <v>0</v>
      </c>
      <c r="W19" s="13">
        <f t="shared" ca="1" si="5"/>
        <v>45693.5</v>
      </c>
      <c r="X19" s="12">
        <f t="shared" si="3"/>
        <v>10.5</v>
      </c>
    </row>
    <row r="20" spans="1:24" s="12" customFormat="1" x14ac:dyDescent="0.35">
      <c r="A20" s="16">
        <v>12</v>
      </c>
      <c r="B20" s="16"/>
      <c r="C20" s="16"/>
      <c r="D20" s="16"/>
      <c r="E20" s="17"/>
      <c r="F20" s="16"/>
      <c r="G20" s="21"/>
      <c r="H20" s="17"/>
      <c r="I20" s="17"/>
      <c r="J20" s="17"/>
      <c r="K20" s="13">
        <f>IF(AND(OR(D20="TCDF",D20="TFDF"),OR(WEEKDAY(E20,2)=6,WEEKDAY(E20,2)=7,ISNUMBER(MATCH(E20,Ferie[],0)))),WORKDAY.INTL(E20,1,1,Ferie[]),E20)</f>
        <v>0</v>
      </c>
      <c r="L20" s="1" t="e" cm="1">
        <f t="array" aca="1" ref="L20" ca="1">_xlfn.IFS(
D20="TCAPToAD",MIN(IF(ISNUMBER(SEARCH(";"&amp;A$9:A$38&amp;";",";"&amp;F20&amp;";")),O$9:O$38)),
D20="TCAPToAF",MAX(IF(ISNUMBER(SEARCH(";"&amp;A$9:A$38&amp;";",";"&amp;F20&amp;";")),Q$9:Q$38)),
D20="TCDF",K20,
D20="TFAPTaAD",WORKDAY.INTL(M20,-C20+1,1,Ferie[]),
D20="TFAPTaAF",WORKDAY.INTL(M20,-C20,1,Ferie[]),
D20="TFDF",WORKDAY.INTL(M20,-C20,1,Ferie[]),
D20="JCDF",N20,
D20="JCAPToAF",N20,
D20="JCAPToAD",N20,
D20="JFAPTaAD",N20,
D20="JFAPTaAF",N20,
D20="JFDF",N20)</f>
        <v>#N/A</v>
      </c>
      <c r="M20" s="1" t="e" cm="1">
        <f t="array" aca="1" ref="M20" ca="1">_xlfn.IFS(
D20="TCAPToAD",WORKDAY.INTL(L20,C20-1,1,Ferie[]),
D20="TCAPToAF",WORKDAY.INTL(L20,C20,1,Ferie[]),
D20="TCDF",WORKDAY.INTL(L20,C20-1,1,Ferie[]),
D20="TFAPTaAD",MIN(IF(ISNUMBER(SEARCH(";"&amp;A$9:A$38&amp;";",";"&amp;F20&amp;";")),O$9:O$38)),
D20="TFAPTaAF",MAX(IF(ISNUMBER(SEARCH(";"&amp;A$9:A$38&amp;";",";"&amp;F20&amp;";")),Q$9:Q$38)),
D20="TFDF",K20+1,
D20="JCDF",N20,
D20="JCAPToAF",N20,
D20="JCAPToAD",N20,
D20="JFAPTaAD",N20,
D20="JFAPTaAF",N20,
D20="JFDF",N20)</f>
        <v>#N/A</v>
      </c>
      <c r="N20" s="1" t="e" cm="1">
        <f t="array" aca="1" ref="N20" ca="1">_xlfn.IFS(
D20="TCAPToAD",0,
D20="TCAPToAF",0,
D20="TCDF",0,
D20="TFAPTaAD",0,
D20="TFAPTaAF",0,
D20="TFDF",0,
D20="JCAPToAD",MIN(IF(ISNUMBER(SEARCH(";"&amp;A$9:A$38&amp;";",";"&amp;F20&amp;";")),L$9:L$38)),
D20="JCDF",K20,
D20="JCAPToAF",MAX(IF(ISNUMBER(SEARCH(";"&amp;A$9:A$38&amp;";",";"&amp;F20&amp;";")),M$9:M$38)),
D20="JFAPTaAD",MIN(IF(ISNUMBER(SEARCH(";"&amp;A$9:A$38&amp;";",";"&amp;F20&amp;";")),L$9:L$38)),
D20="JFAPTaAF",MAX(IF(ISNUMBER(SEARCH(";"&amp;A$9:A$38&amp;";",";"&amp;F20&amp;";")),M$9:M$38)),
D20="JFDF",K20)</f>
        <v>#N/A</v>
      </c>
      <c r="O20" s="1" t="e" cm="1">
        <f t="array" aca="1" ref="O20" ca="1">_xlfn.IFS(
D20="TCAPToAD",L20,
D20="TCAPToAF",L20,
D20="TCDF",L20,
D20="TFDF",L20,
D20="TFAPTaAD",L20-1,
D20="TFAPTaAF",L20,
D20="JCAPToAD",L20,
D20="JCAPToAF",L20,
D20="JCDF",L20,
D20="JFDF",L20,
D20="JFAPTaAD",L20,
D20="JFAPTaAF",L20)</f>
        <v>#N/A</v>
      </c>
      <c r="P20" s="12" t="e">
        <f t="shared" ca="1" si="0"/>
        <v>#N/A</v>
      </c>
      <c r="Q20" s="13" t="e" cm="1">
        <f t="array" aca="1" ref="Q20" ca="1">_xlfn.IFS(
D20="TCAPToAD",M20+1,
D20="TCAPToAF",M20+1,
D20="TCDF",M20+1,
D20="TFAPTaAD",M20,
D20="TFAPTaAF",M20,
D20="TFDF",M20,
D20="JCAPToAD",M20,
D20="JCAPToAF",M20,
D20="JCDF",M20,
D20="JFAPTaAD",M20,
D20="JFAPTaAF",M20,
D20="JFDF",M20)</f>
        <v>#N/A</v>
      </c>
      <c r="R20" s="13" t="e">
        <f t="shared" ca="1" si="4"/>
        <v>#N/A</v>
      </c>
      <c r="S20" s="13" t="str">
        <f t="shared" si="1"/>
        <v/>
      </c>
      <c r="T20" s="14" t="str" cm="1">
        <f t="array" aca="1" ref="T20" ca="1">_xlfn.IFS(
S20="","",
U20-S20&gt;0,U20-S20,
U20-S20&lt;=0,"")</f>
        <v/>
      </c>
      <c r="U20" s="1" t="str" cm="1">
        <f t="array" aca="1" ref="U20" ca="1">_xlfn.IFS(
AND(ISBLANK(H20),ISBLANK(I20)),"",
ISBLANK(I20),TODAY()+1,
NOT(ISBLANK(I20)),I20)</f>
        <v/>
      </c>
      <c r="V20" s="13">
        <f t="shared" si="2"/>
        <v>0</v>
      </c>
      <c r="W20" s="13">
        <f t="shared" ca="1" si="5"/>
        <v>45693.5</v>
      </c>
      <c r="X20" s="12">
        <f t="shared" si="3"/>
        <v>11.5</v>
      </c>
    </row>
    <row r="21" spans="1:24" s="12" customFormat="1" x14ac:dyDescent="0.35">
      <c r="A21" s="16">
        <v>13</v>
      </c>
      <c r="B21" s="16"/>
      <c r="C21" s="16"/>
      <c r="D21" s="16"/>
      <c r="E21" s="17"/>
      <c r="F21" s="16"/>
      <c r="G21" s="21"/>
      <c r="H21" s="17"/>
      <c r="I21" s="17"/>
      <c r="J21" s="17"/>
      <c r="K21" s="13">
        <f>IF(AND(OR(D21="TCDF",D21="TFDF"),OR(WEEKDAY(E21,2)=6,WEEKDAY(E21,2)=7,ISNUMBER(MATCH(E21,Ferie[],0)))),WORKDAY.INTL(E21,1,1,Ferie[]),E21)</f>
        <v>0</v>
      </c>
      <c r="L21" s="1" t="e" cm="1">
        <f t="array" aca="1" ref="L21" ca="1">_xlfn.IFS(
D21="TCAPToAD",MIN(IF(ISNUMBER(SEARCH(";"&amp;A$9:A$38&amp;";",";"&amp;F21&amp;";")),O$9:O$38)),
D21="TCAPToAF",MAX(IF(ISNUMBER(SEARCH(";"&amp;A$9:A$38&amp;";",";"&amp;F21&amp;";")),Q$9:Q$38)),
D21="TCDF",K21,
D21="TFAPTaAD",WORKDAY.INTL(M21,-C21+1,1,Ferie[]),
D21="TFAPTaAF",WORKDAY.INTL(M21,-C21,1,Ferie[]),
D21="TFDF",WORKDAY.INTL(M21,-C21,1,Ferie[]),
D21="JCDF",N21,
D21="JCAPToAF",N21,
D21="JCAPToAD",N21,
D21="JFAPTaAD",N21,
D21="JFAPTaAF",N21,
D21="JFDF",N21)</f>
        <v>#N/A</v>
      </c>
      <c r="M21" s="1" t="e" cm="1">
        <f t="array" aca="1" ref="M21" ca="1">_xlfn.IFS(
D21="TCAPToAD",WORKDAY.INTL(L21,C21-1,1,Ferie[]),
D21="TCAPToAF",WORKDAY.INTL(L21,C21,1,Ferie[]),
D21="TCDF",WORKDAY.INTL(L21,C21-1,1,Ferie[]),
D21="TFAPTaAD",MIN(IF(ISNUMBER(SEARCH(";"&amp;A$9:A$38&amp;";",";"&amp;F21&amp;";")),O$9:O$38)),
D21="TFAPTaAF",MAX(IF(ISNUMBER(SEARCH(";"&amp;A$9:A$38&amp;";",";"&amp;F21&amp;";")),Q$9:Q$38)),
D21="TFDF",K21+1,
D21="JCDF",N21,
D21="JCAPToAF",N21,
D21="JCAPToAD",N21,
D21="JFAPTaAD",N21,
D21="JFAPTaAF",N21,
D21="JFDF",N21)</f>
        <v>#N/A</v>
      </c>
      <c r="N21" s="1" t="e" cm="1">
        <f t="array" aca="1" ref="N21" ca="1">_xlfn.IFS(
D21="TCAPToAD",0,
D21="TCAPToAF",0,
D21="TCDF",0,
D21="TFAPTaAD",0,
D21="TFAPTaAF",0,
D21="TFDF",0,
D21="JCAPToAD",MIN(IF(ISNUMBER(SEARCH(";"&amp;A$9:A$38&amp;";",";"&amp;F21&amp;";")),L$9:L$38)),
D21="JCDF",K21,
D21="JCAPToAF",MAX(IF(ISNUMBER(SEARCH(";"&amp;A$9:A$38&amp;";",";"&amp;F21&amp;";")),M$9:M$38)),
D21="JFAPTaAD",MIN(IF(ISNUMBER(SEARCH(";"&amp;A$9:A$38&amp;";",";"&amp;F21&amp;";")),L$9:L$38)),
D21="JFAPTaAF",MAX(IF(ISNUMBER(SEARCH(";"&amp;A$9:A$38&amp;";",";"&amp;F21&amp;";")),M$9:M$38)),
D21="JFDF",K21)</f>
        <v>#N/A</v>
      </c>
      <c r="O21" s="1" t="e" cm="1">
        <f t="array" aca="1" ref="O21" ca="1">_xlfn.IFS(
D21="TCAPToAD",L21,
D21="TCAPToAF",L21,
D21="TCDF",L21,
D21="TFDF",L21,
D21="TFAPTaAD",L21-1,
D21="TFAPTaAF",L21,
D21="JCAPToAD",L21,
D21="JCAPToAF",L21,
D21="JCDF",L21,
D21="JFDF",L21,
D21="JFAPTaAD",L21,
D21="JFAPTaAF",L21)</f>
        <v>#N/A</v>
      </c>
      <c r="P21" s="12" t="e">
        <f t="shared" ca="1" si="0"/>
        <v>#N/A</v>
      </c>
      <c r="Q21" s="13" t="e" cm="1">
        <f t="array" aca="1" ref="Q21" ca="1">_xlfn.IFS(
D21="TCAPToAD",M21+1,
D21="TCAPToAF",M21+1,
D21="TCDF",M21+1,
D21="TFAPTaAD",M21,
D21="TFAPTaAF",M21,
D21="TFDF",M21,
D21="JCAPToAD",M21,
D21="JCAPToAF",M21,
D21="JCDF",M21,
D21="JFAPTaAD",M21,
D21="JFAPTaAF",M21,
D21="JFDF",M21)</f>
        <v>#N/A</v>
      </c>
      <c r="R21" s="13" t="e">
        <f t="shared" ca="1" si="4"/>
        <v>#N/A</v>
      </c>
      <c r="S21" s="13" t="str">
        <f t="shared" si="1"/>
        <v/>
      </c>
      <c r="T21" s="14" t="str" cm="1">
        <f t="array" aca="1" ref="T21" ca="1">_xlfn.IFS(
S21="","",
U21-S21&gt;0,U21-S21,
U21-S21&lt;=0,"")</f>
        <v/>
      </c>
      <c r="U21" s="1" t="str" cm="1">
        <f t="array" aca="1" ref="U21" ca="1">_xlfn.IFS(
AND(ISBLANK(H21),ISBLANK(I21)),"",
ISBLANK(I21),TODAY()+1,
NOT(ISBLANK(I21)),I21)</f>
        <v/>
      </c>
      <c r="V21" s="13">
        <f t="shared" si="2"/>
        <v>0</v>
      </c>
      <c r="W21" s="13">
        <f t="shared" ca="1" si="5"/>
        <v>45693.5</v>
      </c>
      <c r="X21" s="12">
        <f t="shared" si="3"/>
        <v>12.5</v>
      </c>
    </row>
    <row r="22" spans="1:24" s="12" customFormat="1" x14ac:dyDescent="0.35">
      <c r="A22" s="16">
        <v>14</v>
      </c>
      <c r="B22" s="16"/>
      <c r="C22" s="16"/>
      <c r="D22" s="16"/>
      <c r="E22" s="17"/>
      <c r="F22" s="16"/>
      <c r="G22" s="21"/>
      <c r="H22" s="17"/>
      <c r="I22" s="17"/>
      <c r="J22" s="17"/>
      <c r="K22" s="13">
        <f>IF(AND(OR(D22="TCDF",D22="TFDF"),OR(WEEKDAY(E22,2)=6,WEEKDAY(E22,2)=7,ISNUMBER(MATCH(E22,Ferie[],0)))),WORKDAY.INTL(E22,1,1,Ferie[]),E22)</f>
        <v>0</v>
      </c>
      <c r="L22" s="1" t="e" cm="1">
        <f t="array" aca="1" ref="L22" ca="1">_xlfn.IFS(
D22="TCAPToAD",MIN(IF(ISNUMBER(SEARCH(";"&amp;A$9:A$38&amp;";",";"&amp;F22&amp;";")),O$9:O$38)),
D22="TCAPToAF",MAX(IF(ISNUMBER(SEARCH(";"&amp;A$9:A$38&amp;";",";"&amp;F22&amp;";")),Q$9:Q$38)),
D22="TCDF",K22,
D22="TFAPTaAD",WORKDAY.INTL(M22,-C22+1,1,Ferie[]),
D22="TFAPTaAF",WORKDAY.INTL(M22,-C22,1,Ferie[]),
D22="TFDF",WORKDAY.INTL(M22,-C22,1,Ferie[]),
D22="JCDF",N22,
D22="JCAPToAF",N22,
D22="JCAPToAD",N22,
D22="JFAPTaAD",N22,
D22="JFAPTaAF",N22,
D22="JFDF",N22)</f>
        <v>#N/A</v>
      </c>
      <c r="M22" s="1" t="e" cm="1">
        <f t="array" aca="1" ref="M22" ca="1">_xlfn.IFS(
D22="TCAPToAD",WORKDAY.INTL(L22,C22-1,1,Ferie[]),
D22="TCAPToAF",WORKDAY.INTL(L22,C22,1,Ferie[]),
D22="TCDF",WORKDAY.INTL(L22,C22-1,1,Ferie[]),
D22="TFAPTaAD",MIN(IF(ISNUMBER(SEARCH(";"&amp;A$9:A$38&amp;";",";"&amp;F22&amp;";")),O$9:O$38)),
D22="TFAPTaAF",MAX(IF(ISNUMBER(SEARCH(";"&amp;A$9:A$38&amp;";",";"&amp;F22&amp;";")),Q$9:Q$38)),
D22="TFDF",K22+1,
D22="JCDF",N22,
D22="JCAPToAF",N22,
D22="JCAPToAD",N22,
D22="JFAPTaAD",N22,
D22="JFAPTaAF",N22,
D22="JFDF",N22)</f>
        <v>#N/A</v>
      </c>
      <c r="N22" s="1" t="e" cm="1">
        <f t="array" aca="1" ref="N22" ca="1">_xlfn.IFS(
D22="TCAPToAD",0,
D22="TCAPToAF",0,
D22="TCDF",0,
D22="TFAPTaAD",0,
D22="TFAPTaAF",0,
D22="TFDF",0,
D22="JCAPToAD",MIN(IF(ISNUMBER(SEARCH(";"&amp;A$9:A$38&amp;";",";"&amp;F22&amp;";")),L$9:L$38)),
D22="JCDF",K22,
D22="JCAPToAF",MAX(IF(ISNUMBER(SEARCH(";"&amp;A$9:A$38&amp;";",";"&amp;F22&amp;";")),M$9:M$38)),
D22="JFAPTaAD",MIN(IF(ISNUMBER(SEARCH(";"&amp;A$9:A$38&amp;";",";"&amp;F22&amp;";")),L$9:L$38)),
D22="JFAPTaAF",MAX(IF(ISNUMBER(SEARCH(";"&amp;A$9:A$38&amp;";",";"&amp;F22&amp;";")),M$9:M$38)),
D22="JFDF",K22)</f>
        <v>#N/A</v>
      </c>
      <c r="O22" s="1" t="e" cm="1">
        <f t="array" aca="1" ref="O22" ca="1">_xlfn.IFS(
D22="TCAPToAD",L22,
D22="TCAPToAF",L22,
D22="TCDF",L22,
D22="TFDF",L22,
D22="TFAPTaAD",L22-1,
D22="TFAPTaAF",L22,
D22="JCAPToAD",L22,
D22="JCAPToAF",L22,
D22="JCDF",L22,
D22="JFDF",L22,
D22="JFAPTaAD",L22,
D22="JFAPTaAF",L22)</f>
        <v>#N/A</v>
      </c>
      <c r="P22" s="12" t="e">
        <f t="shared" ca="1" si="0"/>
        <v>#N/A</v>
      </c>
      <c r="Q22" s="13" t="e" cm="1">
        <f t="array" aca="1" ref="Q22" ca="1">_xlfn.IFS(
D22="TCAPToAD",M22+1,
D22="TCAPToAF",M22+1,
D22="TCDF",M22+1,
D22="TFAPTaAD",M22,
D22="TFAPTaAF",M22,
D22="TFDF",M22,
D22="JCAPToAD",M22,
D22="JCAPToAF",M22,
D22="JCDF",M22,
D22="JFAPTaAD",M22,
D22="JFAPTaAF",M22,
D22="JFDF",M22)</f>
        <v>#N/A</v>
      </c>
      <c r="R22" s="13" t="e">
        <f t="shared" ca="1" si="4"/>
        <v>#N/A</v>
      </c>
      <c r="S22" s="13" t="str">
        <f t="shared" si="1"/>
        <v/>
      </c>
      <c r="T22" s="14" t="str" cm="1">
        <f t="array" aca="1" ref="T22" ca="1">_xlfn.IFS(
S22="","",
U22-S22&gt;0,U22-S22,
U22-S22&lt;=0,"")</f>
        <v/>
      </c>
      <c r="U22" s="1" t="str" cm="1">
        <f t="array" aca="1" ref="U22" ca="1">_xlfn.IFS(
AND(ISBLANK(H22),ISBLANK(I22)),"",
ISBLANK(I22),TODAY()+1,
NOT(ISBLANK(I22)),I22)</f>
        <v/>
      </c>
      <c r="V22" s="13">
        <f t="shared" si="2"/>
        <v>0</v>
      </c>
      <c r="W22" s="13">
        <f t="shared" ca="1" si="5"/>
        <v>45693.5</v>
      </c>
      <c r="X22" s="12">
        <f t="shared" si="3"/>
        <v>13.5</v>
      </c>
    </row>
    <row r="23" spans="1:24" x14ac:dyDescent="0.35">
      <c r="A23" s="15">
        <v>15</v>
      </c>
      <c r="G23" s="21"/>
      <c r="H23" s="17"/>
      <c r="I23" s="17"/>
      <c r="J23" s="17"/>
      <c r="K23" s="1">
        <f>IF(AND(OR(D23="TCDF",D23="TFDF"),OR(WEEKDAY(E23,2)=6,WEEKDAY(E23,2)=7,ISNUMBER(MATCH(E23,Ferie[],0)))),WORKDAY.INTL(E23,1,1,Ferie[]),E23)</f>
        <v>0</v>
      </c>
      <c r="L23" s="1" t="e" cm="1">
        <f t="array" aca="1" ref="L23" ca="1">_xlfn.IFS(
D23="TCAPToAD",MIN(IF(ISNUMBER(SEARCH(";"&amp;A$9:A$38&amp;";",";"&amp;F23&amp;";")),O$9:O$38)),
D23="TCAPToAF",MAX(IF(ISNUMBER(SEARCH(";"&amp;A$9:A$38&amp;";",";"&amp;F23&amp;";")),Q$9:Q$38)),
D23="TCDF",K23,
D23="TFAPTaAD",WORKDAY.INTL(M23,-C23+1,1,Ferie[]),
D23="TFAPTaAF",WORKDAY.INTL(M23,-C23,1,Ferie[]),
D23="TFDF",WORKDAY.INTL(M23,-C23,1,Ferie[]),
D23="JCDF",N23,
D23="JCAPToAF",N23,
D23="JCAPToAD",N23,
D23="JFAPTaAD",N23,
D23="JFAPTaAF",N23,
D23="JFDF",N23)</f>
        <v>#N/A</v>
      </c>
      <c r="M23" s="1" t="e" cm="1">
        <f t="array" aca="1" ref="M23" ca="1">_xlfn.IFS(
D23="TCAPToAD",WORKDAY.INTL(L23,C23-1,1,Ferie[]),
D23="TCAPToAF",WORKDAY.INTL(L23,C23,1,Ferie[]),
D23="TCDF",WORKDAY.INTL(L23,C23-1,1,Ferie[]),
D23="TFAPTaAD",MIN(IF(ISNUMBER(SEARCH(";"&amp;A$9:A$38&amp;";",";"&amp;F23&amp;";")),O$9:O$38)),
D23="TFAPTaAF",MAX(IF(ISNUMBER(SEARCH(";"&amp;A$9:A$38&amp;";",";"&amp;F23&amp;";")),Q$9:Q$38)),
D23="TFDF",K23+1,
D23="JCDF",N23,
D23="JCAPToAF",N23,
D23="JCAPToAD",N23,
D23="JFAPTaAD",N23,
D23="JFAPTaAF",N23,
D23="JFDF",N23)</f>
        <v>#N/A</v>
      </c>
      <c r="N23" s="1" t="e" cm="1">
        <f t="array" aca="1" ref="N23" ca="1">_xlfn.IFS(
D23="TCAPToAD",0,
D23="TCAPToAF",0,
D23="TCDF",0,
D23="TFAPTaAD",0,
D23="TFAPTaAF",0,
D23="TFDF",0,
D23="JCAPToAD",MIN(IF(ISNUMBER(SEARCH(";"&amp;A$9:A$38&amp;";",";"&amp;F23&amp;";")),L$9:L$38)),
D23="JCDF",K23,
D23="JCAPToAF",MAX(IF(ISNUMBER(SEARCH(";"&amp;A$9:A$38&amp;";",";"&amp;F23&amp;";")),M$9:M$38)),
D23="JFAPTaAD",MIN(IF(ISNUMBER(SEARCH(";"&amp;A$9:A$38&amp;";",";"&amp;F23&amp;";")),L$9:L$38)),
D23="JFAPTaAF",MAX(IF(ISNUMBER(SEARCH(";"&amp;A$9:A$38&amp;";",";"&amp;F23&amp;";")),M$9:M$38)),
D23="JFDF",K23)</f>
        <v>#N/A</v>
      </c>
      <c r="O23" s="1" t="e" cm="1">
        <f t="array" aca="1" ref="O23" ca="1">_xlfn.IFS(
D23="TCAPToAD",L23,
D23="TCAPToAF",L23,
D23="TCDF",L23,
D23="TFDF",L23,
D23="TFAPTaAD",L23-1,
D23="TFAPTaAF",L23,
D23="JCAPToAD",L23,
D23="JCAPToAF",L23,
D23="JCDF",L23,
D23="JFDF",L23,
D23="JFAPTaAD",L23,
D23="JFAPTaAF",L23)</f>
        <v>#N/A</v>
      </c>
      <c r="P23" t="e">
        <f t="shared" ca="1" si="0"/>
        <v>#N/A</v>
      </c>
      <c r="Q23" s="13" t="e" cm="1">
        <f t="array" aca="1" ref="Q23" ca="1">_xlfn.IFS(
D23="TCAPToAD",M23+1,
D23="TCAPToAF",M23+1,
D23="TCDF",M23+1,
D23="TFAPTaAD",M23,
D23="TFAPTaAF",M23,
D23="TFDF",M23,
D23="JCAPToAD",M23,
D23="JCAPToAF",M23,
D23="JCDF",M23,
D23="JFAPTaAD",M23,
D23="JFAPTaAF",M23,
D23="JFDF",M23)</f>
        <v>#N/A</v>
      </c>
      <c r="R23" s="13" t="e">
        <f t="shared" ca="1" si="4"/>
        <v>#N/A</v>
      </c>
      <c r="S23" s="1" t="str">
        <f t="shared" si="1"/>
        <v/>
      </c>
      <c r="T23" s="4" t="str" cm="1">
        <f t="array" aca="1" ref="T23" ca="1">_xlfn.IFS(
S23="","",
U23-S23&gt;0,U23-S23,
U23-S23&lt;=0,"")</f>
        <v/>
      </c>
      <c r="U23" s="1" t="str" cm="1">
        <f t="array" aca="1" ref="U23" ca="1">_xlfn.IFS(
AND(ISBLANK(H23),ISBLANK(I23)),"",
ISBLANK(I23),TODAY()+1,
NOT(ISBLANK(I23)),I23)</f>
        <v/>
      </c>
      <c r="V23" s="1">
        <f t="shared" si="2"/>
        <v>0</v>
      </c>
      <c r="W23" s="1">
        <f t="shared" ca="1" si="5"/>
        <v>45693.5</v>
      </c>
      <c r="X23">
        <f t="shared" si="3"/>
        <v>14.5</v>
      </c>
    </row>
    <row r="24" spans="1:24" x14ac:dyDescent="0.35">
      <c r="A24" s="15">
        <v>16</v>
      </c>
      <c r="G24" s="21"/>
      <c r="H24" s="17"/>
      <c r="I24" s="17"/>
      <c r="J24" s="17"/>
      <c r="K24" s="1">
        <f>IF(AND(OR(D24="TCDF",D24="TFDF"),OR(WEEKDAY(E24,2)=6,WEEKDAY(E24,2)=7,ISNUMBER(MATCH(E24,Ferie[],0)))),WORKDAY.INTL(E24,1,1,Ferie[]),E24)</f>
        <v>0</v>
      </c>
      <c r="L24" s="1" t="e" cm="1">
        <f t="array" aca="1" ref="L24" ca="1">_xlfn.IFS(
D24="TCAPToAD",MIN(IF(ISNUMBER(SEARCH(";"&amp;A$9:A$38&amp;";",";"&amp;F24&amp;";")),O$9:O$38)),
D24="TCAPToAF",MAX(IF(ISNUMBER(SEARCH(";"&amp;A$9:A$38&amp;";",";"&amp;F24&amp;";")),Q$9:Q$38)),
D24="TCDF",K24,
D24="TFAPTaAD",WORKDAY.INTL(M24,-C24+1,1,Ferie[]),
D24="TFAPTaAF",WORKDAY.INTL(M24,-C24,1,Ferie[]),
D24="TFDF",WORKDAY.INTL(M24,-C24,1,Ferie[]),
D24="JCDF",N24,
D24="JCAPToAF",N24,
D24="JCAPToAD",N24,
D24="JFAPTaAD",N24,
D24="JFAPTaAF",N24,
D24="JFDF",N24)</f>
        <v>#N/A</v>
      </c>
      <c r="M24" s="1" t="e" cm="1">
        <f t="array" aca="1" ref="M24" ca="1">_xlfn.IFS(
D24="TCAPToAD",WORKDAY.INTL(L24,C24-1,1,Ferie[]),
D24="TCAPToAF",WORKDAY.INTL(L24,C24,1,Ferie[]),
D24="TCDF",WORKDAY.INTL(L24,C24-1,1,Ferie[]),
D24="TFAPTaAD",MIN(IF(ISNUMBER(SEARCH(";"&amp;A$9:A$38&amp;";",";"&amp;F24&amp;";")),O$9:O$38)),
D24="TFAPTaAF",MAX(IF(ISNUMBER(SEARCH(";"&amp;A$9:A$38&amp;";",";"&amp;F24&amp;";")),Q$9:Q$38)),
D24="TFDF",K24+1,
D24="JCDF",N24,
D24="JCAPToAF",N24,
D24="JCAPToAD",N24,
D24="JFAPTaAD",N24,
D24="JFAPTaAF",N24,
D24="JFDF",N24)</f>
        <v>#N/A</v>
      </c>
      <c r="N24" s="1" t="e" cm="1">
        <f t="array" aca="1" ref="N24" ca="1">_xlfn.IFS(
D24="TCAPToAD",0,
D24="TCAPToAF",0,
D24="TCDF",0,
D24="TFAPTaAD",0,
D24="TFAPTaAF",0,
D24="TFDF",0,
D24="JCAPToAD",MIN(IF(ISNUMBER(SEARCH(";"&amp;A$9:A$38&amp;";",";"&amp;F24&amp;";")),L$9:L$38)),
D24="JCDF",K24,
D24="JCAPToAF",MAX(IF(ISNUMBER(SEARCH(";"&amp;A$9:A$38&amp;";",";"&amp;F24&amp;";")),M$9:M$38)),
D24="JFAPTaAD",MIN(IF(ISNUMBER(SEARCH(";"&amp;A$9:A$38&amp;";",";"&amp;F24&amp;";")),L$9:L$38)),
D24="JFAPTaAF",MAX(IF(ISNUMBER(SEARCH(";"&amp;A$9:A$38&amp;";",";"&amp;F24&amp;";")),M$9:M$38)),
D24="JFDF",K24)</f>
        <v>#N/A</v>
      </c>
      <c r="O24" s="1" t="e" cm="1">
        <f t="array" aca="1" ref="O24" ca="1">_xlfn.IFS(
D24="TCAPToAD",L24,
D24="TCAPToAF",L24,
D24="TCDF",L24,
D24="TFDF",L24,
D24="TFAPTaAD",L24-1,
D24="TFAPTaAF",L24,
D24="JCAPToAD",L24,
D24="JCAPToAF",L24,
D24="JCDF",L24,
D24="JFDF",L24,
D24="JFAPTaAD",L24,
D24="JFAPTaAF",L24)</f>
        <v>#N/A</v>
      </c>
      <c r="P24" t="e">
        <f t="shared" ca="1" si="0"/>
        <v>#N/A</v>
      </c>
      <c r="Q24" s="13" t="e" cm="1">
        <f t="array" aca="1" ref="Q24" ca="1">_xlfn.IFS(
D24="TCAPToAD",M24+1,
D24="TCAPToAF",M24+1,
D24="TCDF",M24+1,
D24="TFAPTaAD",M24,
D24="TFAPTaAF",M24,
D24="TFDF",M24,
D24="JCAPToAD",M24,
D24="JCAPToAF",M24,
D24="JCDF",M24,
D24="JFAPTaAD",M24,
D24="JFAPTaAF",M24,
D24="JFDF",M24)</f>
        <v>#N/A</v>
      </c>
      <c r="R24" s="13" t="e">
        <f t="shared" ca="1" si="4"/>
        <v>#N/A</v>
      </c>
      <c r="S24" s="1" t="str">
        <f t="shared" si="1"/>
        <v/>
      </c>
      <c r="T24" s="4" t="str" cm="1">
        <f t="array" aca="1" ref="T24" ca="1">_xlfn.IFS(
S24="","",
U24-S24&gt;0,U24-S24,
U24-S24&lt;=0,"")</f>
        <v/>
      </c>
      <c r="U24" s="1" t="str" cm="1">
        <f t="array" aca="1" ref="U24" ca="1">_xlfn.IFS(
AND(ISBLANK(H24),ISBLANK(I24)),"",
ISBLANK(I24),TODAY()+1,
NOT(ISBLANK(I24)),I24)</f>
        <v/>
      </c>
      <c r="V24" s="1">
        <f t="shared" si="2"/>
        <v>0</v>
      </c>
      <c r="W24" s="1">
        <f t="shared" ca="1" si="5"/>
        <v>45693.5</v>
      </c>
      <c r="X24">
        <f t="shared" si="3"/>
        <v>15.5</v>
      </c>
    </row>
    <row r="25" spans="1:24" x14ac:dyDescent="0.35">
      <c r="A25" s="15">
        <v>17</v>
      </c>
      <c r="G25" s="21"/>
      <c r="H25" s="17"/>
      <c r="I25" s="17"/>
      <c r="J25" s="17"/>
      <c r="K25" s="1">
        <f>IF(AND(OR(D25="TCDF",D25="TFDF"),OR(WEEKDAY(E25,2)=6,WEEKDAY(E25,2)=7,ISNUMBER(MATCH(E25,Ferie[],0)))),WORKDAY.INTL(E25,1,1,Ferie[]),E25)</f>
        <v>0</v>
      </c>
      <c r="L25" s="1" t="e" cm="1">
        <f t="array" aca="1" ref="L25" ca="1">_xlfn.IFS(
D25="TCAPToAD",MIN(IF(ISNUMBER(SEARCH(";"&amp;A$9:A$38&amp;";",";"&amp;F25&amp;";")),O$9:O$38)),
D25="TCAPToAF",MAX(IF(ISNUMBER(SEARCH(";"&amp;A$9:A$38&amp;";",";"&amp;F25&amp;";")),Q$9:Q$38)),
D25="TCDF",K25,
D25="TFAPTaAD",WORKDAY.INTL(M25,-C25+1,1,Ferie[]),
D25="TFAPTaAF",WORKDAY.INTL(M25,-C25,1,Ferie[]),
D25="TFDF",WORKDAY.INTL(M25,-C25,1,Ferie[]),
D25="JCDF",N25,
D25="JCAPToAF",N25,
D25="JCAPToAD",N25,
D25="JFAPTaAD",N25,
D25="JFAPTaAF",N25,
D25="JFDF",N25)</f>
        <v>#N/A</v>
      </c>
      <c r="M25" s="1" t="e" cm="1">
        <f t="array" aca="1" ref="M25" ca="1">_xlfn.IFS(
D25="TCAPToAD",WORKDAY.INTL(L25,C25-1,1,Ferie[]),
D25="TCAPToAF",WORKDAY.INTL(L25,C25,1,Ferie[]),
D25="TCDF",WORKDAY.INTL(L25,C25-1,1,Ferie[]),
D25="TFAPTaAD",MIN(IF(ISNUMBER(SEARCH(";"&amp;A$9:A$38&amp;";",";"&amp;F25&amp;";")),O$9:O$38)),
D25="TFAPTaAF",MAX(IF(ISNUMBER(SEARCH(";"&amp;A$9:A$38&amp;";",";"&amp;F25&amp;";")),Q$9:Q$38)),
D25="TFDF",K25+1,
D25="JCDF",N25,
D25="JCAPToAF",N25,
D25="JCAPToAD",N25,
D25="JFAPTaAD",N25,
D25="JFAPTaAF",N25,
D25="JFDF",N25)</f>
        <v>#N/A</v>
      </c>
      <c r="N25" s="1" t="e" cm="1">
        <f t="array" aca="1" ref="N25" ca="1">_xlfn.IFS(
D25="TCAPToAD",0,
D25="TCAPToAF",0,
D25="TCDF",0,
D25="TFAPTaAD",0,
D25="TFAPTaAF",0,
D25="TFDF",0,
D25="JCAPToAD",MIN(IF(ISNUMBER(SEARCH(";"&amp;A$9:A$38&amp;";",";"&amp;F25&amp;";")),L$9:L$38)),
D25="JCDF",K25,
D25="JCAPToAF",MAX(IF(ISNUMBER(SEARCH(";"&amp;A$9:A$38&amp;";",";"&amp;F25&amp;";")),M$9:M$38)),
D25="JFAPTaAD",MIN(IF(ISNUMBER(SEARCH(";"&amp;A$9:A$38&amp;";",";"&amp;F25&amp;";")),L$9:L$38)),
D25="JFAPTaAF",MAX(IF(ISNUMBER(SEARCH(";"&amp;A$9:A$38&amp;";",";"&amp;F25&amp;";")),M$9:M$38)),
D25="JFDF",K25)</f>
        <v>#N/A</v>
      </c>
      <c r="O25" s="1" t="e" cm="1">
        <f t="array" aca="1" ref="O25" ca="1">_xlfn.IFS(
D25="TCAPToAD",L25,
D25="TCAPToAF",L25,
D25="TCDF",L25,
D25="TFDF",L25,
D25="TFAPTaAD",L25-1,
D25="TFAPTaAF",L25,
D25="JCAPToAD",L25,
D25="JCAPToAF",L25,
D25="JCDF",L25,
D25="JFDF",L25,
D25="JFAPTaAD",L25,
D25="JFAPTaAF",L25)</f>
        <v>#N/A</v>
      </c>
      <c r="P25" t="e">
        <f t="shared" ca="1" si="0"/>
        <v>#N/A</v>
      </c>
      <c r="Q25" s="13" t="e" cm="1">
        <f t="array" aca="1" ref="Q25" ca="1">_xlfn.IFS(
D25="TCAPToAD",M25+1,
D25="TCAPToAF",M25+1,
D25="TCDF",M25+1,
D25="TFAPTaAD",M25,
D25="TFAPTaAF",M25,
D25="TFDF",M25,
D25="JCAPToAD",M25,
D25="JCAPToAF",M25,
D25="JCDF",M25,
D25="JFAPTaAD",M25,
D25="JFAPTaAF",M25,
D25="JFDF",M25)</f>
        <v>#N/A</v>
      </c>
      <c r="R25" s="13" t="e">
        <f t="shared" ca="1" si="4"/>
        <v>#N/A</v>
      </c>
      <c r="S25" s="1" t="str">
        <f t="shared" si="1"/>
        <v/>
      </c>
      <c r="T25" s="4" t="str" cm="1">
        <f t="array" aca="1" ref="T25" ca="1">_xlfn.IFS(
S25="","",
U25-S25&gt;0,U25-S25,
U25-S25&lt;=0,"")</f>
        <v/>
      </c>
      <c r="U25" s="1" t="str" cm="1">
        <f t="array" aca="1" ref="U25" ca="1">_xlfn.IFS(
AND(ISBLANK(H25),ISBLANK(I25)),"",
ISBLANK(I25),TODAY()+1,
NOT(ISBLANK(I25)),I25)</f>
        <v/>
      </c>
      <c r="V25" s="1">
        <f t="shared" si="2"/>
        <v>0</v>
      </c>
      <c r="W25" s="1">
        <f t="shared" ca="1" si="5"/>
        <v>45693.5</v>
      </c>
      <c r="X25">
        <f t="shared" si="3"/>
        <v>16.5</v>
      </c>
    </row>
    <row r="26" spans="1:24" x14ac:dyDescent="0.35">
      <c r="A26" s="15">
        <v>18</v>
      </c>
      <c r="G26" s="21"/>
      <c r="H26" s="17"/>
      <c r="I26" s="17"/>
      <c r="J26" s="17"/>
      <c r="K26" s="1">
        <f>IF(AND(OR(D26="TCDF",D26="TFDF"),OR(WEEKDAY(E26,2)=6,WEEKDAY(E26,2)=7,ISNUMBER(MATCH(E26,Ferie[],0)))),WORKDAY.INTL(E26,1,1,Ferie[]),E26)</f>
        <v>0</v>
      </c>
      <c r="L26" s="1" t="e" cm="1">
        <f t="array" aca="1" ref="L26" ca="1">_xlfn.IFS(
D26="TCAPToAD",MIN(IF(ISNUMBER(SEARCH(";"&amp;A$9:A$38&amp;";",";"&amp;F26&amp;";")),O$9:O$38)),
D26="TCAPToAF",MAX(IF(ISNUMBER(SEARCH(";"&amp;A$9:A$38&amp;";",";"&amp;F26&amp;";")),Q$9:Q$38)),
D26="TCDF",K26,
D26="TFAPTaAD",WORKDAY.INTL(M26,-C26+1,1,Ferie[]),
D26="TFAPTaAF",WORKDAY.INTL(M26,-C26,1,Ferie[]),
D26="TFDF",WORKDAY.INTL(M26,-C26,1,Ferie[]),
D26="JCDF",N26,
D26="JCAPToAF",N26,
D26="JCAPToAD",N26,
D26="JFAPTaAD",N26,
D26="JFAPTaAF",N26,
D26="JFDF",N26)</f>
        <v>#N/A</v>
      </c>
      <c r="M26" s="1" t="e" cm="1">
        <f t="array" aca="1" ref="M26" ca="1">_xlfn.IFS(
D26="TCAPToAD",WORKDAY.INTL(L26,C26-1,1,Ferie[]),
D26="TCAPToAF",WORKDAY.INTL(L26,C26,1,Ferie[]),
D26="TCDF",WORKDAY.INTL(L26,C26-1,1,Ferie[]),
D26="TFAPTaAD",MIN(IF(ISNUMBER(SEARCH(";"&amp;A$9:A$38&amp;";",";"&amp;F26&amp;";")),O$9:O$38)),
D26="TFAPTaAF",MAX(IF(ISNUMBER(SEARCH(";"&amp;A$9:A$38&amp;";",";"&amp;F26&amp;";")),Q$9:Q$38)),
D26="TFDF",K26+1,
D26="JCDF",N26,
D26="JCAPToAF",N26,
D26="JCAPToAD",N26,
D26="JFAPTaAD",N26,
D26="JFAPTaAF",N26,
D26="JFDF",N26)</f>
        <v>#N/A</v>
      </c>
      <c r="N26" s="1" t="e" cm="1">
        <f t="array" aca="1" ref="N26" ca="1">_xlfn.IFS(
D26="TCAPToAD",0,
D26="TCAPToAF",0,
D26="TCDF",0,
D26="TFAPTaAD",0,
D26="TFAPTaAF",0,
D26="TFDF",0,
D26="JCAPToAD",MIN(IF(ISNUMBER(SEARCH(";"&amp;A$9:A$38&amp;";",";"&amp;F26&amp;";")),L$9:L$38)),
D26="JCDF",K26,
D26="JCAPToAF",MAX(IF(ISNUMBER(SEARCH(";"&amp;A$9:A$38&amp;";",";"&amp;F26&amp;";")),M$9:M$38)),
D26="JFAPTaAD",MIN(IF(ISNUMBER(SEARCH(";"&amp;A$9:A$38&amp;";",";"&amp;F26&amp;";")),L$9:L$38)),
D26="JFAPTaAF",MAX(IF(ISNUMBER(SEARCH(";"&amp;A$9:A$38&amp;";",";"&amp;F26&amp;";")),M$9:M$38)),
D26="JFDF",K26)</f>
        <v>#N/A</v>
      </c>
      <c r="O26" s="1" t="e" cm="1">
        <f t="array" aca="1" ref="O26" ca="1">_xlfn.IFS(
D26="TCAPToAD",L26,
D26="TCAPToAF",L26,
D26="TCDF",L26,
D26="TFDF",L26,
D26="TFAPTaAD",L26-1,
D26="TFAPTaAF",L26,
D26="JCAPToAD",L26,
D26="JCAPToAF",L26,
D26="JCDF",L26,
D26="JFDF",L26,
D26="JFAPTaAD",L26,
D26="JFAPTaAF",L26)</f>
        <v>#N/A</v>
      </c>
      <c r="P26" t="e">
        <f t="shared" ca="1" si="0"/>
        <v>#N/A</v>
      </c>
      <c r="Q26" s="13" t="e" cm="1">
        <f t="array" aca="1" ref="Q26" ca="1">_xlfn.IFS(
D26="TCAPToAD",M26+1,
D26="TCAPToAF",M26+1,
D26="TCDF",M26+1,
D26="TFAPTaAD",M26,
D26="TFAPTaAF",M26,
D26="TFDF",M26,
D26="JCAPToAD",M26,
D26="JCAPToAF",M26,
D26="JCDF",M26,
D26="JFAPTaAD",M26,
D26="JFAPTaAF",M26,
D26="JFDF",M26)</f>
        <v>#N/A</v>
      </c>
      <c r="R26" s="13" t="e">
        <f t="shared" ca="1" si="4"/>
        <v>#N/A</v>
      </c>
      <c r="S26" s="1" t="str">
        <f t="shared" si="1"/>
        <v/>
      </c>
      <c r="T26" s="4" t="str" cm="1">
        <f t="array" aca="1" ref="T26" ca="1">_xlfn.IFS(
S26="","",
U26-S26&gt;0,U26-S26,
U26-S26&lt;=0,"")</f>
        <v/>
      </c>
      <c r="U26" s="1" t="str" cm="1">
        <f t="array" aca="1" ref="U26" ca="1">_xlfn.IFS(
AND(ISBLANK(H26),ISBLANK(I26)),"",
ISBLANK(I26),TODAY()+1,
NOT(ISBLANK(I26)),I26)</f>
        <v/>
      </c>
      <c r="V26" s="1">
        <f t="shared" si="2"/>
        <v>0</v>
      </c>
      <c r="W26" s="1">
        <f t="shared" ca="1" si="5"/>
        <v>45693.5</v>
      </c>
      <c r="X26">
        <f t="shared" si="3"/>
        <v>17.5</v>
      </c>
    </row>
    <row r="27" spans="1:24" x14ac:dyDescent="0.35">
      <c r="A27" s="15">
        <v>19</v>
      </c>
      <c r="G27" s="21"/>
      <c r="H27" s="17"/>
      <c r="I27" s="17"/>
      <c r="J27" s="17"/>
      <c r="K27" s="1">
        <f>IF(AND(OR(D27="TCDF",D27="TFDF"),OR(WEEKDAY(E27,2)=6,WEEKDAY(E27,2)=7,ISNUMBER(MATCH(E27,Ferie[],0)))),WORKDAY.INTL(E27,1,1,Ferie[]),E27)</f>
        <v>0</v>
      </c>
      <c r="L27" s="1" t="e" cm="1">
        <f t="array" aca="1" ref="L27" ca="1">_xlfn.IFS(
D27="TCAPToAD",MIN(IF(ISNUMBER(SEARCH(";"&amp;A$9:A$38&amp;";",";"&amp;F27&amp;";")),O$9:O$38)),
D27="TCAPToAF",MAX(IF(ISNUMBER(SEARCH(";"&amp;A$9:A$38&amp;";",";"&amp;F27&amp;";")),Q$9:Q$38)),
D27="TCDF",K27,
D27="TFAPTaAD",WORKDAY.INTL(M27,-C27+1,1,Ferie[]),
D27="TFAPTaAF",WORKDAY.INTL(M27,-C27,1,Ferie[]),
D27="TFDF",WORKDAY.INTL(M27,-C27,1,Ferie[]),
D27="JCDF",N27,
D27="JCAPToAF",N27,
D27="JCAPToAD",N27,
D27="JFAPTaAD",N27,
D27="JFAPTaAF",N27,
D27="JFDF",N27)</f>
        <v>#N/A</v>
      </c>
      <c r="M27" s="1" t="e" cm="1">
        <f t="array" aca="1" ref="M27" ca="1">_xlfn.IFS(
D27="TCAPToAD",WORKDAY.INTL(L27,C27-1,1,Ferie[]),
D27="TCAPToAF",WORKDAY.INTL(L27,C27,1,Ferie[]),
D27="TCDF",WORKDAY.INTL(L27,C27-1,1,Ferie[]),
D27="TFAPTaAD",MIN(IF(ISNUMBER(SEARCH(";"&amp;A$9:A$38&amp;";",";"&amp;F27&amp;";")),O$9:O$38)),
D27="TFAPTaAF",MAX(IF(ISNUMBER(SEARCH(";"&amp;A$9:A$38&amp;";",";"&amp;F27&amp;";")),Q$9:Q$38)),
D27="TFDF",K27+1,
D27="JCDF",N27,
D27="JCAPToAF",N27,
D27="JCAPToAD",N27,
D27="JFAPTaAD",N27,
D27="JFAPTaAF",N27,
D27="JFDF",N27)</f>
        <v>#N/A</v>
      </c>
      <c r="N27" s="1" t="e" cm="1">
        <f t="array" aca="1" ref="N27" ca="1">_xlfn.IFS(
D27="TCAPToAD",0,
D27="TCAPToAF",0,
D27="TCDF",0,
D27="TFAPTaAD",0,
D27="TFAPTaAF",0,
D27="TFDF",0,
D27="JCAPToAD",MIN(IF(ISNUMBER(SEARCH(";"&amp;A$9:A$38&amp;";",";"&amp;F27&amp;";")),L$9:L$38)),
D27="JCDF",K27,
D27="JCAPToAF",MAX(IF(ISNUMBER(SEARCH(";"&amp;A$9:A$38&amp;";",";"&amp;F27&amp;";")),M$9:M$38)),
D27="JFAPTaAD",MIN(IF(ISNUMBER(SEARCH(";"&amp;A$9:A$38&amp;";",";"&amp;F27&amp;";")),L$9:L$38)),
D27="JFAPTaAF",MAX(IF(ISNUMBER(SEARCH(";"&amp;A$9:A$38&amp;";",";"&amp;F27&amp;";")),M$9:M$38)),
D27="JFDF",K27)</f>
        <v>#N/A</v>
      </c>
      <c r="O27" s="1" t="e" cm="1">
        <f t="array" aca="1" ref="O27" ca="1">_xlfn.IFS(
D27="TCAPToAD",L27,
D27="TCAPToAF",L27,
D27="TCDF",L27,
D27="TFDF",L27,
D27="TFAPTaAD",L27-1,
D27="TFAPTaAF",L27,
D27="JCAPToAD",L27,
D27="JCAPToAF",L27,
D27="JCDF",L27,
D27="JFDF",L27,
D27="JFAPTaAD",L27,
D27="JFAPTaAF",L27)</f>
        <v>#N/A</v>
      </c>
      <c r="P27" t="e">
        <f t="shared" ca="1" si="0"/>
        <v>#N/A</v>
      </c>
      <c r="Q27" s="13" t="e" cm="1">
        <f t="array" aca="1" ref="Q27" ca="1">_xlfn.IFS(
D27="TCAPToAD",M27+1,
D27="TCAPToAF",M27+1,
D27="TCDF",M27+1,
D27="TFAPTaAD",M27,
D27="TFAPTaAF",M27,
D27="TFDF",M27,
D27="JCAPToAD",M27,
D27="JCAPToAF",M27,
D27="JCDF",M27,
D27="JFAPTaAD",M27,
D27="JFAPTaAF",M27,
D27="JFDF",M27)</f>
        <v>#N/A</v>
      </c>
      <c r="R27" s="13" t="e">
        <f t="shared" ca="1" si="4"/>
        <v>#N/A</v>
      </c>
      <c r="S27" s="1" t="str">
        <f t="shared" si="1"/>
        <v/>
      </c>
      <c r="T27" s="4" t="str" cm="1">
        <f t="array" aca="1" ref="T27" ca="1">_xlfn.IFS(
S27="","",
U27-S27&gt;0,U27-S27,
U27-S27&lt;=0,"")</f>
        <v/>
      </c>
      <c r="U27" s="1" t="str" cm="1">
        <f t="array" aca="1" ref="U27" ca="1">_xlfn.IFS(
AND(ISBLANK(H27),ISBLANK(I27)),"",
ISBLANK(I27),TODAY()+1,
NOT(ISBLANK(I27)),I27)</f>
        <v/>
      </c>
      <c r="V27" s="1">
        <f t="shared" si="2"/>
        <v>0</v>
      </c>
      <c r="W27" s="1">
        <f t="shared" ca="1" si="5"/>
        <v>45693.5</v>
      </c>
      <c r="X27">
        <f t="shared" si="3"/>
        <v>18.5</v>
      </c>
    </row>
    <row r="28" spans="1:24" x14ac:dyDescent="0.35">
      <c r="A28" s="15">
        <v>20</v>
      </c>
      <c r="G28" s="21"/>
      <c r="H28" s="17"/>
      <c r="I28" s="17"/>
      <c r="J28" s="17"/>
      <c r="K28" s="1">
        <f>IF(AND(OR(D28="TCDF",D28="TFDF"),OR(WEEKDAY(E28,2)=6,WEEKDAY(E28,2)=7,ISNUMBER(MATCH(E28,Ferie[],0)))),WORKDAY.INTL(E28,1,1,Ferie[]),E28)</f>
        <v>0</v>
      </c>
      <c r="L28" s="1" t="e" cm="1">
        <f t="array" aca="1" ref="L28" ca="1">_xlfn.IFS(
D28="TCAPToAD",MIN(IF(ISNUMBER(SEARCH(";"&amp;A$9:A$38&amp;";",";"&amp;F28&amp;";")),O$9:O$38)),
D28="TCAPToAF",MAX(IF(ISNUMBER(SEARCH(";"&amp;A$9:A$38&amp;";",";"&amp;F28&amp;";")),Q$9:Q$38)),
D28="TCDF",K28,
D28="TFAPTaAD",WORKDAY.INTL(M28,-C28+1,1,Ferie[]),
D28="TFAPTaAF",WORKDAY.INTL(M28,-C28,1,Ferie[]),
D28="TFDF",WORKDAY.INTL(M28,-C28,1,Ferie[]),
D28="JCDF",N28,
D28="JCAPToAF",N28,
D28="JCAPToAD",N28,
D28="JFAPTaAD",N28,
D28="JFAPTaAF",N28,
D28="JFDF",N28)</f>
        <v>#N/A</v>
      </c>
      <c r="M28" s="1" t="e" cm="1">
        <f t="array" aca="1" ref="M28" ca="1">_xlfn.IFS(
D28="TCAPToAD",WORKDAY.INTL(L28,C28-1,1,Ferie[]),
D28="TCAPToAF",WORKDAY.INTL(L28,C28,1,Ferie[]),
D28="TCDF",WORKDAY.INTL(L28,C28-1,1,Ferie[]),
D28="TFAPTaAD",MIN(IF(ISNUMBER(SEARCH(";"&amp;A$9:A$38&amp;";",";"&amp;F28&amp;";")),O$9:O$38)),
D28="TFAPTaAF",MAX(IF(ISNUMBER(SEARCH(";"&amp;A$9:A$38&amp;";",";"&amp;F28&amp;";")),Q$9:Q$38)),
D28="TFDF",K28+1,
D28="JCDF",N28,
D28="JCAPToAF",N28,
D28="JCAPToAD",N28,
D28="JFAPTaAD",N28,
D28="JFAPTaAF",N28,
D28="JFDF",N28)</f>
        <v>#N/A</v>
      </c>
      <c r="N28" s="1" t="e" cm="1">
        <f t="array" aca="1" ref="N28" ca="1">_xlfn.IFS(
D28="TCAPToAD",0,
D28="TCAPToAF",0,
D28="TCDF",0,
D28="TFAPTaAD",0,
D28="TFAPTaAF",0,
D28="TFDF",0,
D28="JCAPToAD",MIN(IF(ISNUMBER(SEARCH(";"&amp;A$9:A$38&amp;";",";"&amp;F28&amp;";")),L$9:L$38)),
D28="JCDF",K28,
D28="JCAPToAF",MAX(IF(ISNUMBER(SEARCH(";"&amp;A$9:A$38&amp;";",";"&amp;F28&amp;";")),M$9:M$38)),
D28="JFAPTaAD",MIN(IF(ISNUMBER(SEARCH(";"&amp;A$9:A$38&amp;";",";"&amp;F28&amp;";")),L$9:L$38)),
D28="JFAPTaAF",MAX(IF(ISNUMBER(SEARCH(";"&amp;A$9:A$38&amp;";",";"&amp;F28&amp;";")),M$9:M$38)),
D28="JFDF",K28)</f>
        <v>#N/A</v>
      </c>
      <c r="O28" s="1" t="e" cm="1">
        <f t="array" aca="1" ref="O28" ca="1">_xlfn.IFS(
D28="TCAPToAD",L28,
D28="TCAPToAF",L28,
D28="TCDF",L28,
D28="TFDF",L28,
D28="TFAPTaAD",L28-1,
D28="TFAPTaAF",L28,
D28="JCAPToAD",L28,
D28="JCAPToAF",L28,
D28="JCDF",L28,
D28="JFDF",L28,
D28="JFAPTaAD",L28,
D28="JFAPTaAF",L28)</f>
        <v>#N/A</v>
      </c>
      <c r="P28" t="e">
        <f t="shared" ca="1" si="0"/>
        <v>#N/A</v>
      </c>
      <c r="Q28" s="13" t="e" cm="1">
        <f t="array" aca="1" ref="Q28" ca="1">_xlfn.IFS(
D28="TCAPToAD",M28+1,
D28="TCAPToAF",M28+1,
D28="TCDF",M28+1,
D28="TFAPTaAD",M28,
D28="TFAPTaAF",M28,
D28="TFDF",M28,
D28="JCAPToAD",M28,
D28="JCAPToAF",M28,
D28="JCDF",M28,
D28="JFAPTaAD",M28,
D28="JFAPTaAF",M28,
D28="JFDF",M28)</f>
        <v>#N/A</v>
      </c>
      <c r="R28" s="13" t="e">
        <f t="shared" ca="1" si="4"/>
        <v>#N/A</v>
      </c>
      <c r="S28" s="1" t="str">
        <f t="shared" si="1"/>
        <v/>
      </c>
      <c r="T28" s="4" t="str" cm="1">
        <f t="array" aca="1" ref="T28" ca="1">_xlfn.IFS(
S28="","",
U28-S28&gt;0,U28-S28,
U28-S28&lt;=0,"")</f>
        <v/>
      </c>
      <c r="U28" s="1" t="str" cm="1">
        <f t="array" aca="1" ref="U28" ca="1">_xlfn.IFS(
AND(ISBLANK(H28),ISBLANK(I28)),"",
ISBLANK(I28),TODAY()+1,
NOT(ISBLANK(I28)),I28)</f>
        <v/>
      </c>
      <c r="V28" s="1">
        <f t="shared" si="2"/>
        <v>0</v>
      </c>
      <c r="W28" s="1">
        <f t="shared" ca="1" si="5"/>
        <v>45693.5</v>
      </c>
      <c r="X28">
        <f t="shared" si="3"/>
        <v>19.5</v>
      </c>
    </row>
    <row r="29" spans="1:24" x14ac:dyDescent="0.35">
      <c r="A29" s="15">
        <v>21</v>
      </c>
      <c r="G29" s="21"/>
      <c r="H29" s="17"/>
      <c r="I29" s="17"/>
      <c r="J29" s="17"/>
      <c r="K29" s="1">
        <f>IF(AND(OR(D29="TCDF",D29="TFDF"),OR(WEEKDAY(E29,2)=6,WEEKDAY(E29,2)=7,ISNUMBER(MATCH(E29,Ferie[],0)))),WORKDAY.INTL(E29,1,1,Ferie[]),E29)</f>
        <v>0</v>
      </c>
      <c r="L29" s="1" t="e" cm="1">
        <f t="array" aca="1" ref="L29" ca="1">_xlfn.IFS(
D29="TCAPToAD",MIN(IF(ISNUMBER(SEARCH(";"&amp;A$9:A$38&amp;";",";"&amp;F29&amp;";")),O$9:O$38)),
D29="TCAPToAF",MAX(IF(ISNUMBER(SEARCH(";"&amp;A$9:A$38&amp;";",";"&amp;F29&amp;";")),Q$9:Q$38)),
D29="TCDF",K29,
D29="TFAPTaAD",WORKDAY.INTL(M29,-C29+1,1,Ferie[]),
D29="TFAPTaAF",WORKDAY.INTL(M29,-C29,1,Ferie[]),
D29="TFDF",WORKDAY.INTL(M29,-C29,1,Ferie[]),
D29="JCDF",N29,
D29="JCAPToAF",N29,
D29="JCAPToAD",N29,
D29="JFAPTaAD",N29,
D29="JFAPTaAF",N29,
D29="JFDF",N29)</f>
        <v>#N/A</v>
      </c>
      <c r="M29" s="1" t="e" cm="1">
        <f t="array" aca="1" ref="M29" ca="1">_xlfn.IFS(
D29="TCAPToAD",WORKDAY.INTL(L29,C29-1,1,Ferie[]),
D29="TCAPToAF",WORKDAY.INTL(L29,C29,1,Ferie[]),
D29="TCDF",WORKDAY.INTL(L29,C29-1,1,Ferie[]),
D29="TFAPTaAD",MIN(IF(ISNUMBER(SEARCH(";"&amp;A$9:A$38&amp;";",";"&amp;F29&amp;";")),O$9:O$38)),
D29="TFAPTaAF",MAX(IF(ISNUMBER(SEARCH(";"&amp;A$9:A$38&amp;";",";"&amp;F29&amp;";")),Q$9:Q$38)),
D29="TFDF",K29+1,
D29="JCDF",N29,
D29="JCAPToAF",N29,
D29="JCAPToAD",N29,
D29="JFAPTaAD",N29,
D29="JFAPTaAF",N29,
D29="JFDF",N29)</f>
        <v>#N/A</v>
      </c>
      <c r="N29" s="1" t="e" cm="1">
        <f t="array" aca="1" ref="N29" ca="1">_xlfn.IFS(
D29="TCAPToAD",0,
D29="TCAPToAF",0,
D29="TCDF",0,
D29="TFAPTaAD",0,
D29="TFAPTaAF",0,
D29="TFDF",0,
D29="JCAPToAD",MIN(IF(ISNUMBER(SEARCH(";"&amp;A$9:A$38&amp;";",";"&amp;F29&amp;";")),L$9:L$38)),
D29="JCDF",K29,
D29="JCAPToAF",MAX(IF(ISNUMBER(SEARCH(";"&amp;A$9:A$38&amp;";",";"&amp;F29&amp;";")),M$9:M$38)),
D29="JFAPTaAD",MIN(IF(ISNUMBER(SEARCH(";"&amp;A$9:A$38&amp;";",";"&amp;F29&amp;";")),L$9:L$38)),
D29="JFAPTaAF",MAX(IF(ISNUMBER(SEARCH(";"&amp;A$9:A$38&amp;";",";"&amp;F29&amp;";")),M$9:M$38)),
D29="JFDF",K29)</f>
        <v>#N/A</v>
      </c>
      <c r="O29" s="1" t="e" cm="1">
        <f t="array" aca="1" ref="O29" ca="1">_xlfn.IFS(
D29="TCAPToAD",L29,
D29="TCAPToAF",L29,
D29="TCDF",L29,
D29="TFDF",L29,
D29="TFAPTaAD",L29-1,
D29="TFAPTaAF",L29,
D29="JCAPToAD",L29,
D29="JCAPToAF",L29,
D29="JCDF",L29,
D29="JFDF",L29,
D29="JFAPTaAD",L29,
D29="JFAPTaAF",L29)</f>
        <v>#N/A</v>
      </c>
      <c r="P29" t="e">
        <f t="shared" ca="1" si="0"/>
        <v>#N/A</v>
      </c>
      <c r="Q29" s="13" t="e" cm="1">
        <f t="array" aca="1" ref="Q29" ca="1">_xlfn.IFS(
D29="TCAPToAD",M29+1,
D29="TCAPToAF",M29+1,
D29="TCDF",M29+1,
D29="TFAPTaAD",M29,
D29="TFAPTaAF",M29,
D29="TFDF",M29,
D29="JCAPToAD",M29,
D29="JCAPToAF",M29,
D29="JCDF",M29,
D29="JFAPTaAD",M29,
D29="JFAPTaAF",M29,
D29="JFDF",M29)</f>
        <v>#N/A</v>
      </c>
      <c r="R29" s="13" t="e">
        <f t="shared" ca="1" si="4"/>
        <v>#N/A</v>
      </c>
      <c r="S29" s="1" t="str">
        <f t="shared" si="1"/>
        <v/>
      </c>
      <c r="T29" s="4" t="str" cm="1">
        <f t="array" aca="1" ref="T29" ca="1">_xlfn.IFS(
S29="","",
U29-S29&gt;0,U29-S29,
U29-S29&lt;=0,"")</f>
        <v/>
      </c>
      <c r="U29" s="1" t="str" cm="1">
        <f t="array" aca="1" ref="U29" ca="1">_xlfn.IFS(
AND(ISBLANK(H29),ISBLANK(I29)),"",
ISBLANK(I29),TODAY()+1,
NOT(ISBLANK(I29)),I29)</f>
        <v/>
      </c>
      <c r="V29" s="1">
        <f t="shared" si="2"/>
        <v>0</v>
      </c>
      <c r="W29" s="1">
        <f t="shared" ca="1" si="5"/>
        <v>45693.5</v>
      </c>
      <c r="X29">
        <f t="shared" si="3"/>
        <v>20.5</v>
      </c>
    </row>
    <row r="30" spans="1:24" x14ac:dyDescent="0.35">
      <c r="A30" s="15">
        <v>22</v>
      </c>
      <c r="G30" s="21"/>
      <c r="H30" s="17"/>
      <c r="I30" s="17"/>
      <c r="J30" s="17"/>
      <c r="K30" s="1">
        <f>IF(AND(OR(D30="TCDF",D30="TFDF"),OR(WEEKDAY(E30,2)=6,WEEKDAY(E30,2)=7,ISNUMBER(MATCH(E30,Ferie[],0)))),WORKDAY.INTL(E30,1,1,Ferie[]),E30)</f>
        <v>0</v>
      </c>
      <c r="L30" s="1" t="e" cm="1">
        <f t="array" aca="1" ref="L30" ca="1">_xlfn.IFS(
D30="TCAPToAD",MIN(IF(ISNUMBER(SEARCH(";"&amp;A$9:A$38&amp;";",";"&amp;F30&amp;";")),O$9:O$38)),
D30="TCAPToAF",MAX(IF(ISNUMBER(SEARCH(";"&amp;A$9:A$38&amp;";",";"&amp;F30&amp;";")),Q$9:Q$38)),
D30="TCDF",K30,
D30="TFAPTaAD",WORKDAY.INTL(M30,-C30+1,1,Ferie[]),
D30="TFAPTaAF",WORKDAY.INTL(M30,-C30,1,Ferie[]),
D30="TFDF",WORKDAY.INTL(M30,-C30,1,Ferie[]),
D30="JCDF",N30,
D30="JCAPToAF",N30,
D30="JCAPToAD",N30,
D30="JFAPTaAD",N30,
D30="JFAPTaAF",N30,
D30="JFDF",N30)</f>
        <v>#N/A</v>
      </c>
      <c r="M30" s="1" t="e" cm="1">
        <f t="array" aca="1" ref="M30" ca="1">_xlfn.IFS(
D30="TCAPToAD",WORKDAY.INTL(L30,C30-1,1,Ferie[]),
D30="TCAPToAF",WORKDAY.INTL(L30,C30,1,Ferie[]),
D30="TCDF",WORKDAY.INTL(L30,C30-1,1,Ferie[]),
D30="TFAPTaAD",MIN(IF(ISNUMBER(SEARCH(";"&amp;A$9:A$38&amp;";",";"&amp;F30&amp;";")),O$9:O$38)),
D30="TFAPTaAF",MAX(IF(ISNUMBER(SEARCH(";"&amp;A$9:A$38&amp;";",";"&amp;F30&amp;";")),Q$9:Q$38)),
D30="TFDF",K30+1,
D30="JCDF",N30,
D30="JCAPToAF",N30,
D30="JCAPToAD",N30,
D30="JFAPTaAD",N30,
D30="JFAPTaAF",N30,
D30="JFDF",N30)</f>
        <v>#N/A</v>
      </c>
      <c r="N30" s="1" t="e" cm="1">
        <f t="array" aca="1" ref="N30" ca="1">_xlfn.IFS(
D30="TCAPToAD",0,
D30="TCAPToAF",0,
D30="TCDF",0,
D30="TFAPTaAD",0,
D30="TFAPTaAF",0,
D30="TFDF",0,
D30="JCAPToAD",MIN(IF(ISNUMBER(SEARCH(";"&amp;A$9:A$38&amp;";",";"&amp;F30&amp;";")),L$9:L$38)),
D30="JCDF",K30,
D30="JCAPToAF",MAX(IF(ISNUMBER(SEARCH(";"&amp;A$9:A$38&amp;";",";"&amp;F30&amp;";")),M$9:M$38)),
D30="JFAPTaAD",MIN(IF(ISNUMBER(SEARCH(";"&amp;A$9:A$38&amp;";",";"&amp;F30&amp;";")),L$9:L$38)),
D30="JFAPTaAF",MAX(IF(ISNUMBER(SEARCH(";"&amp;A$9:A$38&amp;";",";"&amp;F30&amp;";")),M$9:M$38)),
D30="JFDF",K30)</f>
        <v>#N/A</v>
      </c>
      <c r="O30" s="1" t="e" cm="1">
        <f t="array" aca="1" ref="O30" ca="1">_xlfn.IFS(
D30="TCAPToAD",L30,
D30="TCAPToAF",L30,
D30="TCDF",L30,
D30="TFDF",L30,
D30="TFAPTaAD",L30-1,
D30="TFAPTaAF",L30,
D30="JCAPToAD",L30,
D30="JCAPToAF",L30,
D30="JCDF",L30,
D30="JFDF",L30,
D30="JFAPTaAD",L30,
D30="JFAPTaAF",L30)</f>
        <v>#N/A</v>
      </c>
      <c r="P30" t="e">
        <f t="shared" ca="1" si="0"/>
        <v>#N/A</v>
      </c>
      <c r="Q30" s="13" t="e" cm="1">
        <f t="array" aca="1" ref="Q30" ca="1">_xlfn.IFS(
D30="TCAPToAD",M30+1,
D30="TCAPToAF",M30+1,
D30="TCDF",M30+1,
D30="TFAPTaAD",M30,
D30="TFAPTaAF",M30,
D30="TFDF",M30,
D30="JCAPToAD",M30,
D30="JCAPToAF",M30,
D30="JCDF",M30,
D30="JFAPTaAD",M30,
D30="JFAPTaAF",M30,
D30="JFDF",M30)</f>
        <v>#N/A</v>
      </c>
      <c r="R30" s="13" t="e">
        <f t="shared" ca="1" si="4"/>
        <v>#N/A</v>
      </c>
      <c r="S30" s="1" t="str">
        <f t="shared" si="1"/>
        <v/>
      </c>
      <c r="T30" s="4" t="str" cm="1">
        <f t="array" aca="1" ref="T30" ca="1">_xlfn.IFS(
S30="","",
U30-S30&gt;0,U30-S30,
U30-S30&lt;=0,"")</f>
        <v/>
      </c>
      <c r="U30" s="1" t="str" cm="1">
        <f t="array" aca="1" ref="U30" ca="1">_xlfn.IFS(
AND(ISBLANK(H30),ISBLANK(I30)),"",
ISBLANK(I30),TODAY()+1,
NOT(ISBLANK(I30)),I30)</f>
        <v/>
      </c>
      <c r="V30" s="1">
        <f t="shared" si="2"/>
        <v>0</v>
      </c>
      <c r="W30" s="1">
        <f t="shared" ca="1" si="5"/>
        <v>45693.5</v>
      </c>
      <c r="X30">
        <f t="shared" si="3"/>
        <v>21.5</v>
      </c>
    </row>
    <row r="31" spans="1:24" x14ac:dyDescent="0.35">
      <c r="A31" s="15">
        <v>23</v>
      </c>
      <c r="G31" s="21"/>
      <c r="H31" s="17"/>
      <c r="I31" s="17"/>
      <c r="J31" s="17"/>
      <c r="K31" s="1">
        <f>IF(AND(OR(D31="TCDF",D31="TFDF"),OR(WEEKDAY(E31,2)=6,WEEKDAY(E31,2)=7,ISNUMBER(MATCH(E31,Ferie[],0)))),WORKDAY.INTL(E31,1,1,Ferie[]),E31)</f>
        <v>0</v>
      </c>
      <c r="L31" s="1" t="e" cm="1">
        <f t="array" aca="1" ref="L31" ca="1">_xlfn.IFS(
D31="TCAPToAD",MIN(IF(ISNUMBER(SEARCH(";"&amp;A$9:A$38&amp;";",";"&amp;F31&amp;";")),O$9:O$38)),
D31="TCAPToAF",MAX(IF(ISNUMBER(SEARCH(";"&amp;A$9:A$38&amp;";",";"&amp;F31&amp;";")),Q$9:Q$38)),
D31="TCDF",K31,
D31="TFAPTaAD",WORKDAY.INTL(M31,-C31+1,1,Ferie[]),
D31="TFAPTaAF",WORKDAY.INTL(M31,-C31,1,Ferie[]),
D31="TFDF",WORKDAY.INTL(M31,-C31,1,Ferie[]),
D31="JCDF",N31,
D31="JCAPToAF",N31,
D31="JCAPToAD",N31,
D31="JFAPTaAD",N31,
D31="JFAPTaAF",N31,
D31="JFDF",N31)</f>
        <v>#N/A</v>
      </c>
      <c r="M31" s="1" t="e" cm="1">
        <f t="array" aca="1" ref="M31" ca="1">_xlfn.IFS(
D31="TCAPToAD",WORKDAY.INTL(L31,C31-1,1,Ferie[]),
D31="TCAPToAF",WORKDAY.INTL(L31,C31,1,Ferie[]),
D31="TCDF",WORKDAY.INTL(L31,C31-1,1,Ferie[]),
D31="TFAPTaAD",MIN(IF(ISNUMBER(SEARCH(";"&amp;A$9:A$38&amp;";",";"&amp;F31&amp;";")),O$9:O$38)),
D31="TFAPTaAF",MAX(IF(ISNUMBER(SEARCH(";"&amp;A$9:A$38&amp;";",";"&amp;F31&amp;";")),Q$9:Q$38)),
D31="TFDF",K31+1,
D31="JCDF",N31,
D31="JCAPToAF",N31,
D31="JCAPToAD",N31,
D31="JFAPTaAD",N31,
D31="JFAPTaAF",N31,
D31="JFDF",N31)</f>
        <v>#N/A</v>
      </c>
      <c r="N31" s="1" t="e" cm="1">
        <f t="array" aca="1" ref="N31" ca="1">_xlfn.IFS(
D31="TCAPToAD",0,
D31="TCAPToAF",0,
D31="TCDF",0,
D31="TFAPTaAD",0,
D31="TFAPTaAF",0,
D31="TFDF",0,
D31="JCAPToAD",MIN(IF(ISNUMBER(SEARCH(";"&amp;A$9:A$38&amp;";",";"&amp;F31&amp;";")),L$9:L$38)),
D31="JCDF",K31,
D31="JCAPToAF",MAX(IF(ISNUMBER(SEARCH(";"&amp;A$9:A$38&amp;";",";"&amp;F31&amp;";")),M$9:M$38)),
D31="JFAPTaAD",MIN(IF(ISNUMBER(SEARCH(";"&amp;A$9:A$38&amp;";",";"&amp;F31&amp;";")),L$9:L$38)),
D31="JFAPTaAF",MAX(IF(ISNUMBER(SEARCH(";"&amp;A$9:A$38&amp;";",";"&amp;F31&amp;";")),M$9:M$38)),
D31="JFDF",K31)</f>
        <v>#N/A</v>
      </c>
      <c r="O31" s="1" t="e" cm="1">
        <f t="array" aca="1" ref="O31" ca="1">_xlfn.IFS(
D31="TCAPToAD",L31,
D31="TCAPToAF",L31,
D31="TCDF",L31,
D31="TFDF",L31,
D31="TFAPTaAD",L31-1,
D31="TFAPTaAF",L31,
D31="JCAPToAD",L31,
D31="JCAPToAF",L31,
D31="JCDF",L31,
D31="JFDF",L31,
D31="JFAPTaAD",L31,
D31="JFAPTaAF",L31)</f>
        <v>#N/A</v>
      </c>
      <c r="P31" t="e">
        <f t="shared" ca="1" si="0"/>
        <v>#N/A</v>
      </c>
      <c r="Q31" s="13" t="e" cm="1">
        <f t="array" aca="1" ref="Q31" ca="1">_xlfn.IFS(
D31="TCAPToAD",M31+1,
D31="TCAPToAF",M31+1,
D31="TCDF",M31+1,
D31="TFAPTaAD",M31,
D31="TFAPTaAF",M31,
D31="TFDF",M31,
D31="JCAPToAD",M31,
D31="JCAPToAF",M31,
D31="JCDF",M31,
D31="JFAPTaAD",M31,
D31="JFAPTaAF",M31,
D31="JFDF",M31)</f>
        <v>#N/A</v>
      </c>
      <c r="R31" s="13" t="e">
        <f t="shared" ca="1" si="4"/>
        <v>#N/A</v>
      </c>
      <c r="S31" s="1" t="str">
        <f t="shared" si="1"/>
        <v/>
      </c>
      <c r="T31" s="4" t="str" cm="1">
        <f t="array" aca="1" ref="T31" ca="1">_xlfn.IFS(
S31="","",
U31-S31&gt;0,U31-S31,
U31-S31&lt;=0,"")</f>
        <v/>
      </c>
      <c r="U31" s="1" t="str" cm="1">
        <f t="array" aca="1" ref="U31" ca="1">_xlfn.IFS(
AND(ISBLANK(H31),ISBLANK(I31)),"",
ISBLANK(I31),TODAY()+1,
NOT(ISBLANK(I31)),I31)</f>
        <v/>
      </c>
      <c r="V31" s="1">
        <f t="shared" si="2"/>
        <v>0</v>
      </c>
      <c r="W31" s="1">
        <f t="shared" ca="1" si="5"/>
        <v>45693.5</v>
      </c>
      <c r="X31">
        <f t="shared" si="3"/>
        <v>22.5</v>
      </c>
    </row>
    <row r="32" spans="1:24" x14ac:dyDescent="0.35">
      <c r="A32" s="15">
        <v>24</v>
      </c>
      <c r="G32" s="21"/>
      <c r="H32" s="17"/>
      <c r="I32" s="17"/>
      <c r="J32" s="17"/>
      <c r="K32" s="1">
        <f>IF(AND(OR(D32="TCDF",D32="TFDF"),OR(WEEKDAY(E32,2)=6,WEEKDAY(E32,2)=7,ISNUMBER(MATCH(E32,Ferie[],0)))),WORKDAY.INTL(E32,1,1,Ferie[]),E32)</f>
        <v>0</v>
      </c>
      <c r="L32" s="1" t="e" cm="1">
        <f t="array" aca="1" ref="L32" ca="1">_xlfn.IFS(
D32="TCAPToAD",MIN(IF(ISNUMBER(SEARCH(";"&amp;A$9:A$38&amp;";",";"&amp;F32&amp;";")),O$9:O$38)),
D32="TCAPToAF",MAX(IF(ISNUMBER(SEARCH(";"&amp;A$9:A$38&amp;";",";"&amp;F32&amp;";")),Q$9:Q$38)),
D32="TCDF",K32,
D32="TFAPTaAD",WORKDAY.INTL(M32,-C32+1,1,Ferie[]),
D32="TFAPTaAF",WORKDAY.INTL(M32,-C32,1,Ferie[]),
D32="TFDF",WORKDAY.INTL(M32,-C32,1,Ferie[]),
D32="JCDF",N32,
D32="JCAPToAF",N32,
D32="JCAPToAD",N32,
D32="JFAPTaAD",N32,
D32="JFAPTaAF",N32,
D32="JFDF",N32)</f>
        <v>#N/A</v>
      </c>
      <c r="M32" s="1" t="e" cm="1">
        <f t="array" aca="1" ref="M32" ca="1">_xlfn.IFS(
D32="TCAPToAD",WORKDAY.INTL(L32,C32-1,1,Ferie[]),
D32="TCAPToAF",WORKDAY.INTL(L32,C32,1,Ferie[]),
D32="TCDF",WORKDAY.INTL(L32,C32-1,1,Ferie[]),
D32="TFAPTaAD",MIN(IF(ISNUMBER(SEARCH(";"&amp;A$9:A$38&amp;";",";"&amp;F32&amp;";")),O$9:O$38)),
D32="TFAPTaAF",MAX(IF(ISNUMBER(SEARCH(";"&amp;A$9:A$38&amp;";",";"&amp;F32&amp;";")),Q$9:Q$38)),
D32="TFDF",K32+1,
D32="JCDF",N32,
D32="JCAPToAF",N32,
D32="JCAPToAD",N32,
D32="JFAPTaAD",N32,
D32="JFAPTaAF",N32,
D32="JFDF",N32)</f>
        <v>#N/A</v>
      </c>
      <c r="N32" s="1" t="e" cm="1">
        <f t="array" aca="1" ref="N32" ca="1">_xlfn.IFS(
D32="TCAPToAD",0,
D32="TCAPToAF",0,
D32="TCDF",0,
D32="TFAPTaAD",0,
D32="TFAPTaAF",0,
D32="TFDF",0,
D32="JCAPToAD",MIN(IF(ISNUMBER(SEARCH(";"&amp;A$9:A$38&amp;";",";"&amp;F32&amp;";")),L$9:L$38)),
D32="JCDF",K32,
D32="JCAPToAF",MAX(IF(ISNUMBER(SEARCH(";"&amp;A$9:A$38&amp;";",";"&amp;F32&amp;";")),M$9:M$38)),
D32="JFAPTaAD",MIN(IF(ISNUMBER(SEARCH(";"&amp;A$9:A$38&amp;";",";"&amp;F32&amp;";")),L$9:L$38)),
D32="JFAPTaAF",MAX(IF(ISNUMBER(SEARCH(";"&amp;A$9:A$38&amp;";",";"&amp;F32&amp;";")),M$9:M$38)),
D32="JFDF",K32)</f>
        <v>#N/A</v>
      </c>
      <c r="O32" s="1" t="e" cm="1">
        <f t="array" aca="1" ref="O32" ca="1">_xlfn.IFS(
D32="TCAPToAD",L32,
D32="TCAPToAF",L32,
D32="TCDF",L32,
D32="TFDF",L32,
D32="TFAPTaAD",L32-1,
D32="TFAPTaAF",L32,
D32="JCAPToAD",L32,
D32="JCAPToAF",L32,
D32="JCDF",L32,
D32="JFDF",L32,
D32="JFAPTaAD",L32,
D32="JFAPTaAF",L32)</f>
        <v>#N/A</v>
      </c>
      <c r="P32" t="e">
        <f t="shared" ca="1" si="0"/>
        <v>#N/A</v>
      </c>
      <c r="Q32" s="13" t="e" cm="1">
        <f t="array" aca="1" ref="Q32" ca="1">_xlfn.IFS(
D32="TCAPToAD",M32+1,
D32="TCAPToAF",M32+1,
D32="TCDF",M32+1,
D32="TFAPTaAD",M32,
D32="TFAPTaAF",M32,
D32="TFDF",M32,
D32="JCAPToAD",M32,
D32="JCAPToAF",M32,
D32="JCDF",M32,
D32="JFAPTaAD",M32,
D32="JFAPTaAF",M32,
D32="JFDF",M32)</f>
        <v>#N/A</v>
      </c>
      <c r="R32" s="13" t="e">
        <f t="shared" ca="1" si="4"/>
        <v>#N/A</v>
      </c>
      <c r="S32" s="1" t="str">
        <f t="shared" si="1"/>
        <v/>
      </c>
      <c r="T32" s="4" t="str" cm="1">
        <f t="array" aca="1" ref="T32" ca="1">_xlfn.IFS(
S32="","",
U32-S32&gt;0,U32-S32,
U32-S32&lt;=0,"")</f>
        <v/>
      </c>
      <c r="U32" s="1" t="str" cm="1">
        <f t="array" aca="1" ref="U32" ca="1">_xlfn.IFS(
AND(ISBLANK(H32),ISBLANK(I32)),"",
ISBLANK(I32),TODAY()+1,
NOT(ISBLANK(I32)),I32)</f>
        <v/>
      </c>
      <c r="V32" s="1">
        <f t="shared" si="2"/>
        <v>0</v>
      </c>
      <c r="W32" s="1">
        <f t="shared" ca="1" si="5"/>
        <v>45693.5</v>
      </c>
      <c r="X32">
        <f t="shared" si="3"/>
        <v>23.5</v>
      </c>
    </row>
    <row r="33" spans="1:24" x14ac:dyDescent="0.35">
      <c r="A33" s="15">
        <v>25</v>
      </c>
      <c r="G33" s="21"/>
      <c r="H33" s="17"/>
      <c r="I33" s="17"/>
      <c r="J33" s="17"/>
      <c r="K33" s="1">
        <f>IF(AND(OR(D33="TCDF",D33="TFDF"),OR(WEEKDAY(E33,2)=6,WEEKDAY(E33,2)=7,ISNUMBER(MATCH(E33,Ferie[],0)))),WORKDAY.INTL(E33,1,1,Ferie[]),E33)</f>
        <v>0</v>
      </c>
      <c r="L33" s="1" t="e" cm="1">
        <f t="array" aca="1" ref="L33" ca="1">_xlfn.IFS(
D33="TCAPToAD",MIN(IF(ISNUMBER(SEARCH(";"&amp;A$9:A$38&amp;";",";"&amp;F33&amp;";")),O$9:O$38)),
D33="TCAPToAF",MAX(IF(ISNUMBER(SEARCH(";"&amp;A$9:A$38&amp;";",";"&amp;F33&amp;";")),Q$9:Q$38)),
D33="TCDF",K33,
D33="TFAPTaAD",WORKDAY.INTL(M33,-C33+1,1,Ferie[]),
D33="TFAPTaAF",WORKDAY.INTL(M33,-C33,1,Ferie[]),
D33="TFDF",WORKDAY.INTL(M33,-C33,1,Ferie[]),
D33="JCDF",N33,
D33="JCAPToAF",N33,
D33="JCAPToAD",N33,
D33="JFAPTaAD",N33,
D33="JFAPTaAF",N33,
D33="JFDF",N33)</f>
        <v>#N/A</v>
      </c>
      <c r="M33" s="1" t="e" cm="1">
        <f t="array" aca="1" ref="M33" ca="1">_xlfn.IFS(
D33="TCAPToAD",WORKDAY.INTL(L33,C33-1,1,Ferie[]),
D33="TCAPToAF",WORKDAY.INTL(L33,C33,1,Ferie[]),
D33="TCDF",WORKDAY.INTL(L33,C33-1,1,Ferie[]),
D33="TFAPTaAD",MIN(IF(ISNUMBER(SEARCH(";"&amp;A$9:A$38&amp;";",";"&amp;F33&amp;";")),O$9:O$38)),
D33="TFAPTaAF",MAX(IF(ISNUMBER(SEARCH(";"&amp;A$9:A$38&amp;";",";"&amp;F33&amp;";")),Q$9:Q$38)),
D33="TFDF",K33+1,
D33="JCDF",N33,
D33="JCAPToAF",N33,
D33="JCAPToAD",N33,
D33="JFAPTaAD",N33,
D33="JFAPTaAF",N33,
D33="JFDF",N33)</f>
        <v>#N/A</v>
      </c>
      <c r="N33" s="1" t="e" cm="1">
        <f t="array" aca="1" ref="N33" ca="1">_xlfn.IFS(
D33="TCAPToAD",0,
D33="TCAPToAF",0,
D33="TCDF",0,
D33="TFAPTaAD",0,
D33="TFAPTaAF",0,
D33="TFDF",0,
D33="JCAPToAD",MIN(IF(ISNUMBER(SEARCH(";"&amp;A$9:A$38&amp;";",";"&amp;F33&amp;";")),L$9:L$38)),
D33="JCDF",K33,
D33="JCAPToAF",MAX(IF(ISNUMBER(SEARCH(";"&amp;A$9:A$38&amp;";",";"&amp;F33&amp;";")),M$9:M$38)),
D33="JFAPTaAD",MIN(IF(ISNUMBER(SEARCH(";"&amp;A$9:A$38&amp;";",";"&amp;F33&amp;";")),L$9:L$38)),
D33="JFAPTaAF",MAX(IF(ISNUMBER(SEARCH(";"&amp;A$9:A$38&amp;";",";"&amp;F33&amp;";")),M$9:M$38)),
D33="JFDF",K33)</f>
        <v>#N/A</v>
      </c>
      <c r="O33" s="1" t="e" cm="1">
        <f t="array" aca="1" ref="O33" ca="1">_xlfn.IFS(
D33="TCAPToAD",L33,
D33="TCAPToAF",L33,
D33="TCDF",L33,
D33="TFDF",L33,
D33="TFAPTaAD",L33-1,
D33="TFAPTaAF",L33,
D33="JCAPToAD",L33,
D33="JCAPToAF",L33,
D33="JCDF",L33,
D33="JFDF",L33,
D33="JFAPTaAD",L33,
D33="JFAPTaAF",L33)</f>
        <v>#N/A</v>
      </c>
      <c r="P33" t="e">
        <f t="shared" ca="1" si="0"/>
        <v>#N/A</v>
      </c>
      <c r="Q33" s="13" t="e" cm="1">
        <f t="array" aca="1" ref="Q33" ca="1">_xlfn.IFS(
D33="TCAPToAD",M33+1,
D33="TCAPToAF",M33+1,
D33="TCDF",M33+1,
D33="TFAPTaAD",M33,
D33="TFAPTaAF",M33,
D33="TFDF",M33,
D33="JCAPToAD",M33,
D33="JCAPToAF",M33,
D33="JCDF",M33,
D33="JFAPTaAD",M33,
D33="JFAPTaAF",M33,
D33="JFDF",M33)</f>
        <v>#N/A</v>
      </c>
      <c r="R33" s="13" t="e">
        <f t="shared" ca="1" si="4"/>
        <v>#N/A</v>
      </c>
      <c r="S33" s="1" t="str">
        <f t="shared" si="1"/>
        <v/>
      </c>
      <c r="T33" s="4" t="str" cm="1">
        <f t="array" aca="1" ref="T33" ca="1">_xlfn.IFS(
S33="","",
U33-S33&gt;0,U33-S33,
U33-S33&lt;=0,"")</f>
        <v/>
      </c>
      <c r="U33" s="1" t="str" cm="1">
        <f t="array" aca="1" ref="U33" ca="1">_xlfn.IFS(
AND(ISBLANK(H33),ISBLANK(I33)),"",
ISBLANK(I33),TODAY()+1,
NOT(ISBLANK(I33)),I33)</f>
        <v/>
      </c>
      <c r="V33" s="1">
        <f t="shared" si="2"/>
        <v>0</v>
      </c>
      <c r="W33" s="1">
        <f ca="1">TODAY()+0.5</f>
        <v>45693.5</v>
      </c>
      <c r="X33">
        <f t="shared" si="3"/>
        <v>24.5</v>
      </c>
    </row>
    <row r="34" spans="1:24" x14ac:dyDescent="0.35">
      <c r="A34" s="15">
        <v>26</v>
      </c>
      <c r="G34" s="21"/>
      <c r="H34" s="17"/>
      <c r="I34" s="17"/>
      <c r="J34" s="17"/>
      <c r="K34" s="1">
        <f>IF(AND(OR(D34="TCDF",D34="TFDF"),OR(WEEKDAY(E34,2)=6,WEEKDAY(E34,2)=7,ISNUMBER(MATCH(E34,Ferie[],0)))),WORKDAY.INTL(E34,1,1,Ferie[]),E34)</f>
        <v>0</v>
      </c>
      <c r="L34" s="1" t="e" cm="1">
        <f t="array" aca="1" ref="L34" ca="1">_xlfn.IFS(
D34="TCAPToAD",MIN(IF(ISNUMBER(SEARCH(";"&amp;A$9:A$38&amp;";",";"&amp;F34&amp;";")),O$9:O$38)),
D34="TCAPToAF",MAX(IF(ISNUMBER(SEARCH(";"&amp;A$9:A$38&amp;";",";"&amp;F34&amp;";")),Q$9:Q$38)),
D34="TCDF",K34,
D34="TFAPTaAD",WORKDAY.INTL(M34,-C34+1,1,Ferie[]),
D34="TFAPTaAF",WORKDAY.INTL(M34,-C34,1,Ferie[]),
D34="TFDF",WORKDAY.INTL(M34,-C34,1,Ferie[]),
D34="JCDF",N34,
D34="JCAPToAF",N34,
D34="JCAPToAD",N34,
D34="JFAPTaAD",N34,
D34="JFAPTaAF",N34,
D34="JFDF",N34)</f>
        <v>#N/A</v>
      </c>
      <c r="M34" s="1" t="e" cm="1">
        <f t="array" aca="1" ref="M34" ca="1">_xlfn.IFS(
D34="TCAPToAD",WORKDAY.INTL(L34,C34-1,1,Ferie[]),
D34="TCAPToAF",WORKDAY.INTL(L34,C34,1,Ferie[]),
D34="TCDF",WORKDAY.INTL(L34,C34-1,1,Ferie[]),
D34="TFAPTaAD",MIN(IF(ISNUMBER(SEARCH(";"&amp;A$9:A$38&amp;";",";"&amp;F34&amp;";")),O$9:O$38)),
D34="TFAPTaAF",MAX(IF(ISNUMBER(SEARCH(";"&amp;A$9:A$38&amp;";",";"&amp;F34&amp;";")),Q$9:Q$38)),
D34="TFDF",K34+1,
D34="JCDF",N34,
D34="JCAPToAF",N34,
D34="JCAPToAD",N34,
D34="JFAPTaAD",N34,
D34="JFAPTaAF",N34,
D34="JFDF",N34)</f>
        <v>#N/A</v>
      </c>
      <c r="N34" s="1" t="e" cm="1">
        <f t="array" aca="1" ref="N34" ca="1">_xlfn.IFS(
D34="TCAPToAD",0,
D34="TCAPToAF",0,
D34="TCDF",0,
D34="TFAPTaAD",0,
D34="TFAPTaAF",0,
D34="TFDF",0,
D34="JCAPToAD",MIN(IF(ISNUMBER(SEARCH(";"&amp;A$9:A$38&amp;";",";"&amp;F34&amp;";")),L$9:L$38)),
D34="JCDF",K34,
D34="JCAPToAF",MAX(IF(ISNUMBER(SEARCH(";"&amp;A$9:A$38&amp;";",";"&amp;F34&amp;";")),M$9:M$38)),
D34="JFAPTaAD",MIN(IF(ISNUMBER(SEARCH(";"&amp;A$9:A$38&amp;";",";"&amp;F34&amp;";")),L$9:L$38)),
D34="JFAPTaAF",MAX(IF(ISNUMBER(SEARCH(";"&amp;A$9:A$38&amp;";",";"&amp;F34&amp;";")),M$9:M$38)),
D34="JFDF",K34)</f>
        <v>#N/A</v>
      </c>
      <c r="O34" s="1" t="e" cm="1">
        <f t="array" aca="1" ref="O34" ca="1">_xlfn.IFS(
D34="TCAPToAD",L34,
D34="TCAPToAF",L34,
D34="TCDF",L34,
D34="TFDF",L34,
D34="TFAPTaAD",L34-1,
D34="TFAPTaAF",L34,
D34="JCAPToAD",L34,
D34="JCAPToAF",L34,
D34="JCDF",L34,
D34="JFDF",L34,
D34="JFAPTaAD",L34,
D34="JFAPTaAF",L34)</f>
        <v>#N/A</v>
      </c>
      <c r="P34" t="e">
        <f t="shared" ca="1" si="0"/>
        <v>#N/A</v>
      </c>
      <c r="Q34" s="13" t="e" cm="1">
        <f t="array" aca="1" ref="Q34" ca="1">_xlfn.IFS(
D34="TCAPToAD",M34+1,
D34="TCAPToAF",M34+1,
D34="TCDF",M34+1,
D34="TFAPTaAD",M34,
D34="TFAPTaAF",M34,
D34="TFDF",M34,
D34="JCAPToAD",M34,
D34="JCAPToAF",M34,
D34="JCDF",M34,
D34="JFAPTaAD",M34,
D34="JFAPTaAF",M34,
D34="JFDF",M34)</f>
        <v>#N/A</v>
      </c>
      <c r="R34" s="13" t="e">
        <f t="shared" ca="1" si="4"/>
        <v>#N/A</v>
      </c>
      <c r="S34" s="1" t="str">
        <f t="shared" si="1"/>
        <v/>
      </c>
      <c r="T34" s="4" t="str" cm="1">
        <f t="array" aca="1" ref="T34" ca="1">_xlfn.IFS(
S34="","",
U34-S34&gt;0,U34-S34,
U34-S34&lt;=0,"")</f>
        <v/>
      </c>
      <c r="U34" s="1" t="str" cm="1">
        <f t="array" aca="1" ref="U34" ca="1">_xlfn.IFS(
AND(ISBLANK(H34),ISBLANK(I34)),"",
ISBLANK(I34),TODAY()+1,
NOT(ISBLANK(I34)),I34)</f>
        <v/>
      </c>
      <c r="V34" s="1">
        <f t="shared" si="2"/>
        <v>0</v>
      </c>
      <c r="W34" s="1">
        <f t="shared" ca="1" si="5"/>
        <v>45693.5</v>
      </c>
      <c r="X34">
        <f t="shared" si="3"/>
        <v>25.5</v>
      </c>
    </row>
    <row r="35" spans="1:24" x14ac:dyDescent="0.35">
      <c r="A35" s="15">
        <v>27</v>
      </c>
      <c r="G35" s="21"/>
      <c r="H35" s="17"/>
      <c r="I35" s="17"/>
      <c r="J35" s="17"/>
      <c r="K35" s="1">
        <f>IF(AND(OR(D35="TCDF",D35="TFDF"),OR(WEEKDAY(E35,2)=6,WEEKDAY(E35,2)=7,ISNUMBER(MATCH(E35,Ferie[],0)))),WORKDAY.INTL(E35,1,1,Ferie[]),E35)</f>
        <v>0</v>
      </c>
      <c r="L35" s="1" t="e" cm="1">
        <f t="array" aca="1" ref="L35" ca="1">_xlfn.IFS(
D35="TCAPToAD",MIN(IF(ISNUMBER(SEARCH(";"&amp;A$9:A$38&amp;";",";"&amp;F35&amp;";")),O$9:O$38)),
D35="TCAPToAF",MAX(IF(ISNUMBER(SEARCH(";"&amp;A$9:A$38&amp;";",";"&amp;F35&amp;";")),Q$9:Q$38)),
D35="TCDF",K35,
D35="TFAPTaAD",WORKDAY.INTL(M35,-C35+1,1,Ferie[]),
D35="TFAPTaAF",WORKDAY.INTL(M35,-C35,1,Ferie[]),
D35="TFDF",WORKDAY.INTL(M35,-C35,1,Ferie[]),
D35="JCDF",N35,
D35="JCAPToAF",N35,
D35="JCAPToAD",N35,
D35="JFAPTaAD",N35,
D35="JFAPTaAF",N35,
D35="JFDF",N35)</f>
        <v>#N/A</v>
      </c>
      <c r="M35" s="1" t="e" cm="1">
        <f t="array" aca="1" ref="M35" ca="1">_xlfn.IFS(
D35="TCAPToAD",WORKDAY.INTL(L35,C35-1,1,Ferie[]),
D35="TCAPToAF",WORKDAY.INTL(L35,C35,1,Ferie[]),
D35="TCDF",WORKDAY.INTL(L35,C35-1,1,Ferie[]),
D35="TFAPTaAD",MIN(IF(ISNUMBER(SEARCH(";"&amp;A$9:A$38&amp;";",";"&amp;F35&amp;";")),O$9:O$38)),
D35="TFAPTaAF",MAX(IF(ISNUMBER(SEARCH(";"&amp;A$9:A$38&amp;";",";"&amp;F35&amp;";")),Q$9:Q$38)),
D35="TFDF",K35+1,
D35="JCDF",N35,
D35="JCAPToAF",N35,
D35="JCAPToAD",N35,
D35="JFAPTaAD",N35,
D35="JFAPTaAF",N35,
D35="JFDF",N35)</f>
        <v>#N/A</v>
      </c>
      <c r="N35" s="1" t="e" cm="1">
        <f t="array" aca="1" ref="N35" ca="1">_xlfn.IFS(
D35="TCAPToAD",0,
D35="TCAPToAF",0,
D35="TCDF",0,
D35="TFAPTaAD",0,
D35="TFAPTaAF",0,
D35="TFDF",0,
D35="JCAPToAD",MIN(IF(ISNUMBER(SEARCH(";"&amp;A$9:A$38&amp;";",";"&amp;F35&amp;";")),L$9:L$38)),
D35="JCDF",K35,
D35="JCAPToAF",MAX(IF(ISNUMBER(SEARCH(";"&amp;A$9:A$38&amp;";",";"&amp;F35&amp;";")),M$9:M$38)),
D35="JFAPTaAD",MIN(IF(ISNUMBER(SEARCH(";"&amp;A$9:A$38&amp;";",";"&amp;F35&amp;";")),L$9:L$38)),
D35="JFAPTaAF",MAX(IF(ISNUMBER(SEARCH(";"&amp;A$9:A$38&amp;";",";"&amp;F35&amp;";")),M$9:M$38)),
D35="JFDF",K35)</f>
        <v>#N/A</v>
      </c>
      <c r="O35" s="1" t="e" cm="1">
        <f t="array" aca="1" ref="O35" ca="1">_xlfn.IFS(
D35="TCAPToAD",L35,
D35="TCAPToAF",L35,
D35="TCDF",L35,
D35="TFDF",L35,
D35="TFAPTaAD",L35-1,
D35="TFAPTaAF",L35,
D35="JCAPToAD",L35,
D35="JCAPToAF",L35,
D35="JCDF",L35,
D35="JFDF",L35,
D35="JFAPTaAD",L35,
D35="JFAPTaAF",L35)</f>
        <v>#N/A</v>
      </c>
      <c r="P35" t="e">
        <f t="shared" ca="1" si="0"/>
        <v>#N/A</v>
      </c>
      <c r="Q35" s="13" t="e" cm="1">
        <f t="array" aca="1" ref="Q35" ca="1">_xlfn.IFS(
D35="TCAPToAD",M35+1,
D35="TCAPToAF",M35+1,
D35="TCDF",M35+1,
D35="TFAPTaAD",M35,
D35="TFAPTaAF",M35,
D35="TFDF",M35,
D35="JCAPToAD",M35,
D35="JCAPToAF",M35,
D35="JCDF",M35,
D35="JFAPTaAD",M35,
D35="JFAPTaAF",M35,
D35="JFDF",M35)</f>
        <v>#N/A</v>
      </c>
      <c r="R35" s="13" t="e">
        <f t="shared" ca="1" si="4"/>
        <v>#N/A</v>
      </c>
      <c r="S35" s="1" t="str">
        <f t="shared" si="1"/>
        <v/>
      </c>
      <c r="T35" s="4" t="str" cm="1">
        <f t="array" aca="1" ref="T35" ca="1">_xlfn.IFS(
S35="","",
U35-S35&gt;0,U35-S35,
U35-S35&lt;=0,"")</f>
        <v/>
      </c>
      <c r="U35" s="1" t="str" cm="1">
        <f t="array" aca="1" ref="U35" ca="1">_xlfn.IFS(
AND(ISBLANK(H35),ISBLANK(I35)),"",
ISBLANK(I35),TODAY()+1,
NOT(ISBLANK(I35)),I35)</f>
        <v/>
      </c>
      <c r="V35" s="1">
        <f t="shared" si="2"/>
        <v>0</v>
      </c>
      <c r="W35" s="1">
        <f t="shared" ca="1" si="5"/>
        <v>45693.5</v>
      </c>
      <c r="X35">
        <f t="shared" si="3"/>
        <v>26.5</v>
      </c>
    </row>
    <row r="36" spans="1:24" x14ac:dyDescent="0.35">
      <c r="A36" s="15">
        <v>28</v>
      </c>
      <c r="G36" s="21"/>
      <c r="H36" s="17"/>
      <c r="I36" s="17"/>
      <c r="J36" s="17"/>
      <c r="K36" s="1">
        <f>IF(AND(OR(D36="TCDF",D36="TFDF"),OR(WEEKDAY(E36,2)=6,WEEKDAY(E36,2)=7,ISNUMBER(MATCH(E36,Ferie[],0)))),WORKDAY.INTL(E36,1,1,Ferie[]),E36)</f>
        <v>0</v>
      </c>
      <c r="L36" s="1" t="e" cm="1">
        <f t="array" aca="1" ref="L36" ca="1">_xlfn.IFS(
D36="TCAPToAD",MIN(IF(ISNUMBER(SEARCH(";"&amp;A$9:A$38&amp;";",";"&amp;F36&amp;";")),O$9:O$38)),
D36="TCAPToAF",MAX(IF(ISNUMBER(SEARCH(";"&amp;A$9:A$38&amp;";",";"&amp;F36&amp;";")),Q$9:Q$38)),
D36="TCDF",K36,
D36="TFAPTaAD",WORKDAY.INTL(M36,-C36+1,1,Ferie[]),
D36="TFAPTaAF",WORKDAY.INTL(M36,-C36,1,Ferie[]),
D36="TFDF",WORKDAY.INTL(M36,-C36,1,Ferie[]),
D36="JCDF",N36,
D36="JCAPToAF",N36,
D36="JCAPToAD",N36,
D36="JFAPTaAD",N36,
D36="JFAPTaAF",N36,
D36="JFDF",N36)</f>
        <v>#N/A</v>
      </c>
      <c r="M36" s="1" t="e" cm="1">
        <f t="array" aca="1" ref="M36" ca="1">_xlfn.IFS(
D36="TCAPToAD",WORKDAY.INTL(L36,C36-1,1,Ferie[]),
D36="TCAPToAF",WORKDAY.INTL(L36,C36,1,Ferie[]),
D36="TCDF",WORKDAY.INTL(L36,C36-1,1,Ferie[]),
D36="TFAPTaAD",MIN(IF(ISNUMBER(SEARCH(";"&amp;A$9:A$38&amp;";",";"&amp;F36&amp;";")),O$9:O$38)),
D36="TFAPTaAF",MAX(IF(ISNUMBER(SEARCH(";"&amp;A$9:A$38&amp;";",";"&amp;F36&amp;";")),Q$9:Q$38)),
D36="TFDF",K36+1,
D36="JCDF",N36,
D36="JCAPToAF",N36,
D36="JCAPToAD",N36,
D36="JFAPTaAD",N36,
D36="JFAPTaAF",N36,
D36="JFDF",N36)</f>
        <v>#N/A</v>
      </c>
      <c r="N36" s="1" t="e" cm="1">
        <f t="array" aca="1" ref="N36" ca="1">_xlfn.IFS(
D36="TCAPToAD",0,
D36="TCAPToAF",0,
D36="TCDF",0,
D36="TFAPTaAD",0,
D36="TFAPTaAF",0,
D36="TFDF",0,
D36="JCAPToAD",MIN(IF(ISNUMBER(SEARCH(";"&amp;A$9:A$38&amp;";",";"&amp;F36&amp;";")),L$9:L$38)),
D36="JCDF",K36,
D36="JCAPToAF",MAX(IF(ISNUMBER(SEARCH(";"&amp;A$9:A$38&amp;";",";"&amp;F36&amp;";")),M$9:M$38)),
D36="JFAPTaAD",MIN(IF(ISNUMBER(SEARCH(";"&amp;A$9:A$38&amp;";",";"&amp;F36&amp;";")),L$9:L$38)),
D36="JFAPTaAF",MAX(IF(ISNUMBER(SEARCH(";"&amp;A$9:A$38&amp;";",";"&amp;F36&amp;";")),M$9:M$38)),
D36="JFDF",K36)</f>
        <v>#N/A</v>
      </c>
      <c r="O36" s="1" t="e" cm="1">
        <f t="array" aca="1" ref="O36" ca="1">_xlfn.IFS(
D36="TCAPToAD",L36,
D36="TCAPToAF",L36,
D36="TCDF",L36,
D36="TFDF",L36,
D36="TFAPTaAD",L36-1,
D36="TFAPTaAF",L36,
D36="JCAPToAD",L36,
D36="JCAPToAF",L36,
D36="JCDF",L36,
D36="JFDF",L36,
D36="JFAPTaAD",L36,
D36="JFAPTaAF",L36)</f>
        <v>#N/A</v>
      </c>
      <c r="P36" t="e">
        <f t="shared" ca="1" si="0"/>
        <v>#N/A</v>
      </c>
      <c r="Q36" s="13" t="e" cm="1">
        <f t="array" aca="1" ref="Q36" ca="1">_xlfn.IFS(
D36="TCAPToAD",M36+1,
D36="TCAPToAF",M36+1,
D36="TCDF",M36+1,
D36="TFAPTaAD",M36,
D36="TFAPTaAF",M36,
D36="TFDF",M36,
D36="JCAPToAD",M36,
D36="JCAPToAF",M36,
D36="JCDF",M36,
D36="JFAPTaAD",M36,
D36="JFAPTaAF",M36,
D36="JFDF",M36)</f>
        <v>#N/A</v>
      </c>
      <c r="R36" s="13" t="e">
        <f t="shared" ca="1" si="4"/>
        <v>#N/A</v>
      </c>
      <c r="S36" s="1" t="str">
        <f t="shared" si="1"/>
        <v/>
      </c>
      <c r="T36" s="4" t="str" cm="1">
        <f t="array" aca="1" ref="T36" ca="1">_xlfn.IFS(
S36="","",
U36-S36&gt;0,U36-S36,
U36-S36&lt;=0,"")</f>
        <v/>
      </c>
      <c r="U36" s="1" t="str" cm="1">
        <f t="array" aca="1" ref="U36" ca="1">_xlfn.IFS(
AND(ISBLANK(H36),ISBLANK(I36)),"",
ISBLANK(I36),TODAY()+1,
NOT(ISBLANK(I36)),I36)</f>
        <v/>
      </c>
      <c r="V36" s="1">
        <f t="shared" si="2"/>
        <v>0</v>
      </c>
      <c r="W36" s="1">
        <f t="shared" ca="1" si="5"/>
        <v>45693.5</v>
      </c>
      <c r="X36">
        <f t="shared" si="3"/>
        <v>27.5</v>
      </c>
    </row>
    <row r="37" spans="1:24" x14ac:dyDescent="0.35">
      <c r="A37" s="15">
        <v>29</v>
      </c>
      <c r="G37" s="21"/>
      <c r="H37" s="17"/>
      <c r="I37" s="17"/>
      <c r="J37" s="17"/>
      <c r="K37" s="1">
        <f>IF(AND(OR(D37="TCDF",D37="TFDF"),OR(WEEKDAY(E37,2)=6,WEEKDAY(E37,2)=7,ISNUMBER(MATCH(E37,Ferie[],0)))),WORKDAY.INTL(E37,1,1,Ferie[]),E37)</f>
        <v>0</v>
      </c>
      <c r="L37" s="1" t="e" cm="1">
        <f t="array" aca="1" ref="L37" ca="1">_xlfn.IFS(
D37="TCAPToAD",MIN(IF(ISNUMBER(SEARCH(";"&amp;A$9:A$38&amp;";",";"&amp;F37&amp;";")),O$9:O$38)),
D37="TCAPToAF",MAX(IF(ISNUMBER(SEARCH(";"&amp;A$9:A$38&amp;";",";"&amp;F37&amp;";")),Q$9:Q$38)),
D37="TCDF",K37,
D37="TFAPTaAD",WORKDAY.INTL(M37,-C37+1,1,Ferie[]),
D37="TFAPTaAF",WORKDAY.INTL(M37,-C37,1,Ferie[]),
D37="TFDF",WORKDAY.INTL(M37,-C37,1,Ferie[]),
D37="JCDF",N37,
D37="JCAPToAF",N37,
D37="JCAPToAD",N37,
D37="JFAPTaAD",N37,
D37="JFAPTaAF",N37,
D37="JFDF",N37)</f>
        <v>#N/A</v>
      </c>
      <c r="M37" s="1" t="e" cm="1">
        <f t="array" aca="1" ref="M37" ca="1">_xlfn.IFS(
D37="TCAPToAD",WORKDAY.INTL(L37,C37-1,1,Ferie[]),
D37="TCAPToAF",WORKDAY.INTL(L37,C37,1,Ferie[]),
D37="TCDF",WORKDAY.INTL(L37,C37-1,1,Ferie[]),
D37="TFAPTaAD",MIN(IF(ISNUMBER(SEARCH(";"&amp;A$9:A$38&amp;";",";"&amp;F37&amp;";")),O$9:O$38)),
D37="TFAPTaAF",MAX(IF(ISNUMBER(SEARCH(";"&amp;A$9:A$38&amp;";",";"&amp;F37&amp;";")),Q$9:Q$38)),
D37="TFDF",K37+1,
D37="JCDF",N37,
D37="JCAPToAF",N37,
D37="JCAPToAD",N37,
D37="JFAPTaAD",N37,
D37="JFAPTaAF",N37,
D37="JFDF",N37)</f>
        <v>#N/A</v>
      </c>
      <c r="N37" s="1" t="e" cm="1">
        <f t="array" aca="1" ref="N37" ca="1">_xlfn.IFS(
D37="TCAPToAD",0,
D37="TCAPToAF",0,
D37="TCDF",0,
D37="TFAPTaAD",0,
D37="TFAPTaAF",0,
D37="TFDF",0,
D37="JCAPToAD",MIN(IF(ISNUMBER(SEARCH(";"&amp;A$9:A$38&amp;";",";"&amp;F37&amp;";")),L$9:L$38)),
D37="JCDF",K37,
D37="JCAPToAF",MAX(IF(ISNUMBER(SEARCH(";"&amp;A$9:A$38&amp;";",";"&amp;F37&amp;";")),M$9:M$38)),
D37="JFAPTaAD",MIN(IF(ISNUMBER(SEARCH(";"&amp;A$9:A$38&amp;";",";"&amp;F37&amp;";")),L$9:L$38)),
D37="JFAPTaAF",MAX(IF(ISNUMBER(SEARCH(";"&amp;A$9:A$38&amp;";",";"&amp;F37&amp;";")),M$9:M$38)),
D37="JFDF",K37)</f>
        <v>#N/A</v>
      </c>
      <c r="O37" s="1" t="e" cm="1">
        <f t="array" aca="1" ref="O37" ca="1">_xlfn.IFS(
D37="TCAPToAD",L37,
D37="TCAPToAF",L37,
D37="TCDF",L37,
D37="TFDF",L37,
D37="TFAPTaAD",L37-1,
D37="TFAPTaAF",L37,
D37="JCAPToAD",L37,
D37="JCAPToAF",L37,
D37="JCDF",L37,
D37="JFDF",L37,
D37="JFAPTaAD",L37,
D37="JFAPTaAF",L37)</f>
        <v>#N/A</v>
      </c>
      <c r="P37" t="e">
        <f t="shared" ca="1" si="0"/>
        <v>#N/A</v>
      </c>
      <c r="Q37" s="13" t="e" cm="1">
        <f t="array" aca="1" ref="Q37" ca="1">_xlfn.IFS(
D37="TCAPToAD",M37+1,
D37="TCAPToAF",M37+1,
D37="TCDF",M37+1,
D37="TFAPTaAD",M37,
D37="TFAPTaAF",M37,
D37="TFDF",M37,
D37="JCAPToAD",M37,
D37="JCAPToAF",M37,
D37="JCDF",M37,
D37="JFAPTaAD",M37,
D37="JFAPTaAF",M37,
D37="JFDF",M37)</f>
        <v>#N/A</v>
      </c>
      <c r="R37" s="13" t="e">
        <f t="shared" ca="1" si="4"/>
        <v>#N/A</v>
      </c>
      <c r="S37" s="1" t="str">
        <f t="shared" si="1"/>
        <v/>
      </c>
      <c r="T37" s="4" t="str" cm="1">
        <f t="array" aca="1" ref="T37" ca="1">_xlfn.IFS(
S37="","",
U37-S37&gt;0,U37-S37,
U37-S37&lt;=0,"")</f>
        <v/>
      </c>
      <c r="U37" s="1" t="str" cm="1">
        <f t="array" aca="1" ref="U37" ca="1">_xlfn.IFS(
AND(ISBLANK(H37),ISBLANK(I37)),"",
ISBLANK(I37),TODAY()+1,
NOT(ISBLANK(I37)),I37)</f>
        <v/>
      </c>
      <c r="V37" s="1">
        <f t="shared" si="2"/>
        <v>0</v>
      </c>
      <c r="W37" s="1">
        <f t="shared" ca="1" si="5"/>
        <v>45693.5</v>
      </c>
      <c r="X37">
        <f t="shared" si="3"/>
        <v>28.5</v>
      </c>
    </row>
    <row r="63" spans="15:15" x14ac:dyDescent="0.35">
      <c r="O63" s="1"/>
    </row>
  </sheetData>
  <mergeCells count="4">
    <mergeCell ref="G7:J7"/>
    <mergeCell ref="O7:R7"/>
    <mergeCell ref="S7:V7"/>
    <mergeCell ref="C7:F7"/>
  </mergeCells>
  <phoneticPr fontId="3" type="noConversion"/>
  <conditionalFormatting sqref="L9:L37">
    <cfRule type="expression" dxfId="26" priority="26">
      <formula>AND($D$9="DDF",ISBLANK($K$9))</formula>
    </cfRule>
  </conditionalFormatting>
  <conditionalFormatting sqref="K9:K37">
    <cfRule type="expression" dxfId="25" priority="28">
      <formula>AND(D9="DDF",ISBLANK(K9))</formula>
    </cfRule>
  </conditionalFormatting>
  <conditionalFormatting sqref="B9 B11 B13 B15 B17 B19 B21 B23 B25 B27 B29 B31 B33 B35">
    <cfRule type="containsBlanks" dxfId="24" priority="22">
      <formula>LEN(TRIM(B9))=0</formula>
    </cfRule>
  </conditionalFormatting>
  <conditionalFormatting sqref="B10 B12 B14 B16 B18 B20 B22 B24 B26 B28 B30 B32 B34 B36:B37">
    <cfRule type="containsBlanks" dxfId="23" priority="21">
      <formula>LEN(TRIM(B10))=0</formula>
    </cfRule>
  </conditionalFormatting>
  <conditionalFormatting sqref="C9:C37">
    <cfRule type="containsBlanks" dxfId="22" priority="20">
      <formula>LEN(TRIM(C9))=0</formula>
    </cfRule>
  </conditionalFormatting>
  <conditionalFormatting sqref="D9:D37">
    <cfRule type="containsBlanks" dxfId="21" priority="19">
      <formula>LEN(TRIM(D9))=0</formula>
    </cfRule>
  </conditionalFormatting>
  <conditionalFormatting sqref="E9">
    <cfRule type="expression" dxfId="20" priority="16">
      <formula>AND(ISBLANK(E9),OR(D9="JCDF",D9="JFDF",D9="TFDF",D9="TCDF"))</formula>
    </cfRule>
  </conditionalFormatting>
  <conditionalFormatting sqref="F9:F37">
    <cfRule type="expression" dxfId="19" priority="13">
      <formula>AND(ISBLANK(F9),OR(D9="JCAPToAD",D9="JCAPToAF",D9="JFAPTaAD",D9="JFAPTaAF",D9="TCAPToAD",D9="TCAPToAF",D9="TFAPTaAD",D9="TFAPTaAF"))</formula>
    </cfRule>
  </conditionalFormatting>
  <conditionalFormatting sqref="H9">
    <cfRule type="expression" dxfId="18" priority="12">
      <formula>AND(ISBLANK(H9),OR(D9="TCAPToAD",D9="TCAPToAF",D9="TCDF",D9="TFAPTaAD",D9="TFAPTaAF",D9="TFDF"))</formula>
    </cfRule>
  </conditionalFormatting>
  <conditionalFormatting sqref="H10:H37">
    <cfRule type="expression" dxfId="17" priority="11">
      <formula>AND(ISBLANK(H10),OR(D10="TCAPToAD",D10="TCAPToAF",D10="TCDF",D10="TFAPTaAD",D10="TFAPTaAF",D10="TFDF"))</formula>
    </cfRule>
  </conditionalFormatting>
  <conditionalFormatting sqref="I9:I37">
    <cfRule type="expression" dxfId="16" priority="10">
      <formula>AND(ISBLANK(I9),OR(D9="TCAPToAD",D9="TCAPToAF",D9="TCDF",D9="TFAPTaAD",D9="TFAPTaAF",D9="TFDF"))</formula>
    </cfRule>
  </conditionalFormatting>
  <conditionalFormatting sqref="J9">
    <cfRule type="expression" dxfId="15" priority="9">
      <formula>AND(ISBLANK(J9),OR(D9="JCAPToAD",D9="JCAPToAF",D9="JCDF",D9="JFAPTaAD",D9="JFAPTaAF",D9="JFDF"))</formula>
    </cfRule>
  </conditionalFormatting>
  <conditionalFormatting sqref="J10:J37">
    <cfRule type="expression" dxfId="14" priority="6">
      <formula>AND(ISBLANK(J10),OR(D10="JCAPToAD",D10="JCAPToAF",D10="JCDF",D10="JFAPTaAD",D10="JFAPTaAF",D10="JFDF"))</formula>
    </cfRule>
  </conditionalFormatting>
  <conditionalFormatting sqref="E10:E37">
    <cfRule type="expression" dxfId="13" priority="5">
      <formula>AND(ISBLANK(E10),OR(D10="JCDF",D10="JFDF",D10="TFDF",D10="TCDF"))</formula>
    </cfRule>
  </conditionalFormatting>
  <conditionalFormatting sqref="G9">
    <cfRule type="dataBar" priority="3">
      <dataBar>
        <cfvo type="num" val="0"/>
        <cfvo type="num" val="1"/>
        <color theme="9" tint="0.39997558519241921"/>
      </dataBar>
      <extLst>
        <ext xmlns:x14="http://schemas.microsoft.com/office/spreadsheetml/2009/9/main" uri="{B025F937-C7B1-47D3-B67F-A62EFF666E3E}">
          <x14:id>{FE089B68-FFED-42D7-B578-F1BC9810BA02}</x14:id>
        </ext>
      </extLst>
    </cfRule>
  </conditionalFormatting>
  <conditionalFormatting sqref="G10">
    <cfRule type="dataBar" priority="2">
      <dataBar>
        <cfvo type="num" val="0"/>
        <cfvo type="num" val="1"/>
        <color theme="9" tint="0.39997558519241921"/>
      </dataBar>
      <extLst>
        <ext xmlns:x14="http://schemas.microsoft.com/office/spreadsheetml/2009/9/main" uri="{B025F937-C7B1-47D3-B67F-A62EFF666E3E}">
          <x14:id>{45570A47-54AA-4CF7-85B7-11B4B8BED227}</x14:id>
        </ext>
      </extLst>
    </cfRule>
  </conditionalFormatting>
  <conditionalFormatting sqref="G11:G37">
    <cfRule type="dataBar" priority="1">
      <dataBar>
        <cfvo type="num" val="0"/>
        <cfvo type="num" val="1"/>
        <color theme="9" tint="0.39997558519241921"/>
      </dataBar>
      <extLst>
        <ext xmlns:x14="http://schemas.microsoft.com/office/spreadsheetml/2009/9/main" uri="{B025F937-C7B1-47D3-B67F-A62EFF666E3E}">
          <x14:id>{9BB0D886-9F71-47C3-95E9-D8864CAE463A}</x14:id>
        </ext>
      </extLst>
    </cfRule>
  </conditionalFormatting>
  <dataValidations count="1">
    <dataValidation type="list" allowBlank="1" showInputMessage="1" showErrorMessage="1" sqref="D9:D37" xr:uid="{B1F3B33F-EDCF-45C8-8B31-4D192E160140}">
      <formula1>Contrainte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E089B68-FFED-42D7-B578-F1BC9810BA0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G9</xm:sqref>
        </x14:conditionalFormatting>
        <x14:conditionalFormatting xmlns:xm="http://schemas.microsoft.com/office/excel/2006/main">
          <x14:cfRule type="dataBar" id="{45570A47-54AA-4CF7-85B7-11B4B8BED22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G10</xm:sqref>
        </x14:conditionalFormatting>
        <x14:conditionalFormatting xmlns:xm="http://schemas.microsoft.com/office/excel/2006/main">
          <x14:cfRule type="dataBar" id="{9BB0D886-9F71-47C3-95E9-D8864CAE463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G11:G37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3A6F9-D6EE-4F92-B4A8-B3342F7FD789}">
  <dimension ref="A1:B13"/>
  <sheetViews>
    <sheetView workbookViewId="0">
      <selection activeCell="A2" sqref="A2:B13"/>
    </sheetView>
  </sheetViews>
  <sheetFormatPr baseColWidth="10" defaultRowHeight="14.5" x14ac:dyDescent="0.35"/>
  <sheetData>
    <row r="1" spans="1:2" x14ac:dyDescent="0.35">
      <c r="A1" t="s">
        <v>2</v>
      </c>
    </row>
    <row r="2" spans="1:2" x14ac:dyDescent="0.35">
      <c r="A2" t="s">
        <v>30</v>
      </c>
      <c r="B2" t="s">
        <v>36</v>
      </c>
    </row>
    <row r="3" spans="1:2" x14ac:dyDescent="0.35">
      <c r="A3" t="s">
        <v>31</v>
      </c>
      <c r="B3" t="s">
        <v>37</v>
      </c>
    </row>
    <row r="4" spans="1:2" x14ac:dyDescent="0.35">
      <c r="A4" t="s">
        <v>32</v>
      </c>
      <c r="B4" t="s">
        <v>38</v>
      </c>
    </row>
    <row r="5" spans="1:2" x14ac:dyDescent="0.35">
      <c r="A5" t="s">
        <v>33</v>
      </c>
      <c r="B5" t="s">
        <v>39</v>
      </c>
    </row>
    <row r="6" spans="1:2" x14ac:dyDescent="0.35">
      <c r="A6" t="s">
        <v>34</v>
      </c>
      <c r="B6" t="s">
        <v>40</v>
      </c>
    </row>
    <row r="7" spans="1:2" x14ac:dyDescent="0.35">
      <c r="A7" t="s">
        <v>35</v>
      </c>
      <c r="B7" t="s">
        <v>41</v>
      </c>
    </row>
    <row r="8" spans="1:2" x14ac:dyDescent="0.35">
      <c r="A8" t="s">
        <v>18</v>
      </c>
      <c r="B8" t="s">
        <v>24</v>
      </c>
    </row>
    <row r="9" spans="1:2" x14ac:dyDescent="0.35">
      <c r="A9" t="s">
        <v>19</v>
      </c>
      <c r="B9" t="s">
        <v>25</v>
      </c>
    </row>
    <row r="10" spans="1:2" x14ac:dyDescent="0.35">
      <c r="A10" t="s">
        <v>20</v>
      </c>
      <c r="B10" t="s">
        <v>26</v>
      </c>
    </row>
    <row r="11" spans="1:2" x14ac:dyDescent="0.35">
      <c r="A11" t="s">
        <v>21</v>
      </c>
      <c r="B11" t="s">
        <v>27</v>
      </c>
    </row>
    <row r="12" spans="1:2" x14ac:dyDescent="0.35">
      <c r="A12" t="s">
        <v>22</v>
      </c>
      <c r="B12" t="s">
        <v>28</v>
      </c>
    </row>
    <row r="13" spans="1:2" x14ac:dyDescent="0.35">
      <c r="A13" t="s">
        <v>23</v>
      </c>
      <c r="B13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5A79B-A604-4C4F-9697-2AE80E401BE5}">
  <sheetPr>
    <tabColor theme="0" tint="-0.249977111117893"/>
  </sheetPr>
  <dimension ref="A1:M52"/>
  <sheetViews>
    <sheetView zoomScale="85" zoomScaleNormal="85" workbookViewId="0">
      <pane ySplit="1" topLeftCell="A2" activePane="bottomLeft" state="frozen"/>
      <selection activeCell="E27" sqref="E27"/>
      <selection pane="bottomLeft" activeCell="E27" sqref="E27"/>
    </sheetView>
  </sheetViews>
  <sheetFormatPr baseColWidth="10" defaultColWidth="11.54296875" defaultRowHeight="14.5" x14ac:dyDescent="0.35"/>
  <cols>
    <col min="1" max="1" width="7.7265625" customWidth="1"/>
    <col min="2" max="2" width="11.453125" customWidth="1"/>
    <col min="4" max="12" width="11.453125" customWidth="1"/>
    <col min="14" max="14" width="11.453125" customWidth="1"/>
  </cols>
  <sheetData>
    <row r="1" spans="1:13" s="3" customFormat="1" ht="28.9" customHeight="1" x14ac:dyDescent="0.35">
      <c r="A1" s="3" t="s">
        <v>5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14</v>
      </c>
      <c r="K1" s="3" t="s">
        <v>15</v>
      </c>
      <c r="L1" s="3" t="s">
        <v>16</v>
      </c>
      <c r="M1" s="3" t="s">
        <v>17</v>
      </c>
    </row>
    <row r="2" spans="1:13" x14ac:dyDescent="0.35">
      <c r="A2">
        <v>2000</v>
      </c>
      <c r="B2" s="1">
        <f>DATE(Ferie[[#This Row],[Année]],1,1)</f>
        <v>36526</v>
      </c>
      <c r="C2" s="1">
        <f>DATE(Ferie[[#This Row],[Année]],5,1)</f>
        <v>36647</v>
      </c>
      <c r="D2" s="1">
        <f>DATE(Ferie[[#This Row],[Année]],5,8)</f>
        <v>36654</v>
      </c>
      <c r="E2" s="1">
        <f>DATE(Ferie[[#This Row],[Année]],7,14)</f>
        <v>36721</v>
      </c>
      <c r="F2" s="1">
        <f>DATE(Ferie[[#This Row],[Année]],8,15)</f>
        <v>36753</v>
      </c>
      <c r="G2" s="1">
        <f>DATE(Ferie[[#This Row],[Année]],11,1)</f>
        <v>36831</v>
      </c>
      <c r="H2" s="1">
        <f>DATE(Ferie[[#This Row],[Année]],11,11)</f>
        <v>36841</v>
      </c>
      <c r="I2" s="1">
        <f>DATE(Ferie[[#This Row],[Année]],12,25)</f>
        <v>36885</v>
      </c>
      <c r="J2" s="1">
        <f>ROUND(DATE(Ferie[[#This Row],[Année]],4,MOD(234-11*MOD(Ferie[[#This Row],[Année]],19),30))/7,0)*7-6</f>
        <v>36639</v>
      </c>
      <c r="K2" s="1">
        <f>Ferie[[#This Row],[Pâques]]+1</f>
        <v>36640</v>
      </c>
      <c r="L2" s="1">
        <f>Ferie[[#This Row],[Pâques]]+39</f>
        <v>36678</v>
      </c>
      <c r="M2" s="1">
        <f>Ferie[[#This Row],[Pâques]]+50</f>
        <v>36689</v>
      </c>
    </row>
    <row r="3" spans="1:13" x14ac:dyDescent="0.35">
      <c r="A3">
        <v>2001</v>
      </c>
      <c r="B3" s="1">
        <f>DATE(Ferie[[#This Row],[Année]],1,1)</f>
        <v>36892</v>
      </c>
      <c r="C3" s="1">
        <f>DATE(Ferie[[#This Row],[Année]],5,1)</f>
        <v>37012</v>
      </c>
      <c r="D3" s="1">
        <f>DATE(Ferie[[#This Row],[Année]],5,8)</f>
        <v>37019</v>
      </c>
      <c r="E3" s="1">
        <f>DATE(Ferie[[#This Row],[Année]],7,14)</f>
        <v>37086</v>
      </c>
      <c r="F3" s="1">
        <f>DATE(Ferie[[#This Row],[Année]],8,15)</f>
        <v>37118</v>
      </c>
      <c r="G3" s="1">
        <f>DATE(Ferie[[#This Row],[Année]],11,1)</f>
        <v>37196</v>
      </c>
      <c r="H3" s="1">
        <f>DATE(Ferie[[#This Row],[Année]],11,11)</f>
        <v>37206</v>
      </c>
      <c r="I3" s="1">
        <f>DATE(Ferie[[#This Row],[Année]],12,25)</f>
        <v>37250</v>
      </c>
      <c r="J3" s="1">
        <f>ROUND(DATE(Ferie[[#This Row],[Année]],4,MOD(234-11*MOD(Ferie[[#This Row],[Année]],19),30))/7,0)*7-6</f>
        <v>36996</v>
      </c>
      <c r="K3" s="1">
        <f>Ferie[[#This Row],[Pâques]]+1</f>
        <v>36997</v>
      </c>
      <c r="L3" s="1">
        <f>Ferie[[#This Row],[Pâques]]+39</f>
        <v>37035</v>
      </c>
      <c r="M3" s="1">
        <f>Ferie[[#This Row],[Pâques]]+50</f>
        <v>37046</v>
      </c>
    </row>
    <row r="4" spans="1:13" x14ac:dyDescent="0.35">
      <c r="A4">
        <v>2002</v>
      </c>
      <c r="B4" s="1">
        <f>DATE(Ferie[[#This Row],[Année]],1,1)</f>
        <v>37257</v>
      </c>
      <c r="C4" s="1">
        <f>DATE(Ferie[[#This Row],[Année]],5,1)</f>
        <v>37377</v>
      </c>
      <c r="D4" s="1">
        <f>DATE(Ferie[[#This Row],[Année]],5,8)</f>
        <v>37384</v>
      </c>
      <c r="E4" s="1">
        <f>DATE(Ferie[[#This Row],[Année]],7,14)</f>
        <v>37451</v>
      </c>
      <c r="F4" s="1">
        <f>DATE(Ferie[[#This Row],[Année]],8,15)</f>
        <v>37483</v>
      </c>
      <c r="G4" s="1">
        <f>DATE(Ferie[[#This Row],[Année]],11,1)</f>
        <v>37561</v>
      </c>
      <c r="H4" s="1">
        <f>DATE(Ferie[[#This Row],[Année]],11,11)</f>
        <v>37571</v>
      </c>
      <c r="I4" s="1">
        <f>DATE(Ferie[[#This Row],[Année]],12,25)</f>
        <v>37615</v>
      </c>
      <c r="J4" s="1">
        <f>ROUND(DATE(Ferie[[#This Row],[Année]],4,MOD(234-11*MOD(Ferie[[#This Row],[Année]],19),30))/7,0)*7-6</f>
        <v>37346</v>
      </c>
      <c r="K4" s="1">
        <f>Ferie[[#This Row],[Pâques]]+1</f>
        <v>37347</v>
      </c>
      <c r="L4" s="1">
        <f>Ferie[[#This Row],[Pâques]]+39</f>
        <v>37385</v>
      </c>
      <c r="M4" s="1">
        <f>Ferie[[#This Row],[Pâques]]+50</f>
        <v>37396</v>
      </c>
    </row>
    <row r="5" spans="1:13" x14ac:dyDescent="0.35">
      <c r="A5">
        <v>2003</v>
      </c>
      <c r="B5" s="1">
        <f>DATE(Ferie[[#This Row],[Année]],1,1)</f>
        <v>37622</v>
      </c>
      <c r="C5" s="1">
        <f>DATE(Ferie[[#This Row],[Année]],5,1)</f>
        <v>37742</v>
      </c>
      <c r="D5" s="1">
        <f>DATE(Ferie[[#This Row],[Année]],5,8)</f>
        <v>37749</v>
      </c>
      <c r="E5" s="1">
        <f>DATE(Ferie[[#This Row],[Année]],7,14)</f>
        <v>37816</v>
      </c>
      <c r="F5" s="1">
        <f>DATE(Ferie[[#This Row],[Année]],8,15)</f>
        <v>37848</v>
      </c>
      <c r="G5" s="1">
        <f>DATE(Ferie[[#This Row],[Année]],11,1)</f>
        <v>37926</v>
      </c>
      <c r="H5" s="1">
        <f>DATE(Ferie[[#This Row],[Année]],11,11)</f>
        <v>37936</v>
      </c>
      <c r="I5" s="1">
        <f>DATE(Ferie[[#This Row],[Année]],12,25)</f>
        <v>37980</v>
      </c>
      <c r="J5" s="1">
        <f>ROUND(DATE(Ferie[[#This Row],[Année]],4,MOD(234-11*MOD(Ferie[[#This Row],[Année]],19),30))/7,0)*7-6</f>
        <v>37731</v>
      </c>
      <c r="K5" s="1">
        <f>Ferie[[#This Row],[Pâques]]+1</f>
        <v>37732</v>
      </c>
      <c r="L5" s="1">
        <f>Ferie[[#This Row],[Pâques]]+39</f>
        <v>37770</v>
      </c>
      <c r="M5" s="1">
        <f>Ferie[[#This Row],[Pâques]]+50</f>
        <v>37781</v>
      </c>
    </row>
    <row r="6" spans="1:13" x14ac:dyDescent="0.35">
      <c r="A6">
        <v>2004</v>
      </c>
      <c r="B6" s="1">
        <f>DATE(Ferie[[#This Row],[Année]],1,1)</f>
        <v>37987</v>
      </c>
      <c r="C6" s="1">
        <f>DATE(Ferie[[#This Row],[Année]],5,1)</f>
        <v>38108</v>
      </c>
      <c r="D6" s="1">
        <f>DATE(Ferie[[#This Row],[Année]],5,8)</f>
        <v>38115</v>
      </c>
      <c r="E6" s="1">
        <f>DATE(Ferie[[#This Row],[Année]],7,14)</f>
        <v>38182</v>
      </c>
      <c r="F6" s="1">
        <f>DATE(Ferie[[#This Row],[Année]],8,15)</f>
        <v>38214</v>
      </c>
      <c r="G6" s="1">
        <f>DATE(Ferie[[#This Row],[Année]],11,1)</f>
        <v>38292</v>
      </c>
      <c r="H6" s="1">
        <f>DATE(Ferie[[#This Row],[Année]],11,11)</f>
        <v>38302</v>
      </c>
      <c r="I6" s="1">
        <f>DATE(Ferie[[#This Row],[Année]],12,25)</f>
        <v>38346</v>
      </c>
      <c r="J6" s="1">
        <f>ROUND(DATE(Ferie[[#This Row],[Année]],4,MOD(234-11*MOD(Ferie[[#This Row],[Année]],19),30))/7,0)*7-6</f>
        <v>38088</v>
      </c>
      <c r="K6" s="1">
        <f>Ferie[[#This Row],[Pâques]]+1</f>
        <v>38089</v>
      </c>
      <c r="L6" s="1">
        <f>Ferie[[#This Row],[Pâques]]+39</f>
        <v>38127</v>
      </c>
      <c r="M6" s="1">
        <f>Ferie[[#This Row],[Pâques]]+50</f>
        <v>38138</v>
      </c>
    </row>
    <row r="7" spans="1:13" x14ac:dyDescent="0.35">
      <c r="A7">
        <v>2005</v>
      </c>
      <c r="B7" s="1">
        <f>DATE(Ferie[[#This Row],[Année]],1,1)</f>
        <v>38353</v>
      </c>
      <c r="C7" s="1">
        <f>DATE(Ferie[[#This Row],[Année]],5,1)</f>
        <v>38473</v>
      </c>
      <c r="D7" s="1">
        <f>DATE(Ferie[[#This Row],[Année]],5,8)</f>
        <v>38480</v>
      </c>
      <c r="E7" s="1">
        <f>DATE(Ferie[[#This Row],[Année]],7,14)</f>
        <v>38547</v>
      </c>
      <c r="F7" s="1">
        <f>DATE(Ferie[[#This Row],[Année]],8,15)</f>
        <v>38579</v>
      </c>
      <c r="G7" s="1">
        <f>DATE(Ferie[[#This Row],[Année]],11,1)</f>
        <v>38657</v>
      </c>
      <c r="H7" s="1">
        <f>DATE(Ferie[[#This Row],[Année]],11,11)</f>
        <v>38667</v>
      </c>
      <c r="I7" s="1">
        <f>DATE(Ferie[[#This Row],[Année]],12,25)</f>
        <v>38711</v>
      </c>
      <c r="J7" s="1">
        <f>ROUND(DATE(Ferie[[#This Row],[Année]],4,MOD(234-11*MOD(Ferie[[#This Row],[Année]],19),30))/7,0)*7-6</f>
        <v>38438</v>
      </c>
      <c r="K7" s="1">
        <f>Ferie[[#This Row],[Pâques]]+1</f>
        <v>38439</v>
      </c>
      <c r="L7" s="1">
        <f>Ferie[[#This Row],[Pâques]]+39</f>
        <v>38477</v>
      </c>
      <c r="M7" s="1">
        <f>Ferie[[#This Row],[Pâques]]+50</f>
        <v>38488</v>
      </c>
    </row>
    <row r="8" spans="1:13" x14ac:dyDescent="0.35">
      <c r="A8">
        <v>2006</v>
      </c>
      <c r="B8" s="1">
        <f>DATE(Ferie[[#This Row],[Année]],1,1)</f>
        <v>38718</v>
      </c>
      <c r="C8" s="1">
        <f>DATE(Ferie[[#This Row],[Année]],5,1)</f>
        <v>38838</v>
      </c>
      <c r="D8" s="1">
        <f>DATE(Ferie[[#This Row],[Année]],5,8)</f>
        <v>38845</v>
      </c>
      <c r="E8" s="1">
        <f>DATE(Ferie[[#This Row],[Année]],7,14)</f>
        <v>38912</v>
      </c>
      <c r="F8" s="1">
        <f>DATE(Ferie[[#This Row],[Année]],8,15)</f>
        <v>38944</v>
      </c>
      <c r="G8" s="1">
        <f>DATE(Ferie[[#This Row],[Année]],11,1)</f>
        <v>39022</v>
      </c>
      <c r="H8" s="1">
        <f>DATE(Ferie[[#This Row],[Année]],11,11)</f>
        <v>39032</v>
      </c>
      <c r="I8" s="1">
        <f>DATE(Ferie[[#This Row],[Année]],12,25)</f>
        <v>39076</v>
      </c>
      <c r="J8" s="1">
        <f>ROUND(DATE(Ferie[[#This Row],[Année]],4,MOD(234-11*MOD(Ferie[[#This Row],[Année]],19),30))/7,0)*7-6</f>
        <v>38823</v>
      </c>
      <c r="K8" s="1">
        <f>Ferie[[#This Row],[Pâques]]+1</f>
        <v>38824</v>
      </c>
      <c r="L8" s="1">
        <f>Ferie[[#This Row],[Pâques]]+39</f>
        <v>38862</v>
      </c>
      <c r="M8" s="1">
        <f>Ferie[[#This Row],[Pâques]]+50</f>
        <v>38873</v>
      </c>
    </row>
    <row r="9" spans="1:13" x14ac:dyDescent="0.35">
      <c r="A9">
        <v>2007</v>
      </c>
      <c r="B9" s="1">
        <f>DATE(Ferie[[#This Row],[Année]],1,1)</f>
        <v>39083</v>
      </c>
      <c r="C9" s="1">
        <f>DATE(Ferie[[#This Row],[Année]],5,1)</f>
        <v>39203</v>
      </c>
      <c r="D9" s="1">
        <f>DATE(Ferie[[#This Row],[Année]],5,8)</f>
        <v>39210</v>
      </c>
      <c r="E9" s="1">
        <f>DATE(Ferie[[#This Row],[Année]],7,14)</f>
        <v>39277</v>
      </c>
      <c r="F9" s="1">
        <f>DATE(Ferie[[#This Row],[Année]],8,15)</f>
        <v>39309</v>
      </c>
      <c r="G9" s="1">
        <f>DATE(Ferie[[#This Row],[Année]],11,1)</f>
        <v>39387</v>
      </c>
      <c r="H9" s="1">
        <f>DATE(Ferie[[#This Row],[Année]],11,11)</f>
        <v>39397</v>
      </c>
      <c r="I9" s="1">
        <f>DATE(Ferie[[#This Row],[Année]],12,25)</f>
        <v>39441</v>
      </c>
      <c r="J9" s="1">
        <f>ROUND(DATE(Ferie[[#This Row],[Année]],4,MOD(234-11*MOD(Ferie[[#This Row],[Année]],19),30))/7,0)*7-6</f>
        <v>39180</v>
      </c>
      <c r="K9" s="1">
        <f>Ferie[[#This Row],[Pâques]]+1</f>
        <v>39181</v>
      </c>
      <c r="L9" s="1">
        <f>Ferie[[#This Row],[Pâques]]+39</f>
        <v>39219</v>
      </c>
      <c r="M9" s="1">
        <f>Ferie[[#This Row],[Pâques]]+50</f>
        <v>39230</v>
      </c>
    </row>
    <row r="10" spans="1:13" x14ac:dyDescent="0.35">
      <c r="A10">
        <v>2008</v>
      </c>
      <c r="B10" s="1">
        <f>DATE(Ferie[[#This Row],[Année]],1,1)</f>
        <v>39448</v>
      </c>
      <c r="C10" s="1">
        <f>DATE(Ferie[[#This Row],[Année]],5,1)</f>
        <v>39569</v>
      </c>
      <c r="D10" s="1">
        <f>DATE(Ferie[[#This Row],[Année]],5,8)</f>
        <v>39576</v>
      </c>
      <c r="E10" s="1">
        <f>DATE(Ferie[[#This Row],[Année]],7,14)</f>
        <v>39643</v>
      </c>
      <c r="F10" s="1">
        <f>DATE(Ferie[[#This Row],[Année]],8,15)</f>
        <v>39675</v>
      </c>
      <c r="G10" s="1">
        <f>DATE(Ferie[[#This Row],[Année]],11,1)</f>
        <v>39753</v>
      </c>
      <c r="H10" s="1">
        <f>DATE(Ferie[[#This Row],[Année]],11,11)</f>
        <v>39763</v>
      </c>
      <c r="I10" s="1">
        <f>DATE(Ferie[[#This Row],[Année]],12,25)</f>
        <v>39807</v>
      </c>
      <c r="J10" s="1">
        <f>ROUND(DATE(Ferie[[#This Row],[Année]],4,MOD(234-11*MOD(Ferie[[#This Row],[Année]],19),30))/7,0)*7-6</f>
        <v>39530</v>
      </c>
      <c r="K10" s="1">
        <f>Ferie[[#This Row],[Pâques]]+1</f>
        <v>39531</v>
      </c>
      <c r="L10" s="1">
        <f>Ferie[[#This Row],[Pâques]]+39</f>
        <v>39569</v>
      </c>
      <c r="M10" s="1">
        <f>Ferie[[#This Row],[Pâques]]+50</f>
        <v>39580</v>
      </c>
    </row>
    <row r="11" spans="1:13" x14ac:dyDescent="0.35">
      <c r="A11">
        <v>2009</v>
      </c>
      <c r="B11" s="1">
        <f>DATE(Ferie[[#This Row],[Année]],1,1)</f>
        <v>39814</v>
      </c>
      <c r="C11" s="1">
        <f>DATE(Ferie[[#This Row],[Année]],5,1)</f>
        <v>39934</v>
      </c>
      <c r="D11" s="1">
        <f>DATE(Ferie[[#This Row],[Année]],5,8)</f>
        <v>39941</v>
      </c>
      <c r="E11" s="1">
        <f>DATE(Ferie[[#This Row],[Année]],7,14)</f>
        <v>40008</v>
      </c>
      <c r="F11" s="1">
        <f>DATE(Ferie[[#This Row],[Année]],8,15)</f>
        <v>40040</v>
      </c>
      <c r="G11" s="1">
        <f>DATE(Ferie[[#This Row],[Année]],11,1)</f>
        <v>40118</v>
      </c>
      <c r="H11" s="1">
        <f>DATE(Ferie[[#This Row],[Année]],11,11)</f>
        <v>40128</v>
      </c>
      <c r="I11" s="1">
        <f>DATE(Ferie[[#This Row],[Année]],12,25)</f>
        <v>40172</v>
      </c>
      <c r="J11" s="1">
        <f>ROUND(DATE(Ferie[[#This Row],[Année]],4,MOD(234-11*MOD(Ferie[[#This Row],[Année]],19),30))/7,0)*7-6</f>
        <v>39915</v>
      </c>
      <c r="K11" s="1">
        <f>Ferie[[#This Row],[Pâques]]+1</f>
        <v>39916</v>
      </c>
      <c r="L11" s="1">
        <f>Ferie[[#This Row],[Pâques]]+39</f>
        <v>39954</v>
      </c>
      <c r="M11" s="1">
        <f>Ferie[[#This Row],[Pâques]]+50</f>
        <v>39965</v>
      </c>
    </row>
    <row r="12" spans="1:13" x14ac:dyDescent="0.35">
      <c r="A12">
        <v>2010</v>
      </c>
      <c r="B12" s="1">
        <f>DATE(Ferie[[#This Row],[Année]],1,1)</f>
        <v>40179</v>
      </c>
      <c r="C12" s="1">
        <f>DATE(Ferie[[#This Row],[Année]],5,1)</f>
        <v>40299</v>
      </c>
      <c r="D12" s="1">
        <f>DATE(Ferie[[#This Row],[Année]],5,8)</f>
        <v>40306</v>
      </c>
      <c r="E12" s="1">
        <f>DATE(Ferie[[#This Row],[Année]],7,14)</f>
        <v>40373</v>
      </c>
      <c r="F12" s="1">
        <f>DATE(Ferie[[#This Row],[Année]],8,15)</f>
        <v>40405</v>
      </c>
      <c r="G12" s="1">
        <f>DATE(Ferie[[#This Row],[Année]],11,1)</f>
        <v>40483</v>
      </c>
      <c r="H12" s="1">
        <f>DATE(Ferie[[#This Row],[Année]],11,11)</f>
        <v>40493</v>
      </c>
      <c r="I12" s="1">
        <f>DATE(Ferie[[#This Row],[Année]],12,25)</f>
        <v>40537</v>
      </c>
      <c r="J12" s="1">
        <f>ROUND(DATE(Ferie[[#This Row],[Année]],4,MOD(234-11*MOD(Ferie[[#This Row],[Année]],19),30))/7,0)*7-6</f>
        <v>40272</v>
      </c>
      <c r="K12" s="1">
        <f>Ferie[[#This Row],[Pâques]]+1</f>
        <v>40273</v>
      </c>
      <c r="L12" s="1">
        <f>Ferie[[#This Row],[Pâques]]+39</f>
        <v>40311</v>
      </c>
      <c r="M12" s="1">
        <f>Ferie[[#This Row],[Pâques]]+50</f>
        <v>40322</v>
      </c>
    </row>
    <row r="13" spans="1:13" x14ac:dyDescent="0.35">
      <c r="A13">
        <v>2011</v>
      </c>
      <c r="B13" s="1">
        <f>DATE(Ferie[[#This Row],[Année]],1,1)</f>
        <v>40544</v>
      </c>
      <c r="C13" s="1">
        <f>DATE(Ferie[[#This Row],[Année]],5,1)</f>
        <v>40664</v>
      </c>
      <c r="D13" s="1">
        <f>DATE(Ferie[[#This Row],[Année]],5,8)</f>
        <v>40671</v>
      </c>
      <c r="E13" s="1">
        <f>DATE(Ferie[[#This Row],[Année]],7,14)</f>
        <v>40738</v>
      </c>
      <c r="F13" s="1">
        <f>DATE(Ferie[[#This Row],[Année]],8,15)</f>
        <v>40770</v>
      </c>
      <c r="G13" s="1">
        <f>DATE(Ferie[[#This Row],[Année]],11,1)</f>
        <v>40848</v>
      </c>
      <c r="H13" s="1">
        <f>DATE(Ferie[[#This Row],[Année]],11,11)</f>
        <v>40858</v>
      </c>
      <c r="I13" s="1">
        <f>DATE(Ferie[[#This Row],[Année]],12,25)</f>
        <v>40902</v>
      </c>
      <c r="J13" s="1">
        <f>ROUND(DATE(Ferie[[#This Row],[Année]],4,MOD(234-11*MOD(Ferie[[#This Row],[Année]],19),30))/7,0)*7-6</f>
        <v>40657</v>
      </c>
      <c r="K13" s="1">
        <f>Ferie[[#This Row],[Pâques]]+1</f>
        <v>40658</v>
      </c>
      <c r="L13" s="1">
        <f>Ferie[[#This Row],[Pâques]]+39</f>
        <v>40696</v>
      </c>
      <c r="M13" s="1">
        <f>Ferie[[#This Row],[Pâques]]+50</f>
        <v>40707</v>
      </c>
    </row>
    <row r="14" spans="1:13" x14ac:dyDescent="0.35">
      <c r="A14">
        <v>2012</v>
      </c>
      <c r="B14" s="1">
        <f>DATE(Ferie[[#This Row],[Année]],1,1)</f>
        <v>40909</v>
      </c>
      <c r="C14" s="1">
        <f>DATE(Ferie[[#This Row],[Année]],5,1)</f>
        <v>41030</v>
      </c>
      <c r="D14" s="1">
        <f>DATE(Ferie[[#This Row],[Année]],5,8)</f>
        <v>41037</v>
      </c>
      <c r="E14" s="1">
        <f>DATE(Ferie[[#This Row],[Année]],7,14)</f>
        <v>41104</v>
      </c>
      <c r="F14" s="1">
        <f>DATE(Ferie[[#This Row],[Année]],8,15)</f>
        <v>41136</v>
      </c>
      <c r="G14" s="1">
        <f>DATE(Ferie[[#This Row],[Année]],11,1)</f>
        <v>41214</v>
      </c>
      <c r="H14" s="1">
        <f>DATE(Ferie[[#This Row],[Année]],11,11)</f>
        <v>41224</v>
      </c>
      <c r="I14" s="1">
        <f>DATE(Ferie[[#This Row],[Année]],12,25)</f>
        <v>41268</v>
      </c>
      <c r="J14" s="1">
        <f>ROUND(DATE(Ferie[[#This Row],[Année]],4,MOD(234-11*MOD(Ferie[[#This Row],[Année]],19),30))/7,0)*7-6</f>
        <v>41007</v>
      </c>
      <c r="K14" s="1">
        <f>Ferie[[#This Row],[Pâques]]+1</f>
        <v>41008</v>
      </c>
      <c r="L14" s="1">
        <f>Ferie[[#This Row],[Pâques]]+39</f>
        <v>41046</v>
      </c>
      <c r="M14" s="1">
        <f>Ferie[[#This Row],[Pâques]]+50</f>
        <v>41057</v>
      </c>
    </row>
    <row r="15" spans="1:13" x14ac:dyDescent="0.35">
      <c r="A15">
        <v>2013</v>
      </c>
      <c r="B15" s="1">
        <f>DATE(Ferie[[#This Row],[Année]],1,1)</f>
        <v>41275</v>
      </c>
      <c r="C15" s="1">
        <f>DATE(Ferie[[#This Row],[Année]],5,1)</f>
        <v>41395</v>
      </c>
      <c r="D15" s="1">
        <f>DATE(Ferie[[#This Row],[Année]],5,8)</f>
        <v>41402</v>
      </c>
      <c r="E15" s="1">
        <f>DATE(Ferie[[#This Row],[Année]],7,14)</f>
        <v>41469</v>
      </c>
      <c r="F15" s="1">
        <f>DATE(Ferie[[#This Row],[Année]],8,15)</f>
        <v>41501</v>
      </c>
      <c r="G15" s="1">
        <f>DATE(Ferie[[#This Row],[Année]],11,1)</f>
        <v>41579</v>
      </c>
      <c r="H15" s="1">
        <f>DATE(Ferie[[#This Row],[Année]],11,11)</f>
        <v>41589</v>
      </c>
      <c r="I15" s="1">
        <f>DATE(Ferie[[#This Row],[Année]],12,25)</f>
        <v>41633</v>
      </c>
      <c r="J15" s="1">
        <f>ROUND(DATE(Ferie[[#This Row],[Année]],4,MOD(234-11*MOD(Ferie[[#This Row],[Année]],19),30))/7,0)*7-6</f>
        <v>41364</v>
      </c>
      <c r="K15" s="1">
        <f>Ferie[[#This Row],[Pâques]]+1</f>
        <v>41365</v>
      </c>
      <c r="L15" s="1">
        <f>Ferie[[#This Row],[Pâques]]+39</f>
        <v>41403</v>
      </c>
      <c r="M15" s="1">
        <f>Ferie[[#This Row],[Pâques]]+50</f>
        <v>41414</v>
      </c>
    </row>
    <row r="16" spans="1:13" x14ac:dyDescent="0.35">
      <c r="A16">
        <v>2014</v>
      </c>
      <c r="B16" s="1">
        <f>DATE(Ferie[[#This Row],[Année]],1,1)</f>
        <v>41640</v>
      </c>
      <c r="C16" s="1">
        <f>DATE(Ferie[[#This Row],[Année]],5,1)</f>
        <v>41760</v>
      </c>
      <c r="D16" s="1">
        <f>DATE(Ferie[[#This Row],[Année]],5,8)</f>
        <v>41767</v>
      </c>
      <c r="E16" s="1">
        <f>DATE(Ferie[[#This Row],[Année]],7,14)</f>
        <v>41834</v>
      </c>
      <c r="F16" s="1">
        <f>DATE(Ferie[[#This Row],[Année]],8,15)</f>
        <v>41866</v>
      </c>
      <c r="G16" s="1">
        <f>DATE(Ferie[[#This Row],[Année]],11,1)</f>
        <v>41944</v>
      </c>
      <c r="H16" s="1">
        <f>DATE(Ferie[[#This Row],[Année]],11,11)</f>
        <v>41954</v>
      </c>
      <c r="I16" s="1">
        <f>DATE(Ferie[[#This Row],[Année]],12,25)</f>
        <v>41998</v>
      </c>
      <c r="J16" s="1">
        <f>ROUND(DATE(Ferie[[#This Row],[Année]],4,MOD(234-11*MOD(Ferie[[#This Row],[Année]],19),30))/7,0)*7-6</f>
        <v>41749</v>
      </c>
      <c r="K16" s="1">
        <f>Ferie[[#This Row],[Pâques]]+1</f>
        <v>41750</v>
      </c>
      <c r="L16" s="1">
        <f>Ferie[[#This Row],[Pâques]]+39</f>
        <v>41788</v>
      </c>
      <c r="M16" s="1">
        <f>Ferie[[#This Row],[Pâques]]+50</f>
        <v>41799</v>
      </c>
    </row>
    <row r="17" spans="1:13" x14ac:dyDescent="0.35">
      <c r="A17">
        <v>2015</v>
      </c>
      <c r="B17" s="1">
        <f>DATE(Ferie[[#This Row],[Année]],1,1)</f>
        <v>42005</v>
      </c>
      <c r="C17" s="1">
        <f>DATE(Ferie[[#This Row],[Année]],5,1)</f>
        <v>42125</v>
      </c>
      <c r="D17" s="1">
        <f>DATE(Ferie[[#This Row],[Année]],5,8)</f>
        <v>42132</v>
      </c>
      <c r="E17" s="1">
        <f>DATE(Ferie[[#This Row],[Année]],7,14)</f>
        <v>42199</v>
      </c>
      <c r="F17" s="1">
        <f>DATE(Ferie[[#This Row],[Année]],8,15)</f>
        <v>42231</v>
      </c>
      <c r="G17" s="1">
        <f>DATE(Ferie[[#This Row],[Année]],11,1)</f>
        <v>42309</v>
      </c>
      <c r="H17" s="1">
        <f>DATE(Ferie[[#This Row],[Année]],11,11)</f>
        <v>42319</v>
      </c>
      <c r="I17" s="1">
        <f>DATE(Ferie[[#This Row],[Année]],12,25)</f>
        <v>42363</v>
      </c>
      <c r="J17" s="1">
        <f>ROUND(DATE(Ferie[[#This Row],[Année]],4,MOD(234-11*MOD(Ferie[[#This Row],[Année]],19),30))/7,0)*7-6</f>
        <v>42099</v>
      </c>
      <c r="K17" s="1">
        <f>Ferie[[#This Row],[Pâques]]+1</f>
        <v>42100</v>
      </c>
      <c r="L17" s="1">
        <f>Ferie[[#This Row],[Pâques]]+39</f>
        <v>42138</v>
      </c>
      <c r="M17" s="1">
        <f>Ferie[[#This Row],[Pâques]]+50</f>
        <v>42149</v>
      </c>
    </row>
    <row r="18" spans="1:13" x14ac:dyDescent="0.35">
      <c r="A18">
        <v>2016</v>
      </c>
      <c r="B18" s="1">
        <f>DATE(Ferie[[#This Row],[Année]],1,1)</f>
        <v>42370</v>
      </c>
      <c r="C18" s="1">
        <f>DATE(Ferie[[#This Row],[Année]],5,1)</f>
        <v>42491</v>
      </c>
      <c r="D18" s="1">
        <f>DATE(Ferie[[#This Row],[Année]],5,8)</f>
        <v>42498</v>
      </c>
      <c r="E18" s="1">
        <f>DATE(Ferie[[#This Row],[Année]],7,14)</f>
        <v>42565</v>
      </c>
      <c r="F18" s="1">
        <f>DATE(Ferie[[#This Row],[Année]],8,15)</f>
        <v>42597</v>
      </c>
      <c r="G18" s="1">
        <f>DATE(Ferie[[#This Row],[Année]],11,1)</f>
        <v>42675</v>
      </c>
      <c r="H18" s="1">
        <f>DATE(Ferie[[#This Row],[Année]],11,11)</f>
        <v>42685</v>
      </c>
      <c r="I18" s="1">
        <f>DATE(Ferie[[#This Row],[Année]],12,25)</f>
        <v>42729</v>
      </c>
      <c r="J18" s="1">
        <f>ROUND(DATE(Ferie[[#This Row],[Année]],4,MOD(234-11*MOD(Ferie[[#This Row],[Année]],19),30))/7,0)*7-6</f>
        <v>42456</v>
      </c>
      <c r="K18" s="1">
        <f>Ferie[[#This Row],[Pâques]]+1</f>
        <v>42457</v>
      </c>
      <c r="L18" s="1">
        <f>Ferie[[#This Row],[Pâques]]+39</f>
        <v>42495</v>
      </c>
      <c r="M18" s="1">
        <f>Ferie[[#This Row],[Pâques]]+50</f>
        <v>42506</v>
      </c>
    </row>
    <row r="19" spans="1:13" x14ac:dyDescent="0.35">
      <c r="A19">
        <v>2017</v>
      </c>
      <c r="B19" s="1">
        <f>DATE(Ferie[[#This Row],[Année]],1,1)</f>
        <v>42736</v>
      </c>
      <c r="C19" s="1">
        <f>DATE(Ferie[[#This Row],[Année]],5,1)</f>
        <v>42856</v>
      </c>
      <c r="D19" s="1">
        <f>DATE(Ferie[[#This Row],[Année]],5,8)</f>
        <v>42863</v>
      </c>
      <c r="E19" s="1">
        <f>DATE(Ferie[[#This Row],[Année]],7,14)</f>
        <v>42930</v>
      </c>
      <c r="F19" s="1">
        <f>DATE(Ferie[[#This Row],[Année]],8,15)</f>
        <v>42962</v>
      </c>
      <c r="G19" s="1">
        <f>DATE(Ferie[[#This Row],[Année]],11,1)</f>
        <v>43040</v>
      </c>
      <c r="H19" s="1">
        <f>DATE(Ferie[[#This Row],[Année]],11,11)</f>
        <v>43050</v>
      </c>
      <c r="I19" s="1">
        <f>DATE(Ferie[[#This Row],[Année]],12,25)</f>
        <v>43094</v>
      </c>
      <c r="J19" s="1">
        <f>ROUND(DATE(Ferie[[#This Row],[Année]],4,MOD(234-11*MOD(Ferie[[#This Row],[Année]],19),30))/7,0)*7-6</f>
        <v>42841</v>
      </c>
      <c r="K19" s="1">
        <f>Ferie[[#This Row],[Pâques]]+1</f>
        <v>42842</v>
      </c>
      <c r="L19" s="1">
        <f>Ferie[[#This Row],[Pâques]]+39</f>
        <v>42880</v>
      </c>
      <c r="M19" s="1">
        <f>Ferie[[#This Row],[Pâques]]+50</f>
        <v>42891</v>
      </c>
    </row>
    <row r="20" spans="1:13" x14ac:dyDescent="0.35">
      <c r="A20">
        <v>2018</v>
      </c>
      <c r="B20" s="1">
        <f>DATE(Ferie[[#This Row],[Année]],1,1)</f>
        <v>43101</v>
      </c>
      <c r="C20" s="1">
        <f>DATE(Ferie[[#This Row],[Année]],5,1)</f>
        <v>43221</v>
      </c>
      <c r="D20" s="1">
        <f>DATE(Ferie[[#This Row],[Année]],5,8)</f>
        <v>43228</v>
      </c>
      <c r="E20" s="1">
        <f>DATE(Ferie[[#This Row],[Année]],7,14)</f>
        <v>43295</v>
      </c>
      <c r="F20" s="1">
        <f>DATE(Ferie[[#This Row],[Année]],8,15)</f>
        <v>43327</v>
      </c>
      <c r="G20" s="1">
        <f>DATE(Ferie[[#This Row],[Année]],11,1)</f>
        <v>43405</v>
      </c>
      <c r="H20" s="1">
        <f>DATE(Ferie[[#This Row],[Année]],11,11)</f>
        <v>43415</v>
      </c>
      <c r="I20" s="1">
        <f>DATE(Ferie[[#This Row],[Année]],12,25)</f>
        <v>43459</v>
      </c>
      <c r="J20" s="1">
        <f>ROUND(DATE(Ferie[[#This Row],[Année]],4,MOD(234-11*MOD(Ferie[[#This Row],[Année]],19),30))/7,0)*7-6</f>
        <v>43191</v>
      </c>
      <c r="K20" s="1">
        <f>Ferie[[#This Row],[Pâques]]+1</f>
        <v>43192</v>
      </c>
      <c r="L20" s="1">
        <f>Ferie[[#This Row],[Pâques]]+39</f>
        <v>43230</v>
      </c>
      <c r="M20" s="1">
        <f>Ferie[[#This Row],[Pâques]]+50</f>
        <v>43241</v>
      </c>
    </row>
    <row r="21" spans="1:13" x14ac:dyDescent="0.35">
      <c r="A21">
        <v>2019</v>
      </c>
      <c r="B21" s="1">
        <f>DATE(Ferie[[#This Row],[Année]],1,1)</f>
        <v>43466</v>
      </c>
      <c r="C21" s="1">
        <f>DATE(Ferie[[#This Row],[Année]],5,1)</f>
        <v>43586</v>
      </c>
      <c r="D21" s="1">
        <f>DATE(Ferie[[#This Row],[Année]],5,8)</f>
        <v>43593</v>
      </c>
      <c r="E21" s="1">
        <f>DATE(Ferie[[#This Row],[Année]],7,14)</f>
        <v>43660</v>
      </c>
      <c r="F21" s="1">
        <f>DATE(Ferie[[#This Row],[Année]],8,15)</f>
        <v>43692</v>
      </c>
      <c r="G21" s="1">
        <f>DATE(Ferie[[#This Row],[Année]],11,1)</f>
        <v>43770</v>
      </c>
      <c r="H21" s="1">
        <f>DATE(Ferie[[#This Row],[Année]],11,11)</f>
        <v>43780</v>
      </c>
      <c r="I21" s="1">
        <f>DATE(Ferie[[#This Row],[Année]],12,25)</f>
        <v>43824</v>
      </c>
      <c r="J21" s="1">
        <f>ROUND(DATE(Ferie[[#This Row],[Année]],4,MOD(234-11*MOD(Ferie[[#This Row],[Année]],19),30))/7,0)*7-6</f>
        <v>43576</v>
      </c>
      <c r="K21" s="1">
        <f>Ferie[[#This Row],[Pâques]]+1</f>
        <v>43577</v>
      </c>
      <c r="L21" s="1">
        <f>Ferie[[#This Row],[Pâques]]+39</f>
        <v>43615</v>
      </c>
      <c r="M21" s="1">
        <f>Ferie[[#This Row],[Pâques]]+50</f>
        <v>43626</v>
      </c>
    </row>
    <row r="22" spans="1:13" x14ac:dyDescent="0.35">
      <c r="A22">
        <v>2020</v>
      </c>
      <c r="B22" s="1">
        <f>DATE(Ferie[[#This Row],[Année]],1,1)</f>
        <v>43831</v>
      </c>
      <c r="C22" s="1">
        <f>DATE(Ferie[[#This Row],[Année]],5,1)</f>
        <v>43952</v>
      </c>
      <c r="D22" s="1">
        <f>DATE(Ferie[[#This Row],[Année]],5,8)</f>
        <v>43959</v>
      </c>
      <c r="E22" s="1">
        <f>DATE(Ferie[[#This Row],[Année]],7,14)</f>
        <v>44026</v>
      </c>
      <c r="F22" s="1">
        <f>DATE(Ferie[[#This Row],[Année]],8,15)</f>
        <v>44058</v>
      </c>
      <c r="G22" s="1">
        <f>DATE(Ferie[[#This Row],[Année]],11,1)</f>
        <v>44136</v>
      </c>
      <c r="H22" s="1">
        <f>DATE(Ferie[[#This Row],[Année]],11,11)</f>
        <v>44146</v>
      </c>
      <c r="I22" s="1">
        <f>DATE(Ferie[[#This Row],[Année]],12,25)</f>
        <v>44190</v>
      </c>
      <c r="J22" s="1">
        <f>ROUND(DATE(Ferie[[#This Row],[Année]],4,MOD(234-11*MOD(Ferie[[#This Row],[Année]],19),30))/7,0)*7-6</f>
        <v>43933</v>
      </c>
      <c r="K22" s="1">
        <f>Ferie[[#This Row],[Pâques]]+1</f>
        <v>43934</v>
      </c>
      <c r="L22" s="1">
        <f>Ferie[[#This Row],[Pâques]]+39</f>
        <v>43972</v>
      </c>
      <c r="M22" s="1">
        <f>Ferie[[#This Row],[Pâques]]+50</f>
        <v>43983</v>
      </c>
    </row>
    <row r="23" spans="1:13" x14ac:dyDescent="0.35">
      <c r="A23">
        <v>2021</v>
      </c>
      <c r="B23" s="1">
        <f>DATE(Ferie[[#This Row],[Année]],1,1)</f>
        <v>44197</v>
      </c>
      <c r="C23" s="1">
        <f>DATE(Ferie[[#This Row],[Année]],5,1)</f>
        <v>44317</v>
      </c>
      <c r="D23" s="1">
        <f>DATE(Ferie[[#This Row],[Année]],5,8)</f>
        <v>44324</v>
      </c>
      <c r="E23" s="1">
        <f>DATE(Ferie[[#This Row],[Année]],7,14)</f>
        <v>44391</v>
      </c>
      <c r="F23" s="1">
        <f>DATE(Ferie[[#This Row],[Année]],8,15)</f>
        <v>44423</v>
      </c>
      <c r="G23" s="1">
        <f>DATE(Ferie[[#This Row],[Année]],11,1)</f>
        <v>44501</v>
      </c>
      <c r="H23" s="1">
        <f>DATE(Ferie[[#This Row],[Année]],11,11)</f>
        <v>44511</v>
      </c>
      <c r="I23" s="1">
        <f>DATE(Ferie[[#This Row],[Année]],12,25)</f>
        <v>44555</v>
      </c>
      <c r="J23" s="1">
        <f>ROUND(DATE(Ferie[[#This Row],[Année]],4,MOD(234-11*MOD(Ferie[[#This Row],[Année]],19),30))/7,0)*7-6</f>
        <v>44290</v>
      </c>
      <c r="K23" s="1">
        <f>Ferie[[#This Row],[Pâques]]+1</f>
        <v>44291</v>
      </c>
      <c r="L23" s="1">
        <f>Ferie[[#This Row],[Pâques]]+39</f>
        <v>44329</v>
      </c>
      <c r="M23" s="1">
        <f>Ferie[[#This Row],[Pâques]]+50</f>
        <v>44340</v>
      </c>
    </row>
    <row r="24" spans="1:13" x14ac:dyDescent="0.35">
      <c r="A24">
        <v>2022</v>
      </c>
      <c r="B24" s="1">
        <f>DATE(Ferie[[#This Row],[Année]],1,1)</f>
        <v>44562</v>
      </c>
      <c r="C24" s="1">
        <f>DATE(Ferie[[#This Row],[Année]],5,1)</f>
        <v>44682</v>
      </c>
      <c r="D24" s="1">
        <f>DATE(Ferie[[#This Row],[Année]],5,8)</f>
        <v>44689</v>
      </c>
      <c r="E24" s="1">
        <f>DATE(Ferie[[#This Row],[Année]],7,14)</f>
        <v>44756</v>
      </c>
      <c r="F24" s="1">
        <f>DATE(Ferie[[#This Row],[Année]],8,15)</f>
        <v>44788</v>
      </c>
      <c r="G24" s="1">
        <f>DATE(Ferie[[#This Row],[Année]],11,1)</f>
        <v>44866</v>
      </c>
      <c r="H24" s="1">
        <f>DATE(Ferie[[#This Row],[Année]],11,11)</f>
        <v>44876</v>
      </c>
      <c r="I24" s="1">
        <f>DATE(Ferie[[#This Row],[Année]],12,25)</f>
        <v>44920</v>
      </c>
      <c r="J24" s="1">
        <f>ROUND(DATE(Ferie[[#This Row],[Année]],4,MOD(234-11*MOD(Ferie[[#This Row],[Année]],19),30))/7,0)*7-6</f>
        <v>44668</v>
      </c>
      <c r="K24" s="1">
        <f>Ferie[[#This Row],[Pâques]]+1</f>
        <v>44669</v>
      </c>
      <c r="L24" s="1">
        <f>Ferie[[#This Row],[Pâques]]+39</f>
        <v>44707</v>
      </c>
      <c r="M24" s="1">
        <f>Ferie[[#This Row],[Pâques]]+50</f>
        <v>44718</v>
      </c>
    </row>
    <row r="25" spans="1:13" x14ac:dyDescent="0.35">
      <c r="A25">
        <v>2023</v>
      </c>
      <c r="B25" s="1">
        <f>DATE(Ferie[[#This Row],[Année]],1,1)</f>
        <v>44927</v>
      </c>
      <c r="C25" s="1">
        <f>DATE(Ferie[[#This Row],[Année]],5,1)</f>
        <v>45047</v>
      </c>
      <c r="D25" s="1">
        <f>DATE(Ferie[[#This Row],[Année]],5,8)</f>
        <v>45054</v>
      </c>
      <c r="E25" s="1">
        <f>DATE(Ferie[[#This Row],[Année]],7,14)</f>
        <v>45121</v>
      </c>
      <c r="F25" s="1">
        <f>DATE(Ferie[[#This Row],[Année]],8,15)</f>
        <v>45153</v>
      </c>
      <c r="G25" s="1">
        <f>DATE(Ferie[[#This Row],[Année]],11,1)</f>
        <v>45231</v>
      </c>
      <c r="H25" s="1">
        <f>DATE(Ferie[[#This Row],[Année]],11,11)</f>
        <v>45241</v>
      </c>
      <c r="I25" s="1">
        <f>DATE(Ferie[[#This Row],[Année]],12,25)</f>
        <v>45285</v>
      </c>
      <c r="J25" s="1">
        <f>ROUND(DATE(Ferie[[#This Row],[Année]],4,MOD(234-11*MOD(Ferie[[#This Row],[Année]],19),30))/7,0)*7-6</f>
        <v>45025</v>
      </c>
      <c r="K25" s="1">
        <f>Ferie[[#This Row],[Pâques]]+1</f>
        <v>45026</v>
      </c>
      <c r="L25" s="1">
        <f>Ferie[[#This Row],[Pâques]]+39</f>
        <v>45064</v>
      </c>
      <c r="M25" s="1">
        <f>Ferie[[#This Row],[Pâques]]+50</f>
        <v>45075</v>
      </c>
    </row>
    <row r="26" spans="1:13" x14ac:dyDescent="0.35">
      <c r="A26">
        <v>2024</v>
      </c>
      <c r="B26" s="1">
        <f>DATE(Ferie[[#This Row],[Année]],1,1)</f>
        <v>45292</v>
      </c>
      <c r="C26" s="1">
        <f>DATE(Ferie[[#This Row],[Année]],5,1)</f>
        <v>45413</v>
      </c>
      <c r="D26" s="1">
        <f>DATE(Ferie[[#This Row],[Année]],5,8)</f>
        <v>45420</v>
      </c>
      <c r="E26" s="1">
        <f>DATE(Ferie[[#This Row],[Année]],7,14)</f>
        <v>45487</v>
      </c>
      <c r="F26" s="1">
        <f>DATE(Ferie[[#This Row],[Année]],8,15)</f>
        <v>45519</v>
      </c>
      <c r="G26" s="1">
        <f>DATE(Ferie[[#This Row],[Année]],11,1)</f>
        <v>45597</v>
      </c>
      <c r="H26" s="1">
        <f>DATE(Ferie[[#This Row],[Année]],11,11)</f>
        <v>45607</v>
      </c>
      <c r="I26" s="1">
        <f>DATE(Ferie[[#This Row],[Année]],12,25)</f>
        <v>45651</v>
      </c>
      <c r="J26" s="1">
        <f>ROUND(DATE(Ferie[[#This Row],[Année]],4,MOD(234-11*MOD(Ferie[[#This Row],[Année]],19),30))/7,0)*7-6</f>
        <v>45382</v>
      </c>
      <c r="K26" s="1">
        <f>Ferie[[#This Row],[Pâques]]+1</f>
        <v>45383</v>
      </c>
      <c r="L26" s="1">
        <f>Ferie[[#This Row],[Pâques]]+39</f>
        <v>45421</v>
      </c>
      <c r="M26" s="1">
        <f>Ferie[[#This Row],[Pâques]]+50</f>
        <v>45432</v>
      </c>
    </row>
    <row r="27" spans="1:13" x14ac:dyDescent="0.35">
      <c r="A27">
        <v>2025</v>
      </c>
      <c r="B27" s="1">
        <f>DATE(Ferie[[#This Row],[Année]],1,1)</f>
        <v>45658</v>
      </c>
      <c r="C27" s="1">
        <f>DATE(Ferie[[#This Row],[Année]],5,1)</f>
        <v>45778</v>
      </c>
      <c r="D27" s="1">
        <f>DATE(Ferie[[#This Row],[Année]],5,8)</f>
        <v>45785</v>
      </c>
      <c r="E27" s="1">
        <f>DATE(Ferie[[#This Row],[Année]],7,14)</f>
        <v>45852</v>
      </c>
      <c r="F27" s="1">
        <f>DATE(Ferie[[#This Row],[Année]],8,15)</f>
        <v>45884</v>
      </c>
      <c r="G27" s="1">
        <f>DATE(Ferie[[#This Row],[Année]],11,1)</f>
        <v>45962</v>
      </c>
      <c r="H27" s="1">
        <f>DATE(Ferie[[#This Row],[Année]],11,11)</f>
        <v>45972</v>
      </c>
      <c r="I27" s="1">
        <f>DATE(Ferie[[#This Row],[Année]],12,25)</f>
        <v>46016</v>
      </c>
      <c r="J27" s="1">
        <f>ROUND(DATE(Ferie[[#This Row],[Année]],4,MOD(234-11*MOD(Ferie[[#This Row],[Année]],19),30))/7,0)*7-6</f>
        <v>45767</v>
      </c>
      <c r="K27" s="1">
        <f>Ferie[[#This Row],[Pâques]]+1</f>
        <v>45768</v>
      </c>
      <c r="L27" s="1">
        <f>Ferie[[#This Row],[Pâques]]+39</f>
        <v>45806</v>
      </c>
      <c r="M27" s="1">
        <f>Ferie[[#This Row],[Pâques]]+50</f>
        <v>45817</v>
      </c>
    </row>
    <row r="28" spans="1:13" x14ac:dyDescent="0.35">
      <c r="A28">
        <v>2026</v>
      </c>
      <c r="B28" s="1">
        <f>DATE(Ferie[[#This Row],[Année]],1,1)</f>
        <v>46023</v>
      </c>
      <c r="C28" s="1">
        <f>DATE(Ferie[[#This Row],[Année]],5,1)</f>
        <v>46143</v>
      </c>
      <c r="D28" s="1">
        <f>DATE(Ferie[[#This Row],[Année]],5,8)</f>
        <v>46150</v>
      </c>
      <c r="E28" s="1">
        <f>DATE(Ferie[[#This Row],[Année]],7,14)</f>
        <v>46217</v>
      </c>
      <c r="F28" s="1">
        <f>DATE(Ferie[[#This Row],[Année]],8,15)</f>
        <v>46249</v>
      </c>
      <c r="G28" s="1">
        <f>DATE(Ferie[[#This Row],[Année]],11,1)</f>
        <v>46327</v>
      </c>
      <c r="H28" s="1">
        <f>DATE(Ferie[[#This Row],[Année]],11,11)</f>
        <v>46337</v>
      </c>
      <c r="I28" s="1">
        <f>DATE(Ferie[[#This Row],[Année]],12,25)</f>
        <v>46381</v>
      </c>
      <c r="J28" s="1">
        <f>ROUND(DATE(Ferie[[#This Row],[Année]],4,MOD(234-11*MOD(Ferie[[#This Row],[Année]],19),30))/7,0)*7-6</f>
        <v>46117</v>
      </c>
      <c r="K28" s="1">
        <f>Ferie[[#This Row],[Pâques]]+1</f>
        <v>46118</v>
      </c>
      <c r="L28" s="1">
        <f>Ferie[[#This Row],[Pâques]]+39</f>
        <v>46156</v>
      </c>
      <c r="M28" s="1">
        <f>Ferie[[#This Row],[Pâques]]+50</f>
        <v>46167</v>
      </c>
    </row>
    <row r="29" spans="1:13" x14ac:dyDescent="0.35">
      <c r="A29">
        <v>2027</v>
      </c>
      <c r="B29" s="1">
        <f>DATE(Ferie[[#This Row],[Année]],1,1)</f>
        <v>46388</v>
      </c>
      <c r="C29" s="1">
        <f>DATE(Ferie[[#This Row],[Année]],5,1)</f>
        <v>46508</v>
      </c>
      <c r="D29" s="1">
        <f>DATE(Ferie[[#This Row],[Année]],5,8)</f>
        <v>46515</v>
      </c>
      <c r="E29" s="1">
        <f>DATE(Ferie[[#This Row],[Année]],7,14)</f>
        <v>46582</v>
      </c>
      <c r="F29" s="1">
        <f>DATE(Ferie[[#This Row],[Année]],8,15)</f>
        <v>46614</v>
      </c>
      <c r="G29" s="1">
        <f>DATE(Ferie[[#This Row],[Année]],11,1)</f>
        <v>46692</v>
      </c>
      <c r="H29" s="1">
        <f>DATE(Ferie[[#This Row],[Année]],11,11)</f>
        <v>46702</v>
      </c>
      <c r="I29" s="1">
        <f>DATE(Ferie[[#This Row],[Année]],12,25)</f>
        <v>46746</v>
      </c>
      <c r="J29" s="1">
        <f>ROUND(DATE(Ferie[[#This Row],[Année]],4,MOD(234-11*MOD(Ferie[[#This Row],[Année]],19),30))/7,0)*7-6</f>
        <v>46474</v>
      </c>
      <c r="K29" s="1">
        <f>Ferie[[#This Row],[Pâques]]+1</f>
        <v>46475</v>
      </c>
      <c r="L29" s="1">
        <f>Ferie[[#This Row],[Pâques]]+39</f>
        <v>46513</v>
      </c>
      <c r="M29" s="1">
        <f>Ferie[[#This Row],[Pâques]]+50</f>
        <v>46524</v>
      </c>
    </row>
    <row r="30" spans="1:13" x14ac:dyDescent="0.35">
      <c r="A30">
        <v>2028</v>
      </c>
      <c r="B30" s="1">
        <f>DATE(Ferie[[#This Row],[Année]],1,1)</f>
        <v>46753</v>
      </c>
      <c r="C30" s="1">
        <f>DATE(Ferie[[#This Row],[Année]],5,1)</f>
        <v>46874</v>
      </c>
      <c r="D30" s="1">
        <f>DATE(Ferie[[#This Row],[Année]],5,8)</f>
        <v>46881</v>
      </c>
      <c r="E30" s="1">
        <f>DATE(Ferie[[#This Row],[Année]],7,14)</f>
        <v>46948</v>
      </c>
      <c r="F30" s="1">
        <f>DATE(Ferie[[#This Row],[Année]],8,15)</f>
        <v>46980</v>
      </c>
      <c r="G30" s="1">
        <f>DATE(Ferie[[#This Row],[Année]],11,1)</f>
        <v>47058</v>
      </c>
      <c r="H30" s="1">
        <f>DATE(Ferie[[#This Row],[Année]],11,11)</f>
        <v>47068</v>
      </c>
      <c r="I30" s="1">
        <f>DATE(Ferie[[#This Row],[Année]],12,25)</f>
        <v>47112</v>
      </c>
      <c r="J30" s="1">
        <f>ROUND(DATE(Ferie[[#This Row],[Année]],4,MOD(234-11*MOD(Ferie[[#This Row],[Année]],19),30))/7,0)*7-6</f>
        <v>46859</v>
      </c>
      <c r="K30" s="1">
        <f>Ferie[[#This Row],[Pâques]]+1</f>
        <v>46860</v>
      </c>
      <c r="L30" s="1">
        <f>Ferie[[#This Row],[Pâques]]+39</f>
        <v>46898</v>
      </c>
      <c r="M30" s="1">
        <f>Ferie[[#This Row],[Pâques]]+50</f>
        <v>46909</v>
      </c>
    </row>
    <row r="31" spans="1:13" x14ac:dyDescent="0.35">
      <c r="A31">
        <v>2029</v>
      </c>
      <c r="B31" s="1">
        <f>DATE(Ferie[[#This Row],[Année]],1,1)</f>
        <v>47119</v>
      </c>
      <c r="C31" s="1">
        <f>DATE(Ferie[[#This Row],[Année]],5,1)</f>
        <v>47239</v>
      </c>
      <c r="D31" s="1">
        <f>DATE(Ferie[[#This Row],[Année]],5,8)</f>
        <v>47246</v>
      </c>
      <c r="E31" s="1">
        <f>DATE(Ferie[[#This Row],[Année]],7,14)</f>
        <v>47313</v>
      </c>
      <c r="F31" s="1">
        <f>DATE(Ferie[[#This Row],[Année]],8,15)</f>
        <v>47345</v>
      </c>
      <c r="G31" s="1">
        <f>DATE(Ferie[[#This Row],[Année]],11,1)</f>
        <v>47423</v>
      </c>
      <c r="H31" s="1">
        <f>DATE(Ferie[[#This Row],[Année]],11,11)</f>
        <v>47433</v>
      </c>
      <c r="I31" s="1">
        <f>DATE(Ferie[[#This Row],[Année]],12,25)</f>
        <v>47477</v>
      </c>
      <c r="J31" s="1">
        <f>ROUND(DATE(Ferie[[#This Row],[Année]],4,MOD(234-11*MOD(Ferie[[#This Row],[Année]],19),30))/7,0)*7-6</f>
        <v>47209</v>
      </c>
      <c r="K31" s="1">
        <f>Ferie[[#This Row],[Pâques]]+1</f>
        <v>47210</v>
      </c>
      <c r="L31" s="1">
        <f>Ferie[[#This Row],[Pâques]]+39</f>
        <v>47248</v>
      </c>
      <c r="M31" s="1">
        <f>Ferie[[#This Row],[Pâques]]+50</f>
        <v>47259</v>
      </c>
    </row>
    <row r="32" spans="1:13" x14ac:dyDescent="0.35">
      <c r="A32">
        <v>2030</v>
      </c>
      <c r="B32" s="1">
        <f>DATE(Ferie[[#This Row],[Année]],1,1)</f>
        <v>47484</v>
      </c>
      <c r="C32" s="1">
        <f>DATE(Ferie[[#This Row],[Année]],5,1)</f>
        <v>47604</v>
      </c>
      <c r="D32" s="1">
        <f>DATE(Ferie[[#This Row],[Année]],5,8)</f>
        <v>47611</v>
      </c>
      <c r="E32" s="1">
        <f>DATE(Ferie[[#This Row],[Année]],7,14)</f>
        <v>47678</v>
      </c>
      <c r="F32" s="1">
        <f>DATE(Ferie[[#This Row],[Année]],8,15)</f>
        <v>47710</v>
      </c>
      <c r="G32" s="1">
        <f>DATE(Ferie[[#This Row],[Année]],11,1)</f>
        <v>47788</v>
      </c>
      <c r="H32" s="1">
        <f>DATE(Ferie[[#This Row],[Année]],11,11)</f>
        <v>47798</v>
      </c>
      <c r="I32" s="1">
        <f>DATE(Ferie[[#This Row],[Année]],12,25)</f>
        <v>47842</v>
      </c>
      <c r="J32" s="1">
        <f>ROUND(DATE(Ferie[[#This Row],[Année]],4,MOD(234-11*MOD(Ferie[[#This Row],[Année]],19),30))/7,0)*7-6</f>
        <v>47594</v>
      </c>
      <c r="K32" s="1">
        <f>Ferie[[#This Row],[Pâques]]+1</f>
        <v>47595</v>
      </c>
      <c r="L32" s="1">
        <f>Ferie[[#This Row],[Pâques]]+39</f>
        <v>47633</v>
      </c>
      <c r="M32" s="1">
        <f>Ferie[[#This Row],[Pâques]]+50</f>
        <v>47644</v>
      </c>
    </row>
    <row r="33" spans="1:13" x14ac:dyDescent="0.35">
      <c r="A33">
        <v>2031</v>
      </c>
      <c r="B33" s="1">
        <f>DATE(Ferie[[#This Row],[Année]],1,1)</f>
        <v>47849</v>
      </c>
      <c r="C33" s="1">
        <f>DATE(Ferie[[#This Row],[Année]],5,1)</f>
        <v>47969</v>
      </c>
      <c r="D33" s="1">
        <f>DATE(Ferie[[#This Row],[Année]],5,8)</f>
        <v>47976</v>
      </c>
      <c r="E33" s="1">
        <f>DATE(Ferie[[#This Row],[Année]],7,14)</f>
        <v>48043</v>
      </c>
      <c r="F33" s="1">
        <f>DATE(Ferie[[#This Row],[Année]],8,15)</f>
        <v>48075</v>
      </c>
      <c r="G33" s="1">
        <f>DATE(Ferie[[#This Row],[Année]],11,1)</f>
        <v>48153</v>
      </c>
      <c r="H33" s="1">
        <f>DATE(Ferie[[#This Row],[Année]],11,11)</f>
        <v>48163</v>
      </c>
      <c r="I33" s="1">
        <f>DATE(Ferie[[#This Row],[Année]],12,25)</f>
        <v>48207</v>
      </c>
      <c r="J33" s="1">
        <f>ROUND(DATE(Ferie[[#This Row],[Année]],4,MOD(234-11*MOD(Ferie[[#This Row],[Année]],19),30))/7,0)*7-6</f>
        <v>47951</v>
      </c>
      <c r="K33" s="1">
        <f>Ferie[[#This Row],[Pâques]]+1</f>
        <v>47952</v>
      </c>
      <c r="L33" s="1">
        <f>Ferie[[#This Row],[Pâques]]+39</f>
        <v>47990</v>
      </c>
      <c r="M33" s="1">
        <f>Ferie[[#This Row],[Pâques]]+50</f>
        <v>48001</v>
      </c>
    </row>
    <row r="34" spans="1:13" x14ac:dyDescent="0.35">
      <c r="A34">
        <v>2032</v>
      </c>
      <c r="B34" s="1">
        <f>DATE(Ferie[[#This Row],[Année]],1,1)</f>
        <v>48214</v>
      </c>
      <c r="C34" s="1">
        <f>DATE(Ferie[[#This Row],[Année]],5,1)</f>
        <v>48335</v>
      </c>
      <c r="D34" s="1">
        <f>DATE(Ferie[[#This Row],[Année]],5,8)</f>
        <v>48342</v>
      </c>
      <c r="E34" s="1">
        <f>DATE(Ferie[[#This Row],[Année]],7,14)</f>
        <v>48409</v>
      </c>
      <c r="F34" s="1">
        <f>DATE(Ferie[[#This Row],[Année]],8,15)</f>
        <v>48441</v>
      </c>
      <c r="G34" s="1">
        <f>DATE(Ferie[[#This Row],[Année]],11,1)</f>
        <v>48519</v>
      </c>
      <c r="H34" s="1">
        <f>DATE(Ferie[[#This Row],[Année]],11,11)</f>
        <v>48529</v>
      </c>
      <c r="I34" s="1">
        <f>DATE(Ferie[[#This Row],[Année]],12,25)</f>
        <v>48573</v>
      </c>
      <c r="J34" s="1">
        <f>ROUND(DATE(Ferie[[#This Row],[Année]],4,MOD(234-11*MOD(Ferie[[#This Row],[Année]],19),30))/7,0)*7-6</f>
        <v>48301</v>
      </c>
      <c r="K34" s="1">
        <f>Ferie[[#This Row],[Pâques]]+1</f>
        <v>48302</v>
      </c>
      <c r="L34" s="1">
        <f>Ferie[[#This Row],[Pâques]]+39</f>
        <v>48340</v>
      </c>
      <c r="M34" s="1">
        <f>Ferie[[#This Row],[Pâques]]+50</f>
        <v>48351</v>
      </c>
    </row>
    <row r="35" spans="1:13" x14ac:dyDescent="0.35">
      <c r="A35">
        <v>2033</v>
      </c>
      <c r="B35" s="1">
        <f>DATE(Ferie[[#This Row],[Année]],1,1)</f>
        <v>48580</v>
      </c>
      <c r="C35" s="1">
        <f>DATE(Ferie[[#This Row],[Année]],5,1)</f>
        <v>48700</v>
      </c>
      <c r="D35" s="1">
        <f>DATE(Ferie[[#This Row],[Année]],5,8)</f>
        <v>48707</v>
      </c>
      <c r="E35" s="1">
        <f>DATE(Ferie[[#This Row],[Année]],7,14)</f>
        <v>48774</v>
      </c>
      <c r="F35" s="1">
        <f>DATE(Ferie[[#This Row],[Année]],8,15)</f>
        <v>48806</v>
      </c>
      <c r="G35" s="1">
        <f>DATE(Ferie[[#This Row],[Année]],11,1)</f>
        <v>48884</v>
      </c>
      <c r="H35" s="1">
        <f>DATE(Ferie[[#This Row],[Année]],11,11)</f>
        <v>48894</v>
      </c>
      <c r="I35" s="1">
        <f>DATE(Ferie[[#This Row],[Année]],12,25)</f>
        <v>48938</v>
      </c>
      <c r="J35" s="1">
        <f>ROUND(DATE(Ferie[[#This Row],[Année]],4,MOD(234-11*MOD(Ferie[[#This Row],[Année]],19),30))/7,0)*7-6</f>
        <v>48686</v>
      </c>
      <c r="K35" s="1">
        <f>Ferie[[#This Row],[Pâques]]+1</f>
        <v>48687</v>
      </c>
      <c r="L35" s="1">
        <f>Ferie[[#This Row],[Pâques]]+39</f>
        <v>48725</v>
      </c>
      <c r="M35" s="1">
        <f>Ferie[[#This Row],[Pâques]]+50</f>
        <v>48736</v>
      </c>
    </row>
    <row r="36" spans="1:13" x14ac:dyDescent="0.35">
      <c r="A36">
        <v>2034</v>
      </c>
      <c r="B36" s="1">
        <f>DATE(Ferie[[#This Row],[Année]],1,1)</f>
        <v>48945</v>
      </c>
      <c r="C36" s="1">
        <f>DATE(Ferie[[#This Row],[Année]],5,1)</f>
        <v>49065</v>
      </c>
      <c r="D36" s="1">
        <f>DATE(Ferie[[#This Row],[Année]],5,8)</f>
        <v>49072</v>
      </c>
      <c r="E36" s="1">
        <f>DATE(Ferie[[#This Row],[Année]],7,14)</f>
        <v>49139</v>
      </c>
      <c r="F36" s="1">
        <f>DATE(Ferie[[#This Row],[Année]],8,15)</f>
        <v>49171</v>
      </c>
      <c r="G36" s="1">
        <f>DATE(Ferie[[#This Row],[Année]],11,1)</f>
        <v>49249</v>
      </c>
      <c r="H36" s="1">
        <f>DATE(Ferie[[#This Row],[Année]],11,11)</f>
        <v>49259</v>
      </c>
      <c r="I36" s="1">
        <f>DATE(Ferie[[#This Row],[Année]],12,25)</f>
        <v>49303</v>
      </c>
      <c r="J36" s="1">
        <f>ROUND(DATE(Ferie[[#This Row],[Année]],4,MOD(234-11*MOD(Ferie[[#This Row],[Année]],19),30))/7,0)*7-6</f>
        <v>49043</v>
      </c>
      <c r="K36" s="1">
        <f>Ferie[[#This Row],[Pâques]]+1</f>
        <v>49044</v>
      </c>
      <c r="L36" s="1">
        <f>Ferie[[#This Row],[Pâques]]+39</f>
        <v>49082</v>
      </c>
      <c r="M36" s="1">
        <f>Ferie[[#This Row],[Pâques]]+50</f>
        <v>49093</v>
      </c>
    </row>
    <row r="37" spans="1:13" x14ac:dyDescent="0.35">
      <c r="A37">
        <v>2035</v>
      </c>
      <c r="B37" s="1">
        <f>DATE(Ferie[[#This Row],[Année]],1,1)</f>
        <v>49310</v>
      </c>
      <c r="C37" s="1">
        <f>DATE(Ferie[[#This Row],[Année]],5,1)</f>
        <v>49430</v>
      </c>
      <c r="D37" s="1">
        <f>DATE(Ferie[[#This Row],[Année]],5,8)</f>
        <v>49437</v>
      </c>
      <c r="E37" s="1">
        <f>DATE(Ferie[[#This Row],[Année]],7,14)</f>
        <v>49504</v>
      </c>
      <c r="F37" s="1">
        <f>DATE(Ferie[[#This Row],[Année]],8,15)</f>
        <v>49536</v>
      </c>
      <c r="G37" s="1">
        <f>DATE(Ferie[[#This Row],[Année]],11,1)</f>
        <v>49614</v>
      </c>
      <c r="H37" s="1">
        <f>DATE(Ferie[[#This Row],[Année]],11,11)</f>
        <v>49624</v>
      </c>
      <c r="I37" s="1">
        <f>DATE(Ferie[[#This Row],[Année]],12,25)</f>
        <v>49668</v>
      </c>
      <c r="J37" s="1">
        <f>ROUND(DATE(Ferie[[#This Row],[Année]],4,MOD(234-11*MOD(Ferie[[#This Row],[Année]],19),30))/7,0)*7-6</f>
        <v>49393</v>
      </c>
      <c r="K37" s="1">
        <f>Ferie[[#This Row],[Pâques]]+1</f>
        <v>49394</v>
      </c>
      <c r="L37" s="1">
        <f>Ferie[[#This Row],[Pâques]]+39</f>
        <v>49432</v>
      </c>
      <c r="M37" s="1">
        <f>Ferie[[#This Row],[Pâques]]+50</f>
        <v>49443</v>
      </c>
    </row>
    <row r="38" spans="1:13" x14ac:dyDescent="0.35">
      <c r="A38">
        <v>2036</v>
      </c>
      <c r="B38" s="1">
        <f>DATE(Ferie[[#This Row],[Année]],1,1)</f>
        <v>49675</v>
      </c>
      <c r="C38" s="1">
        <f>DATE(Ferie[[#This Row],[Année]],5,1)</f>
        <v>49796</v>
      </c>
      <c r="D38" s="1">
        <f>DATE(Ferie[[#This Row],[Année]],5,8)</f>
        <v>49803</v>
      </c>
      <c r="E38" s="1">
        <f>DATE(Ferie[[#This Row],[Année]],7,14)</f>
        <v>49870</v>
      </c>
      <c r="F38" s="1">
        <f>DATE(Ferie[[#This Row],[Année]],8,15)</f>
        <v>49902</v>
      </c>
      <c r="G38" s="1">
        <f>DATE(Ferie[[#This Row],[Année]],11,1)</f>
        <v>49980</v>
      </c>
      <c r="H38" s="1">
        <f>DATE(Ferie[[#This Row],[Année]],11,11)</f>
        <v>49990</v>
      </c>
      <c r="I38" s="1">
        <f>DATE(Ferie[[#This Row],[Année]],12,25)</f>
        <v>50034</v>
      </c>
      <c r="J38" s="1">
        <f>ROUND(DATE(Ferie[[#This Row],[Année]],4,MOD(234-11*MOD(Ferie[[#This Row],[Année]],19),30))/7,0)*7-6</f>
        <v>49778</v>
      </c>
      <c r="K38" s="1">
        <f>Ferie[[#This Row],[Pâques]]+1</f>
        <v>49779</v>
      </c>
      <c r="L38" s="1">
        <f>Ferie[[#This Row],[Pâques]]+39</f>
        <v>49817</v>
      </c>
      <c r="M38" s="1">
        <f>Ferie[[#This Row],[Pâques]]+50</f>
        <v>49828</v>
      </c>
    </row>
    <row r="39" spans="1:13" x14ac:dyDescent="0.35">
      <c r="A39">
        <v>2037</v>
      </c>
      <c r="B39" s="1">
        <f>DATE(Ferie[[#This Row],[Année]],1,1)</f>
        <v>50041</v>
      </c>
      <c r="C39" s="1">
        <f>DATE(Ferie[[#This Row],[Année]],5,1)</f>
        <v>50161</v>
      </c>
      <c r="D39" s="1">
        <f>DATE(Ferie[[#This Row],[Année]],5,8)</f>
        <v>50168</v>
      </c>
      <c r="E39" s="1">
        <f>DATE(Ferie[[#This Row],[Année]],7,14)</f>
        <v>50235</v>
      </c>
      <c r="F39" s="1">
        <f>DATE(Ferie[[#This Row],[Année]],8,15)</f>
        <v>50267</v>
      </c>
      <c r="G39" s="1">
        <f>DATE(Ferie[[#This Row],[Année]],11,1)</f>
        <v>50345</v>
      </c>
      <c r="H39" s="1">
        <f>DATE(Ferie[[#This Row],[Année]],11,11)</f>
        <v>50355</v>
      </c>
      <c r="I39" s="1">
        <f>DATE(Ferie[[#This Row],[Année]],12,25)</f>
        <v>50399</v>
      </c>
      <c r="J39" s="1">
        <f>ROUND(DATE(Ferie[[#This Row],[Année]],4,MOD(234-11*MOD(Ferie[[#This Row],[Année]],19),30))/7,0)*7-6</f>
        <v>50135</v>
      </c>
      <c r="K39" s="1">
        <f>Ferie[[#This Row],[Pâques]]+1</f>
        <v>50136</v>
      </c>
      <c r="L39" s="1">
        <f>Ferie[[#This Row],[Pâques]]+39</f>
        <v>50174</v>
      </c>
      <c r="M39" s="1">
        <f>Ferie[[#This Row],[Pâques]]+50</f>
        <v>50185</v>
      </c>
    </row>
    <row r="40" spans="1:13" x14ac:dyDescent="0.35">
      <c r="A40">
        <v>2038</v>
      </c>
      <c r="B40" s="1">
        <f>DATE(Ferie[[#This Row],[Année]],1,1)</f>
        <v>50406</v>
      </c>
      <c r="C40" s="1">
        <f>DATE(Ferie[[#This Row],[Année]],5,1)</f>
        <v>50526</v>
      </c>
      <c r="D40" s="1">
        <f>DATE(Ferie[[#This Row],[Année]],5,8)</f>
        <v>50533</v>
      </c>
      <c r="E40" s="1">
        <f>DATE(Ferie[[#This Row],[Année]],7,14)</f>
        <v>50600</v>
      </c>
      <c r="F40" s="1">
        <f>DATE(Ferie[[#This Row],[Année]],8,15)</f>
        <v>50632</v>
      </c>
      <c r="G40" s="1">
        <f>DATE(Ferie[[#This Row],[Année]],11,1)</f>
        <v>50710</v>
      </c>
      <c r="H40" s="1">
        <f>DATE(Ferie[[#This Row],[Année]],11,11)</f>
        <v>50720</v>
      </c>
      <c r="I40" s="1">
        <f>DATE(Ferie[[#This Row],[Année]],12,25)</f>
        <v>50764</v>
      </c>
      <c r="J40" s="1">
        <f>ROUND(DATE(Ferie[[#This Row],[Année]],4,MOD(234-11*MOD(Ferie[[#This Row],[Année]],19),30))/7,0)*7-6</f>
        <v>50520</v>
      </c>
      <c r="K40" s="1">
        <f>Ferie[[#This Row],[Pâques]]+1</f>
        <v>50521</v>
      </c>
      <c r="L40" s="1">
        <f>Ferie[[#This Row],[Pâques]]+39</f>
        <v>50559</v>
      </c>
      <c r="M40" s="1">
        <f>Ferie[[#This Row],[Pâques]]+50</f>
        <v>50570</v>
      </c>
    </row>
    <row r="41" spans="1:13" x14ac:dyDescent="0.35">
      <c r="A41">
        <v>2039</v>
      </c>
      <c r="B41" s="1">
        <f>DATE(Ferie[[#This Row],[Année]],1,1)</f>
        <v>50771</v>
      </c>
      <c r="C41" s="1">
        <f>DATE(Ferie[[#This Row],[Année]],5,1)</f>
        <v>50891</v>
      </c>
      <c r="D41" s="1">
        <f>DATE(Ferie[[#This Row],[Année]],5,8)</f>
        <v>50898</v>
      </c>
      <c r="E41" s="1">
        <f>DATE(Ferie[[#This Row],[Année]],7,14)</f>
        <v>50965</v>
      </c>
      <c r="F41" s="1">
        <f>DATE(Ferie[[#This Row],[Année]],8,15)</f>
        <v>50997</v>
      </c>
      <c r="G41" s="1">
        <f>DATE(Ferie[[#This Row],[Année]],11,1)</f>
        <v>51075</v>
      </c>
      <c r="H41" s="1">
        <f>DATE(Ferie[[#This Row],[Année]],11,11)</f>
        <v>51085</v>
      </c>
      <c r="I41" s="1">
        <f>DATE(Ferie[[#This Row],[Année]],12,25)</f>
        <v>51129</v>
      </c>
      <c r="J41" s="1">
        <f>ROUND(DATE(Ferie[[#This Row],[Année]],4,MOD(234-11*MOD(Ferie[[#This Row],[Année]],19),30))/7,0)*7-6</f>
        <v>50870</v>
      </c>
      <c r="K41" s="1">
        <f>Ferie[[#This Row],[Pâques]]+1</f>
        <v>50871</v>
      </c>
      <c r="L41" s="1">
        <f>Ferie[[#This Row],[Pâques]]+39</f>
        <v>50909</v>
      </c>
      <c r="M41" s="1">
        <f>Ferie[[#This Row],[Pâques]]+50</f>
        <v>50920</v>
      </c>
    </row>
    <row r="42" spans="1:13" x14ac:dyDescent="0.35">
      <c r="A42">
        <v>2040</v>
      </c>
      <c r="B42" s="1">
        <f>DATE(Ferie[[#This Row],[Année]],1,1)</f>
        <v>51136</v>
      </c>
      <c r="C42" s="1">
        <f>DATE(Ferie[[#This Row],[Année]],5,1)</f>
        <v>51257</v>
      </c>
      <c r="D42" s="1">
        <f>DATE(Ferie[[#This Row],[Année]],5,8)</f>
        <v>51264</v>
      </c>
      <c r="E42" s="1">
        <f>DATE(Ferie[[#This Row],[Année]],7,14)</f>
        <v>51331</v>
      </c>
      <c r="F42" s="1">
        <f>DATE(Ferie[[#This Row],[Année]],8,15)</f>
        <v>51363</v>
      </c>
      <c r="G42" s="1">
        <f>DATE(Ferie[[#This Row],[Année]],11,1)</f>
        <v>51441</v>
      </c>
      <c r="H42" s="1">
        <f>DATE(Ferie[[#This Row],[Année]],11,11)</f>
        <v>51451</v>
      </c>
      <c r="I42" s="1">
        <f>DATE(Ferie[[#This Row],[Année]],12,25)</f>
        <v>51495</v>
      </c>
      <c r="J42" s="1">
        <f>ROUND(DATE(Ferie[[#This Row],[Année]],4,MOD(234-11*MOD(Ferie[[#This Row],[Année]],19),30))/7,0)*7-6</f>
        <v>51227</v>
      </c>
      <c r="K42" s="1">
        <f>Ferie[[#This Row],[Pâques]]+1</f>
        <v>51228</v>
      </c>
      <c r="L42" s="1">
        <f>Ferie[[#This Row],[Pâques]]+39</f>
        <v>51266</v>
      </c>
      <c r="M42" s="1">
        <f>Ferie[[#This Row],[Pâques]]+50</f>
        <v>51277</v>
      </c>
    </row>
    <row r="43" spans="1:13" x14ac:dyDescent="0.35">
      <c r="A43">
        <v>2041</v>
      </c>
      <c r="B43" s="1">
        <f>DATE(Ferie[[#This Row],[Année]],1,1)</f>
        <v>51502</v>
      </c>
      <c r="C43" s="1">
        <f>DATE(Ferie[[#This Row],[Année]],5,1)</f>
        <v>51622</v>
      </c>
      <c r="D43" s="1">
        <f>DATE(Ferie[[#This Row],[Année]],5,8)</f>
        <v>51629</v>
      </c>
      <c r="E43" s="1">
        <f>DATE(Ferie[[#This Row],[Année]],7,14)</f>
        <v>51696</v>
      </c>
      <c r="F43" s="1">
        <f>DATE(Ferie[[#This Row],[Année]],8,15)</f>
        <v>51728</v>
      </c>
      <c r="G43" s="1">
        <f>DATE(Ferie[[#This Row],[Année]],11,1)</f>
        <v>51806</v>
      </c>
      <c r="H43" s="1">
        <f>DATE(Ferie[[#This Row],[Année]],11,11)</f>
        <v>51816</v>
      </c>
      <c r="I43" s="1">
        <f>DATE(Ferie[[#This Row],[Année]],12,25)</f>
        <v>51860</v>
      </c>
      <c r="J43" s="1">
        <f>ROUND(DATE(Ferie[[#This Row],[Année]],4,MOD(234-11*MOD(Ferie[[#This Row],[Année]],19),30))/7,0)*7-6</f>
        <v>51612</v>
      </c>
      <c r="K43" s="1">
        <f>Ferie[[#This Row],[Pâques]]+1</f>
        <v>51613</v>
      </c>
      <c r="L43" s="1">
        <f>Ferie[[#This Row],[Pâques]]+39</f>
        <v>51651</v>
      </c>
      <c r="M43" s="1">
        <f>Ferie[[#This Row],[Pâques]]+50</f>
        <v>51662</v>
      </c>
    </row>
    <row r="44" spans="1:13" x14ac:dyDescent="0.35">
      <c r="A44">
        <v>2042</v>
      </c>
      <c r="B44" s="1">
        <f>DATE(Ferie[[#This Row],[Année]],1,1)</f>
        <v>51867</v>
      </c>
      <c r="C44" s="1">
        <f>DATE(Ferie[[#This Row],[Année]],5,1)</f>
        <v>51987</v>
      </c>
      <c r="D44" s="1">
        <f>DATE(Ferie[[#This Row],[Année]],5,8)</f>
        <v>51994</v>
      </c>
      <c r="E44" s="1">
        <f>DATE(Ferie[[#This Row],[Année]],7,14)</f>
        <v>52061</v>
      </c>
      <c r="F44" s="1">
        <f>DATE(Ferie[[#This Row],[Année]],8,15)</f>
        <v>52093</v>
      </c>
      <c r="G44" s="1">
        <f>DATE(Ferie[[#This Row],[Année]],11,1)</f>
        <v>52171</v>
      </c>
      <c r="H44" s="1">
        <f>DATE(Ferie[[#This Row],[Année]],11,11)</f>
        <v>52181</v>
      </c>
      <c r="I44" s="1">
        <f>DATE(Ferie[[#This Row],[Année]],12,25)</f>
        <v>52225</v>
      </c>
      <c r="J44" s="1">
        <f>ROUND(DATE(Ferie[[#This Row],[Année]],4,MOD(234-11*MOD(Ferie[[#This Row],[Année]],19),30))/7,0)*7-6</f>
        <v>51962</v>
      </c>
      <c r="K44" s="1">
        <f>Ferie[[#This Row],[Pâques]]+1</f>
        <v>51963</v>
      </c>
      <c r="L44" s="1">
        <f>Ferie[[#This Row],[Pâques]]+39</f>
        <v>52001</v>
      </c>
      <c r="M44" s="1">
        <f>Ferie[[#This Row],[Pâques]]+50</f>
        <v>52012</v>
      </c>
    </row>
    <row r="45" spans="1:13" x14ac:dyDescent="0.35">
      <c r="A45">
        <v>2043</v>
      </c>
      <c r="B45" s="1">
        <f>DATE(Ferie[[#This Row],[Année]],1,1)</f>
        <v>52232</v>
      </c>
      <c r="C45" s="1">
        <f>DATE(Ferie[[#This Row],[Année]],5,1)</f>
        <v>52352</v>
      </c>
      <c r="D45" s="1">
        <f>DATE(Ferie[[#This Row],[Année]],5,8)</f>
        <v>52359</v>
      </c>
      <c r="E45" s="1">
        <f>DATE(Ferie[[#This Row],[Année]],7,14)</f>
        <v>52426</v>
      </c>
      <c r="F45" s="1">
        <f>DATE(Ferie[[#This Row],[Année]],8,15)</f>
        <v>52458</v>
      </c>
      <c r="G45" s="1">
        <f>DATE(Ferie[[#This Row],[Année]],11,1)</f>
        <v>52536</v>
      </c>
      <c r="H45" s="1">
        <f>DATE(Ferie[[#This Row],[Année]],11,11)</f>
        <v>52546</v>
      </c>
      <c r="I45" s="1">
        <f>DATE(Ferie[[#This Row],[Année]],12,25)</f>
        <v>52590</v>
      </c>
      <c r="J45" s="1">
        <f>ROUND(DATE(Ferie[[#This Row],[Année]],4,MOD(234-11*MOD(Ferie[[#This Row],[Année]],19),30))/7,0)*7-6</f>
        <v>52319</v>
      </c>
      <c r="K45" s="1">
        <f>Ferie[[#This Row],[Pâques]]+1</f>
        <v>52320</v>
      </c>
      <c r="L45" s="1">
        <f>Ferie[[#This Row],[Pâques]]+39</f>
        <v>52358</v>
      </c>
      <c r="M45" s="1">
        <f>Ferie[[#This Row],[Pâques]]+50</f>
        <v>52369</v>
      </c>
    </row>
    <row r="46" spans="1:13" x14ac:dyDescent="0.35">
      <c r="A46">
        <v>2044</v>
      </c>
      <c r="B46" s="1">
        <f>DATE(Ferie[[#This Row],[Année]],1,1)</f>
        <v>52597</v>
      </c>
      <c r="C46" s="1">
        <f>DATE(Ferie[[#This Row],[Année]],5,1)</f>
        <v>52718</v>
      </c>
      <c r="D46" s="1">
        <f>DATE(Ferie[[#This Row],[Année]],5,8)</f>
        <v>52725</v>
      </c>
      <c r="E46" s="1">
        <f>DATE(Ferie[[#This Row],[Année]],7,14)</f>
        <v>52792</v>
      </c>
      <c r="F46" s="1">
        <f>DATE(Ferie[[#This Row],[Année]],8,15)</f>
        <v>52824</v>
      </c>
      <c r="G46" s="1">
        <f>DATE(Ferie[[#This Row],[Année]],11,1)</f>
        <v>52902</v>
      </c>
      <c r="H46" s="1">
        <f>DATE(Ferie[[#This Row],[Année]],11,11)</f>
        <v>52912</v>
      </c>
      <c r="I46" s="1">
        <f>DATE(Ferie[[#This Row],[Année]],12,25)</f>
        <v>52956</v>
      </c>
      <c r="J46" s="1">
        <f>ROUND(DATE(Ferie[[#This Row],[Année]],4,MOD(234-11*MOD(Ferie[[#This Row],[Année]],19),30))/7,0)*7-6</f>
        <v>52704</v>
      </c>
      <c r="K46" s="1">
        <f>Ferie[[#This Row],[Pâques]]+1</f>
        <v>52705</v>
      </c>
      <c r="L46" s="1">
        <f>Ferie[[#This Row],[Pâques]]+39</f>
        <v>52743</v>
      </c>
      <c r="M46" s="1">
        <f>Ferie[[#This Row],[Pâques]]+50</f>
        <v>52754</v>
      </c>
    </row>
    <row r="47" spans="1:13" x14ac:dyDescent="0.35">
      <c r="A47">
        <v>2045</v>
      </c>
      <c r="B47" s="1">
        <f>DATE(Ferie[[#This Row],[Année]],1,1)</f>
        <v>52963</v>
      </c>
      <c r="C47" s="1">
        <f>DATE(Ferie[[#This Row],[Année]],5,1)</f>
        <v>53083</v>
      </c>
      <c r="D47" s="1">
        <f>DATE(Ferie[[#This Row],[Année]],5,8)</f>
        <v>53090</v>
      </c>
      <c r="E47" s="1">
        <f>DATE(Ferie[[#This Row],[Année]],7,14)</f>
        <v>53157</v>
      </c>
      <c r="F47" s="1">
        <f>DATE(Ferie[[#This Row],[Année]],8,15)</f>
        <v>53189</v>
      </c>
      <c r="G47" s="1">
        <f>DATE(Ferie[[#This Row],[Année]],11,1)</f>
        <v>53267</v>
      </c>
      <c r="H47" s="1">
        <f>DATE(Ferie[[#This Row],[Année]],11,11)</f>
        <v>53277</v>
      </c>
      <c r="I47" s="1">
        <f>DATE(Ferie[[#This Row],[Année]],12,25)</f>
        <v>53321</v>
      </c>
      <c r="J47" s="1">
        <f>ROUND(DATE(Ferie[[#This Row],[Année]],4,MOD(234-11*MOD(Ferie[[#This Row],[Année]],19),30))/7,0)*7-6</f>
        <v>53061</v>
      </c>
      <c r="K47" s="1">
        <f>Ferie[[#This Row],[Pâques]]+1</f>
        <v>53062</v>
      </c>
      <c r="L47" s="1">
        <f>Ferie[[#This Row],[Pâques]]+39</f>
        <v>53100</v>
      </c>
      <c r="M47" s="1">
        <f>Ferie[[#This Row],[Pâques]]+50</f>
        <v>53111</v>
      </c>
    </row>
    <row r="48" spans="1:13" x14ac:dyDescent="0.35">
      <c r="A48">
        <v>2046</v>
      </c>
      <c r="B48" s="1">
        <f>DATE(Ferie[[#This Row],[Année]],1,1)</f>
        <v>53328</v>
      </c>
      <c r="C48" s="1">
        <f>DATE(Ferie[[#This Row],[Année]],5,1)</f>
        <v>53448</v>
      </c>
      <c r="D48" s="1">
        <f>DATE(Ferie[[#This Row],[Année]],5,8)</f>
        <v>53455</v>
      </c>
      <c r="E48" s="1">
        <f>DATE(Ferie[[#This Row],[Année]],7,14)</f>
        <v>53522</v>
      </c>
      <c r="F48" s="1">
        <f>DATE(Ferie[[#This Row],[Année]],8,15)</f>
        <v>53554</v>
      </c>
      <c r="G48" s="1">
        <f>DATE(Ferie[[#This Row],[Année]],11,1)</f>
        <v>53632</v>
      </c>
      <c r="H48" s="1">
        <f>DATE(Ferie[[#This Row],[Année]],11,11)</f>
        <v>53642</v>
      </c>
      <c r="I48" s="1">
        <f>DATE(Ferie[[#This Row],[Année]],12,25)</f>
        <v>53686</v>
      </c>
      <c r="J48" s="1">
        <f>ROUND(DATE(Ferie[[#This Row],[Année]],4,MOD(234-11*MOD(Ferie[[#This Row],[Année]],19),30))/7,0)*7-6</f>
        <v>53411</v>
      </c>
      <c r="K48" s="1">
        <f>Ferie[[#This Row],[Pâques]]+1</f>
        <v>53412</v>
      </c>
      <c r="L48" s="1">
        <f>Ferie[[#This Row],[Pâques]]+39</f>
        <v>53450</v>
      </c>
      <c r="M48" s="1">
        <f>Ferie[[#This Row],[Pâques]]+50</f>
        <v>53461</v>
      </c>
    </row>
    <row r="49" spans="1:13" x14ac:dyDescent="0.35">
      <c r="A49">
        <v>2047</v>
      </c>
      <c r="B49" s="1">
        <f>DATE(Ferie[[#This Row],[Année]],1,1)</f>
        <v>53693</v>
      </c>
      <c r="C49" s="1">
        <f>DATE(Ferie[[#This Row],[Année]],5,1)</f>
        <v>53813</v>
      </c>
      <c r="D49" s="1">
        <f>DATE(Ferie[[#This Row],[Année]],5,8)</f>
        <v>53820</v>
      </c>
      <c r="E49" s="1">
        <f>DATE(Ferie[[#This Row],[Année]],7,14)</f>
        <v>53887</v>
      </c>
      <c r="F49" s="1">
        <f>DATE(Ferie[[#This Row],[Année]],8,15)</f>
        <v>53919</v>
      </c>
      <c r="G49" s="1">
        <f>DATE(Ferie[[#This Row],[Année]],11,1)</f>
        <v>53997</v>
      </c>
      <c r="H49" s="1">
        <f>DATE(Ferie[[#This Row],[Année]],11,11)</f>
        <v>54007</v>
      </c>
      <c r="I49" s="1">
        <f>DATE(Ferie[[#This Row],[Année]],12,25)</f>
        <v>54051</v>
      </c>
      <c r="J49" s="1">
        <f>ROUND(DATE(Ferie[[#This Row],[Année]],4,MOD(234-11*MOD(Ferie[[#This Row],[Année]],19),30))/7,0)*7-6</f>
        <v>53796</v>
      </c>
      <c r="K49" s="1">
        <f>Ferie[[#This Row],[Pâques]]+1</f>
        <v>53797</v>
      </c>
      <c r="L49" s="1">
        <f>Ferie[[#This Row],[Pâques]]+39</f>
        <v>53835</v>
      </c>
      <c r="M49" s="1">
        <f>Ferie[[#This Row],[Pâques]]+50</f>
        <v>53846</v>
      </c>
    </row>
    <row r="50" spans="1:13" x14ac:dyDescent="0.35">
      <c r="A50">
        <v>2048</v>
      </c>
      <c r="B50" s="1">
        <f>DATE(Ferie[[#This Row],[Année]],1,1)</f>
        <v>54058</v>
      </c>
      <c r="C50" s="1">
        <f>DATE(Ferie[[#This Row],[Année]],5,1)</f>
        <v>54179</v>
      </c>
      <c r="D50" s="1">
        <f>DATE(Ferie[[#This Row],[Année]],5,8)</f>
        <v>54186</v>
      </c>
      <c r="E50" s="1">
        <f>DATE(Ferie[[#This Row],[Année]],7,14)</f>
        <v>54253</v>
      </c>
      <c r="F50" s="1">
        <f>DATE(Ferie[[#This Row],[Année]],8,15)</f>
        <v>54285</v>
      </c>
      <c r="G50" s="1">
        <f>DATE(Ferie[[#This Row],[Année]],11,1)</f>
        <v>54363</v>
      </c>
      <c r="H50" s="1">
        <f>DATE(Ferie[[#This Row],[Année]],11,11)</f>
        <v>54373</v>
      </c>
      <c r="I50" s="1">
        <f>DATE(Ferie[[#This Row],[Année]],12,25)</f>
        <v>54417</v>
      </c>
      <c r="J50" s="1">
        <f>ROUND(DATE(Ferie[[#This Row],[Année]],4,MOD(234-11*MOD(Ferie[[#This Row],[Année]],19),30))/7,0)*7-6</f>
        <v>54153</v>
      </c>
      <c r="K50" s="1">
        <f>Ferie[[#This Row],[Pâques]]+1</f>
        <v>54154</v>
      </c>
      <c r="L50" s="1">
        <f>Ferie[[#This Row],[Pâques]]+39</f>
        <v>54192</v>
      </c>
      <c r="M50" s="1">
        <f>Ferie[[#This Row],[Pâques]]+50</f>
        <v>54203</v>
      </c>
    </row>
    <row r="51" spans="1:13" x14ac:dyDescent="0.35">
      <c r="A51">
        <v>2049</v>
      </c>
      <c r="B51" s="1">
        <f>DATE(Ferie[[#This Row],[Année]],1,1)</f>
        <v>54424</v>
      </c>
      <c r="C51" s="1">
        <f>DATE(Ferie[[#This Row],[Année]],5,1)</f>
        <v>54544</v>
      </c>
      <c r="D51" s="1">
        <f>DATE(Ferie[[#This Row],[Année]],5,8)</f>
        <v>54551</v>
      </c>
      <c r="E51" s="1">
        <f>DATE(Ferie[[#This Row],[Année]],7,14)</f>
        <v>54618</v>
      </c>
      <c r="F51" s="1">
        <f>DATE(Ferie[[#This Row],[Année]],8,15)</f>
        <v>54650</v>
      </c>
      <c r="G51" s="1">
        <f>DATE(Ferie[[#This Row],[Année]],11,1)</f>
        <v>54728</v>
      </c>
      <c r="H51" s="1">
        <f>DATE(Ferie[[#This Row],[Année]],11,11)</f>
        <v>54738</v>
      </c>
      <c r="I51" s="1">
        <f>DATE(Ferie[[#This Row],[Année]],12,25)</f>
        <v>54782</v>
      </c>
      <c r="J51" s="1">
        <f>ROUND(DATE(Ferie[[#This Row],[Année]],4,MOD(234-11*MOD(Ferie[[#This Row],[Année]],19),30))/7,0)*7-6</f>
        <v>54538</v>
      </c>
      <c r="K51" s="1">
        <f>Ferie[[#This Row],[Pâques]]+1</f>
        <v>54539</v>
      </c>
      <c r="L51" s="1">
        <f>Ferie[[#This Row],[Pâques]]+39</f>
        <v>54577</v>
      </c>
      <c r="M51" s="1">
        <f>Ferie[[#This Row],[Pâques]]+50</f>
        <v>54588</v>
      </c>
    </row>
    <row r="52" spans="1:13" x14ac:dyDescent="0.35">
      <c r="A52">
        <v>2050</v>
      </c>
      <c r="B52" s="1">
        <f>DATE(Ferie[[#This Row],[Année]],1,1)</f>
        <v>54789</v>
      </c>
      <c r="C52" s="1">
        <f>DATE(Ferie[[#This Row],[Année]],5,1)</f>
        <v>54909</v>
      </c>
      <c r="D52" s="1">
        <f>DATE(Ferie[[#This Row],[Année]],5,8)</f>
        <v>54916</v>
      </c>
      <c r="E52" s="1">
        <f>DATE(Ferie[[#This Row],[Année]],7,14)</f>
        <v>54983</v>
      </c>
      <c r="F52" s="1">
        <f>DATE(Ferie[[#This Row],[Année]],8,15)</f>
        <v>55015</v>
      </c>
      <c r="G52" s="1">
        <f>DATE(Ferie[[#This Row],[Année]],11,1)</f>
        <v>55093</v>
      </c>
      <c r="H52" s="1">
        <f>DATE(Ferie[[#This Row],[Année]],11,11)</f>
        <v>55103</v>
      </c>
      <c r="I52" s="1">
        <f>DATE(Ferie[[#This Row],[Année]],12,25)</f>
        <v>55147</v>
      </c>
      <c r="J52" s="1">
        <f>ROUND(DATE(Ferie[[#This Row],[Année]],4,MOD(234-11*MOD(Ferie[[#This Row],[Année]],19),30))/7,0)*7-6</f>
        <v>54888</v>
      </c>
      <c r="K52" s="1">
        <f>Ferie[[#This Row],[Pâques]]+1</f>
        <v>54889</v>
      </c>
      <c r="L52" s="1">
        <f>Ferie[[#This Row],[Pâques]]+39</f>
        <v>54927</v>
      </c>
      <c r="M52" s="1">
        <f>Ferie[[#This Row],[Pâques]]+50</f>
        <v>54938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Mode d'emploi</vt:lpstr>
      <vt:lpstr>Planning</vt:lpstr>
      <vt:lpstr>Contraintes</vt:lpstr>
      <vt:lpstr>Ferié</vt:lpstr>
      <vt:lpstr>Contrainte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Verger</dc:creator>
  <cp:lastModifiedBy>Nicolas Verger</cp:lastModifiedBy>
  <cp:lastPrinted>2025-01-30T09:00:49Z</cp:lastPrinted>
  <dcterms:created xsi:type="dcterms:W3CDTF">2025-01-07T08:47:19Z</dcterms:created>
  <dcterms:modified xsi:type="dcterms:W3CDTF">2025-02-05T09:09:00Z</dcterms:modified>
</cp:coreProperties>
</file>