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60" windowWidth="19200" windowHeight="8550" activeTab="2"/>
  </bookViews>
  <sheets>
    <sheet name="Données" sheetId="4" r:id="rId1"/>
    <sheet name="Feuil1" sheetId="7" r:id="rId2"/>
    <sheet name="test agent" sheetId="8" r:id="rId3"/>
  </sheets>
  <calcPr calcId="145621"/>
</workbook>
</file>

<file path=xl/calcChain.xml><?xml version="1.0" encoding="utf-8"?>
<calcChain xmlns="http://schemas.openxmlformats.org/spreadsheetml/2006/main">
  <c r="C10" i="8" l="1"/>
  <c r="H6" i="8"/>
  <c r="J6" i="8"/>
  <c r="P6" i="8"/>
  <c r="B13" i="8"/>
  <c r="C12" i="8"/>
  <c r="C13" i="8" s="1"/>
  <c r="B3" i="8"/>
  <c r="B9" i="8"/>
  <c r="B7" i="8"/>
  <c r="C7" i="8" s="1"/>
  <c r="D7" i="8" s="1"/>
  <c r="E7" i="8" s="1"/>
  <c r="F7" i="8" s="1"/>
  <c r="G7" i="8" s="1"/>
  <c r="H7" i="8" s="1"/>
  <c r="I7" i="8" s="1"/>
  <c r="J7" i="8" s="1"/>
  <c r="K7" i="8" s="1"/>
  <c r="L7" i="8" s="1"/>
  <c r="M7" i="8" s="1"/>
  <c r="B2" i="8"/>
  <c r="E10" i="7"/>
  <c r="B19" i="7"/>
  <c r="B10" i="8" l="1"/>
  <c r="C9" i="8" s="1"/>
  <c r="B12" i="8"/>
  <c r="E13" i="7"/>
  <c r="D13" i="7"/>
  <c r="E12" i="7" s="1"/>
  <c r="C13" i="7"/>
  <c r="D12" i="7"/>
  <c r="F12" i="7"/>
  <c r="F13" i="7" s="1"/>
  <c r="G12" i="7" s="1"/>
  <c r="G13" i="7" s="1"/>
  <c r="H12" i="7" s="1"/>
  <c r="H13" i="7" s="1"/>
  <c r="I12" i="7" s="1"/>
  <c r="I13" i="7" s="1"/>
  <c r="J12" i="7" s="1"/>
  <c r="J13" i="7" s="1"/>
  <c r="K12" i="7" s="1"/>
  <c r="K13" i="7" s="1"/>
  <c r="L12" i="7" s="1"/>
  <c r="L13" i="7" s="1"/>
  <c r="M12" i="7" s="1"/>
  <c r="M13" i="7" s="1"/>
  <c r="C12" i="7"/>
  <c r="C9" i="7"/>
  <c r="C10" i="7" s="1"/>
  <c r="D9" i="7" s="1"/>
  <c r="B13" i="7"/>
  <c r="B7" i="7"/>
  <c r="C7" i="7" s="1"/>
  <c r="D7" i="7" s="1"/>
  <c r="E7" i="7" s="1"/>
  <c r="F7" i="7" s="1"/>
  <c r="G7" i="7" s="1"/>
  <c r="H7" i="7" s="1"/>
  <c r="I7" i="7" s="1"/>
  <c r="J7" i="7" s="1"/>
  <c r="K7" i="7" s="1"/>
  <c r="L7" i="7" s="1"/>
  <c r="M7" i="7" s="1"/>
  <c r="B9" i="7"/>
  <c r="B10" i="7" s="1"/>
  <c r="B3" i="7"/>
  <c r="B2" i="7"/>
  <c r="B15" i="8" l="1"/>
  <c r="B17" i="8" s="1"/>
  <c r="B19" i="8" s="1"/>
  <c r="D9" i="8"/>
  <c r="D10" i="7"/>
  <c r="E9" i="7" s="1"/>
  <c r="F9" i="7" s="1"/>
  <c r="F10" i="7" s="1"/>
  <c r="G9" i="7" s="1"/>
  <c r="G10" i="7" s="1"/>
  <c r="H9" i="7" s="1"/>
  <c r="H10" i="7" s="1"/>
  <c r="I9" i="7" s="1"/>
  <c r="I10" i="7" s="1"/>
  <c r="J9" i="7" s="1"/>
  <c r="J10" i="7" s="1"/>
  <c r="K9" i="7" s="1"/>
  <c r="K10" i="7" s="1"/>
  <c r="L9" i="7" s="1"/>
  <c r="L10" i="7" s="1"/>
  <c r="M9" i="7" s="1"/>
  <c r="M10" i="7" s="1"/>
  <c r="B12" i="7"/>
  <c r="B15" i="7" s="1"/>
  <c r="D12" i="8" l="1"/>
  <c r="D13" i="8" s="1"/>
  <c r="D10" i="8"/>
  <c r="E9" i="8" s="1"/>
  <c r="B17" i="7"/>
  <c r="E12" i="8" l="1"/>
  <c r="E13" i="8" s="1"/>
  <c r="E10" i="8"/>
  <c r="F9" i="8" s="1"/>
  <c r="F12" i="8" l="1"/>
  <c r="F13" i="8" s="1"/>
  <c r="F10" i="8"/>
  <c r="G9" i="8" s="1"/>
  <c r="G12" i="8" l="1"/>
  <c r="G13" i="8" s="1"/>
  <c r="G10" i="8"/>
  <c r="H9" i="8" s="1"/>
  <c r="H12" i="8" l="1"/>
  <c r="H13" i="8" s="1"/>
  <c r="H10" i="8"/>
  <c r="I9" i="8" s="1"/>
  <c r="I12" i="8" l="1"/>
  <c r="I13" i="8" s="1"/>
  <c r="I10" i="8"/>
  <c r="J9" i="8" s="1"/>
  <c r="J12" i="8" l="1"/>
  <c r="J10" i="8"/>
  <c r="K9" i="8" s="1"/>
  <c r="P9" i="8" l="1"/>
  <c r="J13" i="8"/>
  <c r="K12" i="8"/>
  <c r="K13" i="8" s="1"/>
  <c r="K10" i="8"/>
  <c r="L9" i="8" s="1"/>
  <c r="L12" i="8" l="1"/>
  <c r="L10" i="8"/>
  <c r="M9" i="8" s="1"/>
  <c r="L13" i="8" l="1"/>
  <c r="P12" i="8"/>
  <c r="R12" i="8" s="1"/>
  <c r="M12" i="8"/>
  <c r="M13" i="8" s="1"/>
  <c r="M10" i="8"/>
</calcChain>
</file>

<file path=xl/sharedStrings.xml><?xml version="1.0" encoding="utf-8"?>
<sst xmlns="http://schemas.openxmlformats.org/spreadsheetml/2006/main" count="37" uniqueCount="25">
  <si>
    <t>Le plafond sécurité sociale (PSS) s'élève à :</t>
  </si>
  <si>
    <t>Chaque mois, la tranche A s'élève à une fois le PSS. Ce qui n'est pas utilisé sur le mois en cours est conservé pour les mois suivants si besoin et ce qui excède 3218 glisse en tranche B.</t>
  </si>
  <si>
    <t>Chaque mois, la tranche B s'élève à 4 fois le PSS. Ce qui n'est pas utilisé sur le mois en cours est conservé pour les mois suivants si besoin et ce qui excède 4 PSS glisse en tranche C.</t>
  </si>
  <si>
    <t>Chaque mois, la tranche C s'élève à 8 fois le PSS. La tranche C est plafonnée à 8 PSS même si les salaires sont plus élevés.</t>
  </si>
  <si>
    <t>D'un mois sur l'autre, il peut y avoir glissement d'une tranche à l'autre en fonction des plafonds théoriques cumulés.</t>
  </si>
  <si>
    <t>cumul année</t>
  </si>
  <si>
    <t>J'essaie de mettre au point un système de calcul par onglet (un onglet par mois et une colonne par agent), cf onglets suivants</t>
  </si>
  <si>
    <t>Comment calculer la régularisation progressive des tranches sur les salaires (base des cotisations) sachant que :</t>
  </si>
  <si>
    <t>Pouvez-vous m'aider à rédiger les formules ? Merci</t>
  </si>
  <si>
    <t>B</t>
  </si>
  <si>
    <t>C</t>
  </si>
  <si>
    <t>PSS &gt; A</t>
  </si>
  <si>
    <t>salaire mensuel</t>
  </si>
  <si>
    <t>tranche A</t>
  </si>
  <si>
    <t>reste sur A</t>
  </si>
  <si>
    <t>tranche B</t>
  </si>
  <si>
    <t>reste sur B</t>
  </si>
  <si>
    <t>tranche C</t>
  </si>
  <si>
    <t>au-delà</t>
  </si>
  <si>
    <t>contrôle</t>
  </si>
  <si>
    <t>en juillet, les 229,8 doivent sortir de la tranche B et réintégrer la tranche A (régularisation progressive)</t>
  </si>
  <si>
    <t>en septembre, les 229,8 doivent reglisser en tranche B (soit 229,8+54,78 = 284,58)</t>
  </si>
  <si>
    <t>en octobre, les 284,58 doivent sortir de la tranche B et retourner en tranche A</t>
  </si>
  <si>
    <t>en novembre les 284,58 doivent retourner en tranche B</t>
  </si>
  <si>
    <t>le PSS ne doit pas être  déduit systématiquement mais seulement si le salaire, et donc la tranche A, est supérieur à 3218 (PSS)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</si>
</sst>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mmm\-yyyy"/>
  </numFmts>
  <fonts count="2" x14ac:knownFonts="1">
    <font>
      <sz val="11"/>
      <color theme="1"/>
      <name val="Calibri"/>
      <family val="2"/>
      <scheme val="minor"/>
    </font>
    <font>
      <sz val="11"/>
      <color theme="1"/>
      <name val="Calibri"/>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44" fontId="1" fillId="0" borderId="0" applyFont="0" applyFill="0" applyBorder="0" applyAlignment="0" applyProtection="0"/>
  </cellStyleXfs>
  <cellXfs count="15">
    <xf numFmtId="0" fontId="0" fillId="0" borderId="0" xfId="0"/>
    <xf numFmtId="164" fontId="0" fillId="0" borderId="0" xfId="0" applyNumberFormat="1"/>
    <xf numFmtId="44" fontId="0" fillId="0" borderId="0" xfId="1" applyFont="1"/>
    <xf numFmtId="44" fontId="0" fillId="0" borderId="0" xfId="0" applyNumberFormat="1"/>
    <xf numFmtId="44" fontId="0" fillId="2" borderId="0" xfId="1" applyFont="1" applyFill="1"/>
    <xf numFmtId="0" fontId="0" fillId="2" borderId="0" xfId="0" applyFill="1"/>
    <xf numFmtId="44" fontId="0" fillId="2" borderId="0" xfId="0" applyNumberFormat="1" applyFill="1"/>
    <xf numFmtId="44" fontId="0" fillId="3" borderId="0" xfId="1" applyFont="1" applyFill="1"/>
    <xf numFmtId="44" fontId="0" fillId="4" borderId="0" xfId="1" applyFont="1" applyFill="1"/>
    <xf numFmtId="0" fontId="0" fillId="4" borderId="0" xfId="0" applyFill="1"/>
    <xf numFmtId="0" fontId="0" fillId="3" borderId="0" xfId="0" applyFill="1"/>
    <xf numFmtId="44" fontId="0" fillId="5" borderId="0" xfId="1" applyFont="1" applyFill="1"/>
    <xf numFmtId="0" fontId="0" fillId="5" borderId="0" xfId="0" applyFill="1"/>
    <xf numFmtId="44" fontId="0" fillId="6" borderId="0" xfId="1" applyFont="1" applyFill="1"/>
    <xf numFmtId="0" fontId="0" fillId="6" borderId="0" xfId="0" applyFill="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workbookViewId="0">
      <selection activeCell="C32" sqref="C32"/>
    </sheetView>
  </sheetViews>
  <sheetFormatPr baseColWidth="10" defaultRowHeight="15" x14ac:dyDescent="0.25"/>
  <sheetData>
    <row r="1" spans="1:5" x14ac:dyDescent="0.25">
      <c r="A1" t="s">
        <v>7</v>
      </c>
    </row>
    <row r="4" spans="1:5" x14ac:dyDescent="0.25">
      <c r="A4" t="s">
        <v>0</v>
      </c>
      <c r="E4">
        <v>3218</v>
      </c>
    </row>
    <row r="6" spans="1:5" x14ac:dyDescent="0.25">
      <c r="A6" t="s">
        <v>1</v>
      </c>
    </row>
    <row r="8" spans="1:5" x14ac:dyDescent="0.25">
      <c r="A8" t="s">
        <v>2</v>
      </c>
    </row>
    <row r="10" spans="1:5" x14ac:dyDescent="0.25">
      <c r="A10" t="s">
        <v>3</v>
      </c>
    </row>
    <row r="13" spans="1:5" x14ac:dyDescent="0.25">
      <c r="A13" t="s">
        <v>4</v>
      </c>
    </row>
    <row r="16" spans="1:5" x14ac:dyDescent="0.25">
      <c r="A16" t="s">
        <v>6</v>
      </c>
    </row>
    <row r="19" spans="1:1" x14ac:dyDescent="0.25">
      <c r="A19" t="s">
        <v>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9"/>
  <sheetViews>
    <sheetView zoomScale="90" zoomScaleNormal="90" workbookViewId="0">
      <selection activeCell="D26" sqref="D26"/>
    </sheetView>
  </sheetViews>
  <sheetFormatPr baseColWidth="10" defaultRowHeight="15" x14ac:dyDescent="0.25"/>
  <cols>
    <col min="1" max="1" width="15.85546875" customWidth="1"/>
    <col min="2" max="13" width="13.5703125" customWidth="1"/>
  </cols>
  <sheetData>
    <row r="1" spans="1:13" ht="14.45" x14ac:dyDescent="0.35">
      <c r="A1" t="s">
        <v>11</v>
      </c>
      <c r="B1" s="2">
        <v>3218</v>
      </c>
    </row>
    <row r="2" spans="1:13" ht="14.45" x14ac:dyDescent="0.35">
      <c r="A2" t="s">
        <v>9</v>
      </c>
      <c r="B2" s="2">
        <f>4*B1</f>
        <v>12872</v>
      </c>
    </row>
    <row r="3" spans="1:13" ht="14.45" x14ac:dyDescent="0.35">
      <c r="A3" t="s">
        <v>10</v>
      </c>
      <c r="B3" s="2">
        <f>8*B2</f>
        <v>102976</v>
      </c>
    </row>
    <row r="5" spans="1:13" ht="14.45" x14ac:dyDescent="0.35">
      <c r="B5" s="1">
        <v>42400</v>
      </c>
      <c r="C5" s="1">
        <v>42429</v>
      </c>
      <c r="D5" s="1">
        <v>42460</v>
      </c>
      <c r="E5" s="1">
        <v>42490</v>
      </c>
      <c r="F5" s="1">
        <v>42521</v>
      </c>
      <c r="G5" s="1">
        <v>42551</v>
      </c>
      <c r="H5" s="1">
        <v>42582</v>
      </c>
      <c r="I5" s="1">
        <v>42613</v>
      </c>
      <c r="J5" s="1">
        <v>42643</v>
      </c>
      <c r="K5" s="1">
        <v>42674</v>
      </c>
      <c r="L5" s="1">
        <v>42704</v>
      </c>
      <c r="M5" s="1">
        <v>42735</v>
      </c>
    </row>
    <row r="6" spans="1:13" ht="14.45" x14ac:dyDescent="0.35">
      <c r="A6" t="s">
        <v>12</v>
      </c>
      <c r="B6" s="2">
        <v>2000</v>
      </c>
      <c r="C6" s="2">
        <v>4000</v>
      </c>
      <c r="D6" s="2">
        <v>4000</v>
      </c>
      <c r="E6" s="2">
        <v>2000</v>
      </c>
      <c r="F6" s="2">
        <v>2000</v>
      </c>
      <c r="G6" s="2">
        <v>2000</v>
      </c>
      <c r="H6" s="2">
        <v>2000</v>
      </c>
      <c r="I6" s="2">
        <v>2000</v>
      </c>
      <c r="J6" s="2">
        <v>2000</v>
      </c>
      <c r="K6" s="2">
        <v>2000</v>
      </c>
      <c r="L6" s="2">
        <v>2000</v>
      </c>
      <c r="M6" s="2">
        <v>2000</v>
      </c>
    </row>
    <row r="7" spans="1:13" x14ac:dyDescent="0.25">
      <c r="A7" t="s">
        <v>5</v>
      </c>
      <c r="B7" s="2">
        <f>B6</f>
        <v>2000</v>
      </c>
      <c r="C7" s="2">
        <f>C6+B7</f>
        <v>6000</v>
      </c>
      <c r="D7" s="2">
        <f t="shared" ref="D7:M7" si="0">D6+C7</f>
        <v>10000</v>
      </c>
      <c r="E7" s="2">
        <f t="shared" si="0"/>
        <v>12000</v>
      </c>
      <c r="F7" s="2">
        <f t="shared" si="0"/>
        <v>14000</v>
      </c>
      <c r="G7" s="2">
        <f t="shared" si="0"/>
        <v>16000</v>
      </c>
      <c r="H7" s="2">
        <f t="shared" si="0"/>
        <v>18000</v>
      </c>
      <c r="I7" s="2">
        <f t="shared" si="0"/>
        <v>20000</v>
      </c>
      <c r="J7" s="2">
        <f t="shared" si="0"/>
        <v>22000</v>
      </c>
      <c r="K7" s="2">
        <f t="shared" si="0"/>
        <v>24000</v>
      </c>
      <c r="L7" s="2">
        <f t="shared" si="0"/>
        <v>26000</v>
      </c>
      <c r="M7" s="2">
        <f t="shared" si="0"/>
        <v>28000</v>
      </c>
    </row>
    <row r="8" spans="1:13" ht="14.45" x14ac:dyDescent="0.35">
      <c r="B8" s="2"/>
      <c r="C8" s="2"/>
      <c r="D8" s="2"/>
      <c r="E8" s="2"/>
      <c r="F8" s="2"/>
      <c r="G8" s="2"/>
      <c r="H8" s="2"/>
      <c r="I8" s="2"/>
      <c r="J8" s="2"/>
      <c r="K8" s="2"/>
      <c r="L8" s="2"/>
      <c r="M8" s="2"/>
    </row>
    <row r="9" spans="1:13" ht="14.45" x14ac:dyDescent="0.35">
      <c r="A9" t="s">
        <v>13</v>
      </c>
      <c r="B9" s="2">
        <f>MIN(B6,$B$1)</f>
        <v>2000</v>
      </c>
      <c r="C9" s="2">
        <f>MIN(C6,$B$1+B10)</f>
        <v>4000</v>
      </c>
      <c r="D9" s="2">
        <f t="shared" ref="D9:M9" si="1">MIN(D6,$B$1+C10)</f>
        <v>3654</v>
      </c>
      <c r="E9" s="2">
        <f t="shared" si="1"/>
        <v>2000</v>
      </c>
      <c r="F9" s="2">
        <f t="shared" si="1"/>
        <v>2000</v>
      </c>
      <c r="G9" s="2">
        <f t="shared" si="1"/>
        <v>2000</v>
      </c>
      <c r="H9" s="2">
        <f t="shared" si="1"/>
        <v>2000</v>
      </c>
      <c r="I9" s="2">
        <f t="shared" si="1"/>
        <v>2000</v>
      </c>
      <c r="J9" s="2">
        <f t="shared" si="1"/>
        <v>2000</v>
      </c>
      <c r="K9" s="2">
        <f t="shared" si="1"/>
        <v>2000</v>
      </c>
      <c r="L9" s="2">
        <f t="shared" si="1"/>
        <v>2000</v>
      </c>
      <c r="M9" s="2">
        <f t="shared" si="1"/>
        <v>2000</v>
      </c>
    </row>
    <row r="10" spans="1:13" ht="14.45" x14ac:dyDescent="0.35">
      <c r="A10" t="s">
        <v>14</v>
      </c>
      <c r="B10" s="3">
        <f>$B$1-B9</f>
        <v>1218</v>
      </c>
      <c r="C10" s="3">
        <f>$B$1-C9+B10</f>
        <v>436</v>
      </c>
      <c r="D10" s="3">
        <f t="shared" ref="D10:M10" si="2">$B$1-D9+C10</f>
        <v>0</v>
      </c>
      <c r="E10" s="3">
        <f>$B$1-E9+D10</f>
        <v>1218</v>
      </c>
      <c r="F10" s="3">
        <f t="shared" si="2"/>
        <v>2436</v>
      </c>
      <c r="G10" s="3">
        <f t="shared" si="2"/>
        <v>3654</v>
      </c>
      <c r="H10" s="3">
        <f t="shared" si="2"/>
        <v>4872</v>
      </c>
      <c r="I10" s="3">
        <f t="shared" si="2"/>
        <v>6090</v>
      </c>
      <c r="J10" s="3">
        <f t="shared" si="2"/>
        <v>7308</v>
      </c>
      <c r="K10" s="3">
        <f t="shared" si="2"/>
        <v>8526</v>
      </c>
      <c r="L10" s="3">
        <f t="shared" si="2"/>
        <v>9744</v>
      </c>
      <c r="M10" s="3">
        <f t="shared" si="2"/>
        <v>10962</v>
      </c>
    </row>
    <row r="11" spans="1:13" ht="14.45" x14ac:dyDescent="0.35">
      <c r="B11" s="2"/>
      <c r="C11" s="2"/>
      <c r="D11" s="2"/>
      <c r="E11" s="2"/>
      <c r="F11" s="2"/>
      <c r="G11" s="2"/>
      <c r="H11" s="2"/>
      <c r="I11" s="2"/>
      <c r="J11" s="2"/>
      <c r="K11" s="2"/>
      <c r="L11" s="2"/>
      <c r="M11" s="2"/>
    </row>
    <row r="12" spans="1:13" ht="14.45" x14ac:dyDescent="0.35">
      <c r="A12" t="s">
        <v>15</v>
      </c>
      <c r="B12" s="2">
        <f>MAX(0,MIN(B6-B9,$B$2-$B$1))</f>
        <v>0</v>
      </c>
      <c r="C12" s="2">
        <f>MAX(0,MIN(C6-C9,$B$2-$B$1+B13))</f>
        <v>0</v>
      </c>
      <c r="D12" s="2">
        <f t="shared" ref="D12:M12" si="3">MAX(0,MIN(D6-D9,$B$2-$B$1+C13))</f>
        <v>346</v>
      </c>
      <c r="E12" s="2">
        <f t="shared" si="3"/>
        <v>0</v>
      </c>
      <c r="F12" s="2">
        <f t="shared" si="3"/>
        <v>0</v>
      </c>
      <c r="G12" s="2">
        <f t="shared" si="3"/>
        <v>0</v>
      </c>
      <c r="H12" s="2">
        <f t="shared" si="3"/>
        <v>0</v>
      </c>
      <c r="I12" s="2">
        <f t="shared" si="3"/>
        <v>0</v>
      </c>
      <c r="J12" s="2">
        <f t="shared" si="3"/>
        <v>0</v>
      </c>
      <c r="K12" s="2">
        <f t="shared" si="3"/>
        <v>0</v>
      </c>
      <c r="L12" s="2">
        <f t="shared" si="3"/>
        <v>0</v>
      </c>
      <c r="M12" s="2">
        <f t="shared" si="3"/>
        <v>0</v>
      </c>
    </row>
    <row r="13" spans="1:13" ht="14.45" x14ac:dyDescent="0.35">
      <c r="A13" t="s">
        <v>16</v>
      </c>
      <c r="B13" s="2">
        <f>$B$2-$B$1-B12</f>
        <v>9654</v>
      </c>
      <c r="C13" s="3">
        <f>$B$2-$B$1-C12+B13</f>
        <v>19308</v>
      </c>
      <c r="D13" s="3">
        <f>$B$2-$B$1-D12+C13</f>
        <v>28616</v>
      </c>
      <c r="E13" s="3">
        <f t="shared" ref="E13:M13" si="4">$B$2-$B$1-E12+D13</f>
        <v>38270</v>
      </c>
      <c r="F13" s="3">
        <f t="shared" si="4"/>
        <v>47924</v>
      </c>
      <c r="G13" s="3">
        <f t="shared" si="4"/>
        <v>57578</v>
      </c>
      <c r="H13" s="3">
        <f t="shared" si="4"/>
        <v>67232</v>
      </c>
      <c r="I13" s="3">
        <f t="shared" si="4"/>
        <v>76886</v>
      </c>
      <c r="J13" s="3">
        <f t="shared" si="4"/>
        <v>86540</v>
      </c>
      <c r="K13" s="3">
        <f t="shared" si="4"/>
        <v>96194</v>
      </c>
      <c r="L13" s="3">
        <f t="shared" si="4"/>
        <v>105848</v>
      </c>
      <c r="M13" s="3">
        <f t="shared" si="4"/>
        <v>115502</v>
      </c>
    </row>
    <row r="14" spans="1:13" ht="14.45" x14ac:dyDescent="0.35">
      <c r="B14" s="2"/>
      <c r="C14" s="2"/>
      <c r="D14" s="2"/>
      <c r="E14" s="2"/>
      <c r="F14" s="2"/>
      <c r="G14" s="2"/>
      <c r="H14" s="2"/>
      <c r="I14" s="2"/>
      <c r="J14" s="2"/>
      <c r="K14" s="2"/>
      <c r="L14" s="2"/>
      <c r="M14" s="2"/>
    </row>
    <row r="15" spans="1:13" ht="14.45" x14ac:dyDescent="0.35">
      <c r="A15" t="s">
        <v>17</v>
      </c>
      <c r="B15" s="2">
        <f>MAX(0,MIN(B6-B9-B12,$B$3-$B$2-$B$1))</f>
        <v>0</v>
      </c>
      <c r="C15" s="2"/>
      <c r="D15" s="2"/>
      <c r="E15" s="2"/>
      <c r="F15" s="2"/>
      <c r="G15" s="2"/>
      <c r="H15" s="2"/>
      <c r="I15" s="2"/>
      <c r="J15" s="2"/>
      <c r="K15" s="2"/>
      <c r="L15" s="2"/>
      <c r="M15" s="2"/>
    </row>
    <row r="16" spans="1:13" ht="14.45" x14ac:dyDescent="0.35">
      <c r="B16" s="2"/>
      <c r="C16" s="2"/>
      <c r="D16" s="2"/>
      <c r="E16" s="2"/>
      <c r="F16" s="2"/>
      <c r="G16" s="2"/>
      <c r="H16" s="2"/>
      <c r="I16" s="2"/>
      <c r="J16" s="2"/>
      <c r="K16" s="2"/>
      <c r="L16" s="2"/>
      <c r="M16" s="2"/>
    </row>
    <row r="17" spans="1:13" x14ac:dyDescent="0.25">
      <c r="A17" t="s">
        <v>18</v>
      </c>
      <c r="B17" s="2">
        <f>B6-B9-B12-B15</f>
        <v>0</v>
      </c>
      <c r="C17" s="2"/>
      <c r="D17" s="2"/>
      <c r="E17" s="2"/>
      <c r="F17" s="2"/>
      <c r="G17" s="2"/>
      <c r="H17" s="2"/>
      <c r="I17" s="2"/>
      <c r="J17" s="2"/>
      <c r="K17" s="2"/>
      <c r="L17" s="2"/>
      <c r="M17" s="2"/>
    </row>
    <row r="18" spans="1:13" ht="14.45" x14ac:dyDescent="0.35">
      <c r="B18" s="2"/>
      <c r="C18" s="2"/>
      <c r="D18" s="2"/>
      <c r="E18" s="2"/>
      <c r="F18" s="2"/>
      <c r="G18" s="2"/>
      <c r="H18" s="2"/>
      <c r="I18" s="2"/>
      <c r="J18" s="2"/>
      <c r="K18" s="2"/>
      <c r="L18" s="2"/>
      <c r="M18" s="2"/>
    </row>
    <row r="19" spans="1:13" x14ac:dyDescent="0.25">
      <c r="A19" t="s">
        <v>19</v>
      </c>
      <c r="B19" s="3" t="str">
        <f>IF(B17+B15+B12+B9-B6=0,"ok","nok")</f>
        <v>ok</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1"/>
  <sheetViews>
    <sheetView tabSelected="1" zoomScale="90" zoomScaleNormal="90" workbookViewId="0">
      <selection activeCell="I37" sqref="I37"/>
    </sheetView>
  </sheetViews>
  <sheetFormatPr baseColWidth="10" defaultRowHeight="15" x14ac:dyDescent="0.25"/>
  <cols>
    <col min="1" max="1" width="15.85546875" customWidth="1"/>
    <col min="2" max="13" width="13.5703125" customWidth="1"/>
    <col min="16" max="16" width="12.7109375" bestFit="1" customWidth="1"/>
  </cols>
  <sheetData>
    <row r="1" spans="1:18" ht="14.45" x14ac:dyDescent="0.35">
      <c r="A1" t="s">
        <v>11</v>
      </c>
      <c r="B1" s="2">
        <v>3218</v>
      </c>
    </row>
    <row r="2" spans="1:18" ht="14.45" x14ac:dyDescent="0.35">
      <c r="A2" t="s">
        <v>9</v>
      </c>
      <c r="B2" s="2">
        <f>4*B1</f>
        <v>12872</v>
      </c>
    </row>
    <row r="3" spans="1:18" ht="14.45" x14ac:dyDescent="0.35">
      <c r="A3" t="s">
        <v>10</v>
      </c>
      <c r="B3" s="2">
        <f>8*B1</f>
        <v>25744</v>
      </c>
    </row>
    <row r="5" spans="1:18" ht="14.45" x14ac:dyDescent="0.35">
      <c r="B5" s="1">
        <v>42400</v>
      </c>
      <c r="C5" s="1">
        <v>42429</v>
      </c>
      <c r="D5" s="1">
        <v>42460</v>
      </c>
      <c r="E5" s="1">
        <v>42490</v>
      </c>
      <c r="F5" s="1">
        <v>42521</v>
      </c>
      <c r="G5" s="1">
        <v>42551</v>
      </c>
      <c r="H5" s="1">
        <v>42582</v>
      </c>
      <c r="I5" s="1">
        <v>42613</v>
      </c>
      <c r="J5" s="1">
        <v>42643</v>
      </c>
      <c r="K5" s="1">
        <v>42674</v>
      </c>
      <c r="L5" s="1">
        <v>42704</v>
      </c>
      <c r="M5" s="1">
        <v>42735</v>
      </c>
    </row>
    <row r="6" spans="1:18" ht="14.45" x14ac:dyDescent="0.35">
      <c r="A6" t="s">
        <v>12</v>
      </c>
      <c r="B6" s="2">
        <v>2755.19</v>
      </c>
      <c r="C6" s="2">
        <v>2755.19</v>
      </c>
      <c r="D6" s="2">
        <v>3371.7</v>
      </c>
      <c r="E6" s="2">
        <v>2769.61</v>
      </c>
      <c r="F6" s="2">
        <v>4146</v>
      </c>
      <c r="G6" s="2">
        <v>3740.11</v>
      </c>
      <c r="H6" s="8">
        <f>2769.61+5.89</f>
        <v>2775.5</v>
      </c>
      <c r="I6" s="2">
        <v>2769.61</v>
      </c>
      <c r="J6" s="2">
        <f>4146+17.67</f>
        <v>4163.67</v>
      </c>
      <c r="K6" s="2">
        <v>2809.81</v>
      </c>
      <c r="L6" s="2">
        <v>5247.12</v>
      </c>
      <c r="M6" s="2">
        <v>0</v>
      </c>
      <c r="P6" s="3">
        <f>SUM(B6:L6)</f>
        <v>37303.51</v>
      </c>
    </row>
    <row r="7" spans="1:18" x14ac:dyDescent="0.25">
      <c r="A7" t="s">
        <v>5</v>
      </c>
      <c r="B7" s="2">
        <f>B6</f>
        <v>2755.19</v>
      </c>
      <c r="C7" s="2">
        <f>C6+B7</f>
        <v>5510.38</v>
      </c>
      <c r="D7" s="2">
        <f t="shared" ref="D7:M7" si="0">D6+C7</f>
        <v>8882.08</v>
      </c>
      <c r="E7" s="2">
        <f t="shared" si="0"/>
        <v>11651.69</v>
      </c>
      <c r="F7" s="2">
        <f t="shared" si="0"/>
        <v>15797.69</v>
      </c>
      <c r="G7" s="2">
        <f t="shared" si="0"/>
        <v>19537.8</v>
      </c>
      <c r="H7" s="2">
        <f t="shared" si="0"/>
        <v>22313.3</v>
      </c>
      <c r="I7" s="2">
        <f t="shared" si="0"/>
        <v>25082.91</v>
      </c>
      <c r="J7" s="2">
        <f t="shared" si="0"/>
        <v>29246.58</v>
      </c>
      <c r="K7" s="2">
        <f t="shared" si="0"/>
        <v>32056.390000000003</v>
      </c>
      <c r="L7" s="2">
        <f t="shared" si="0"/>
        <v>37303.51</v>
      </c>
      <c r="M7" s="2">
        <f t="shared" si="0"/>
        <v>37303.51</v>
      </c>
    </row>
    <row r="8" spans="1:18" ht="14.45" x14ac:dyDescent="0.35">
      <c r="B8" s="2"/>
      <c r="C8" s="2"/>
      <c r="D8" s="2"/>
      <c r="E8" s="2"/>
      <c r="F8" s="2"/>
      <c r="G8" s="2"/>
      <c r="H8" s="2"/>
      <c r="I8" s="2"/>
      <c r="J8" s="2"/>
      <c r="K8" s="2"/>
      <c r="L8" s="2"/>
      <c r="M8" s="2"/>
    </row>
    <row r="9" spans="1:18" ht="14.45" x14ac:dyDescent="0.35">
      <c r="A9" t="s">
        <v>13</v>
      </c>
      <c r="B9" s="2">
        <f>MIN(B6,$B$1)</f>
        <v>2755.19</v>
      </c>
      <c r="C9" s="2">
        <f>MIN(C6,$B$1+B10)</f>
        <v>2755.19</v>
      </c>
      <c r="D9" s="2">
        <f t="shared" ref="D9:M9" si="1">MIN(D6,$B$1+C10)</f>
        <v>3371.7</v>
      </c>
      <c r="E9" s="2">
        <f t="shared" si="1"/>
        <v>2769.61</v>
      </c>
      <c r="F9" s="2">
        <f t="shared" si="1"/>
        <v>4146</v>
      </c>
      <c r="G9" s="2">
        <f t="shared" si="1"/>
        <v>3510.31</v>
      </c>
      <c r="H9" s="2">
        <f t="shared" si="1"/>
        <v>2775.5</v>
      </c>
      <c r="I9" s="2">
        <f t="shared" si="1"/>
        <v>2769.61</v>
      </c>
      <c r="J9" s="2">
        <f t="shared" si="1"/>
        <v>4108.8899999999994</v>
      </c>
      <c r="K9" s="11">
        <f t="shared" si="1"/>
        <v>2809.81</v>
      </c>
      <c r="L9" s="2">
        <f t="shared" si="1"/>
        <v>3626.19</v>
      </c>
      <c r="M9" s="2">
        <f t="shared" si="1"/>
        <v>0</v>
      </c>
      <c r="P9" s="3">
        <f>SUM(B9:L9)</f>
        <v>35398</v>
      </c>
    </row>
    <row r="10" spans="1:18" ht="14.45" x14ac:dyDescent="0.35">
      <c r="A10" t="s">
        <v>14</v>
      </c>
      <c r="B10" s="3">
        <f>$B$1-B9</f>
        <v>462.80999999999995</v>
      </c>
      <c r="C10" s="3">
        <f>$B$1-C9+B10</f>
        <v>925.61999999999989</v>
      </c>
      <c r="D10" s="3">
        <f t="shared" ref="D10:M10" si="2">$B$1-D9+C10</f>
        <v>771.92000000000007</v>
      </c>
      <c r="E10" s="3">
        <f>$B$1-E9+D10</f>
        <v>1220.31</v>
      </c>
      <c r="F10" s="3">
        <f t="shared" si="2"/>
        <v>292.30999999999995</v>
      </c>
      <c r="G10" s="3">
        <f t="shared" si="2"/>
        <v>0</v>
      </c>
      <c r="H10" s="3">
        <f t="shared" si="2"/>
        <v>442.5</v>
      </c>
      <c r="I10" s="3">
        <f t="shared" si="2"/>
        <v>890.88999999999987</v>
      </c>
      <c r="J10" s="3">
        <f t="shared" si="2"/>
        <v>0</v>
      </c>
      <c r="K10" s="3">
        <f t="shared" si="2"/>
        <v>408.19000000000005</v>
      </c>
      <c r="L10" s="3">
        <f t="shared" si="2"/>
        <v>0</v>
      </c>
      <c r="M10" s="3">
        <f t="shared" si="2"/>
        <v>3218</v>
      </c>
    </row>
    <row r="11" spans="1:18" ht="14.45" x14ac:dyDescent="0.35">
      <c r="B11" s="2"/>
      <c r="C11" s="2"/>
      <c r="D11" s="2"/>
      <c r="E11" s="2"/>
      <c r="F11" s="2"/>
      <c r="G11" s="2"/>
      <c r="H11" s="2"/>
      <c r="I11" s="2"/>
      <c r="J11" s="2"/>
      <c r="K11" s="2"/>
      <c r="L11" s="2"/>
      <c r="M11" s="2"/>
    </row>
    <row r="12" spans="1:18" ht="14.45" x14ac:dyDescent="0.35">
      <c r="A12" t="s">
        <v>15</v>
      </c>
      <c r="B12" s="2">
        <f>MAX(0,MIN(B6-B9,$B$2-$B$1))</f>
        <v>0</v>
      </c>
      <c r="C12" s="2">
        <f>MAX(0,MIN(C6-C9,$B$2-$B$1+B13))</f>
        <v>0</v>
      </c>
      <c r="D12" s="2">
        <f t="shared" ref="D12:M12" si="3">MAX(0,MIN(D6-D9,$B$2-$B$1+C13))</f>
        <v>0</v>
      </c>
      <c r="E12" s="2">
        <f t="shared" si="3"/>
        <v>0</v>
      </c>
      <c r="F12" s="2">
        <f t="shared" si="3"/>
        <v>0</v>
      </c>
      <c r="G12" s="8">
        <f t="shared" si="3"/>
        <v>229.80000000000018</v>
      </c>
      <c r="H12" s="2">
        <f t="shared" si="3"/>
        <v>0</v>
      </c>
      <c r="I12" s="2">
        <f t="shared" si="3"/>
        <v>0</v>
      </c>
      <c r="J12" s="7">
        <f t="shared" si="3"/>
        <v>54.780000000000655</v>
      </c>
      <c r="K12" s="2">
        <f t="shared" si="3"/>
        <v>0</v>
      </c>
      <c r="L12" s="13">
        <f t="shared" si="3"/>
        <v>1620.9299999999998</v>
      </c>
      <c r="M12" s="2">
        <f t="shared" si="3"/>
        <v>0</v>
      </c>
      <c r="P12" s="3">
        <f>SUM(B12:L12)</f>
        <v>1905.5100000000007</v>
      </c>
      <c r="Q12">
        <v>1905.51</v>
      </c>
      <c r="R12" s="3">
        <f>Q12-P12</f>
        <v>0</v>
      </c>
    </row>
    <row r="13" spans="1:18" ht="14.45" x14ac:dyDescent="0.35">
      <c r="A13" t="s">
        <v>16</v>
      </c>
      <c r="B13" s="4">
        <f>$B$2-$B$1-B12</f>
        <v>9654</v>
      </c>
      <c r="C13" s="3">
        <f>$B$2-$B$1-C12+B13</f>
        <v>19308</v>
      </c>
      <c r="D13" s="3">
        <f>$B$2-$B$1-D12+C13</f>
        <v>28962</v>
      </c>
      <c r="E13" s="3">
        <f t="shared" ref="E13:M13" si="4">$B$2-$B$1-E12+D13</f>
        <v>38616</v>
      </c>
      <c r="F13" s="3">
        <f t="shared" si="4"/>
        <v>48270</v>
      </c>
      <c r="G13" s="3">
        <f t="shared" si="4"/>
        <v>57694.2</v>
      </c>
      <c r="H13" s="3">
        <f t="shared" si="4"/>
        <v>67348.2</v>
      </c>
      <c r="I13" s="3">
        <f t="shared" si="4"/>
        <v>77002.2</v>
      </c>
      <c r="J13" s="3">
        <f t="shared" si="4"/>
        <v>86601.42</v>
      </c>
      <c r="K13" s="3">
        <f t="shared" si="4"/>
        <v>96255.42</v>
      </c>
      <c r="L13" s="3">
        <f t="shared" si="4"/>
        <v>104288.48999999999</v>
      </c>
      <c r="M13" s="3">
        <f t="shared" si="4"/>
        <v>113942.48999999999</v>
      </c>
    </row>
    <row r="14" spans="1:18" ht="14.45" x14ac:dyDescent="0.35">
      <c r="B14" s="2"/>
      <c r="C14" s="2"/>
      <c r="D14" s="2"/>
      <c r="E14" s="2"/>
      <c r="F14" s="2"/>
      <c r="G14" s="2"/>
      <c r="H14" s="2"/>
      <c r="I14" s="2"/>
      <c r="J14" s="2"/>
      <c r="K14" s="2"/>
      <c r="L14" s="2"/>
      <c r="M14" s="2"/>
    </row>
    <row r="15" spans="1:18" ht="14.45" x14ac:dyDescent="0.35">
      <c r="A15" t="s">
        <v>17</v>
      </c>
      <c r="B15" s="2">
        <f>MAX(0,MIN(B6-B9-B12,$B$3-$B$2-$B$1))</f>
        <v>0</v>
      </c>
      <c r="C15" s="2"/>
      <c r="D15" s="2"/>
      <c r="E15" s="2"/>
      <c r="F15" s="2"/>
      <c r="G15" s="2"/>
      <c r="H15" s="2"/>
      <c r="I15" s="2"/>
      <c r="J15" s="2"/>
      <c r="K15" s="2"/>
      <c r="L15" s="2"/>
      <c r="M15" s="2"/>
    </row>
    <row r="16" spans="1:18" ht="14.45" x14ac:dyDescent="0.35">
      <c r="B16" s="2"/>
      <c r="C16" s="2"/>
      <c r="D16" s="2"/>
      <c r="E16" s="2"/>
      <c r="F16" s="2"/>
      <c r="G16" s="2"/>
      <c r="H16" s="2"/>
      <c r="I16" s="2"/>
      <c r="J16" s="2"/>
      <c r="K16" s="2"/>
      <c r="L16" s="2"/>
      <c r="M16" s="2"/>
    </row>
    <row r="17" spans="1:13" x14ac:dyDescent="0.25">
      <c r="A17" t="s">
        <v>18</v>
      </c>
      <c r="B17" s="2">
        <f>B6-B9-B12-B15</f>
        <v>0</v>
      </c>
      <c r="C17" s="2"/>
      <c r="D17" s="2"/>
      <c r="E17" s="2"/>
      <c r="F17" s="2"/>
      <c r="G17" s="2"/>
      <c r="H17" s="2"/>
      <c r="I17" s="2"/>
      <c r="J17" s="2"/>
      <c r="K17" s="2"/>
      <c r="L17" s="2"/>
      <c r="M17" s="2"/>
    </row>
    <row r="18" spans="1:13" ht="14.45" x14ac:dyDescent="0.35">
      <c r="B18" s="2"/>
      <c r="C18" s="2"/>
      <c r="D18" s="2"/>
      <c r="E18" s="2"/>
      <c r="F18" s="2"/>
      <c r="G18" s="2"/>
      <c r="H18" s="2"/>
      <c r="I18" s="2"/>
      <c r="J18" s="2"/>
      <c r="K18" s="2"/>
      <c r="L18" s="2"/>
      <c r="M18" s="2"/>
    </row>
    <row r="19" spans="1:13" x14ac:dyDescent="0.25">
      <c r="A19" t="s">
        <v>19</v>
      </c>
      <c r="B19" s="3" t="str">
        <f>IF(B17+B15+B12+B9-B6=0,"ok","nok")</f>
        <v>ok</v>
      </c>
    </row>
    <row r="23" spans="1:13" x14ac:dyDescent="0.25">
      <c r="B23" s="5" t="s">
        <v>24</v>
      </c>
      <c r="C23" s="5"/>
      <c r="D23" s="5"/>
      <c r="E23" s="5"/>
      <c r="F23" s="5"/>
      <c r="G23" s="5"/>
      <c r="H23" s="5"/>
      <c r="I23" s="6"/>
    </row>
    <row r="24" spans="1:13" x14ac:dyDescent="0.25">
      <c r="I24" s="3"/>
    </row>
    <row r="25" spans="1:13" x14ac:dyDescent="0.25">
      <c r="B25" s="9" t="s">
        <v>20</v>
      </c>
      <c r="C25" s="9"/>
      <c r="D25" s="9"/>
      <c r="E25" s="9"/>
      <c r="F25" s="9"/>
      <c r="G25" s="9"/>
      <c r="H25" s="9"/>
      <c r="I25" s="3"/>
    </row>
    <row r="27" spans="1:13" x14ac:dyDescent="0.25">
      <c r="B27" s="10" t="s">
        <v>21</v>
      </c>
      <c r="C27" s="10"/>
      <c r="D27" s="10"/>
      <c r="E27" s="10"/>
      <c r="F27" s="10"/>
      <c r="G27" s="10"/>
    </row>
    <row r="29" spans="1:13" x14ac:dyDescent="0.25">
      <c r="B29" s="12" t="s">
        <v>22</v>
      </c>
      <c r="C29" s="12"/>
      <c r="D29" s="12"/>
      <c r="E29" s="12"/>
      <c r="F29" s="12"/>
    </row>
    <row r="31" spans="1:13" x14ac:dyDescent="0.25">
      <c r="B31" s="14" t="s">
        <v>23</v>
      </c>
      <c r="C31" s="14"/>
      <c r="D31" s="14"/>
      <c r="E31" s="1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Données</vt:lpstr>
      <vt:lpstr>Feuil1</vt:lpstr>
      <vt:lpstr>test agent</vt:lpstr>
    </vt:vector>
  </TitlesOfParts>
  <Company>Ministères Chargés des Affaires Sociales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igardien</dc:creator>
  <cp:lastModifiedBy>igardien</cp:lastModifiedBy>
  <dcterms:created xsi:type="dcterms:W3CDTF">2016-12-05T14:49:17Z</dcterms:created>
  <dcterms:modified xsi:type="dcterms:W3CDTF">2016-12-07T14:52:27Z</dcterms:modified>
</cp:coreProperties>
</file>