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Y:\"/>
    </mc:Choice>
  </mc:AlternateContent>
  <bookViews>
    <workbookView xWindow="0" yWindow="0" windowWidth="28800" windowHeight="11985"/>
  </bookViews>
  <sheets>
    <sheet name="Sheet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2" i="1"/>
  <c r="O6" i="1" l="1"/>
  <c r="O4" i="1"/>
  <c r="O3" i="1"/>
  <c r="V32" i="1" l="1"/>
  <c r="B2" i="1"/>
  <c r="J3" i="1" l="1"/>
  <c r="J7" i="1"/>
  <c r="J4" i="1"/>
  <c r="J8" i="1"/>
  <c r="J6" i="1"/>
  <c r="J5" i="1"/>
  <c r="O5" i="1"/>
  <c r="O10" i="1" l="1"/>
  <c r="Q10" i="1" s="1"/>
  <c r="V31" i="1"/>
  <c r="V22" i="1"/>
  <c r="V24" i="1"/>
  <c r="V27" i="1"/>
  <c r="V30" i="1"/>
  <c r="V28" i="1"/>
  <c r="V26" i="1"/>
  <c r="V29" i="1"/>
  <c r="P2" i="1"/>
  <c r="D3" i="1"/>
  <c r="D2" i="1"/>
  <c r="B3" i="1"/>
  <c r="B6" i="1"/>
  <c r="B5" i="1"/>
  <c r="N15" i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P8" i="1" l="1"/>
  <c r="V23" i="1"/>
  <c r="V25" i="1"/>
  <c r="B9" i="1"/>
  <c r="B10" i="1"/>
  <c r="B8" i="1"/>
  <c r="B13" i="1" l="1"/>
  <c r="O14" i="1"/>
  <c r="O13" i="1"/>
  <c r="U12" i="1" s="1"/>
  <c r="O20" i="1"/>
  <c r="O30" i="1"/>
  <c r="O19" i="1"/>
  <c r="O27" i="1"/>
  <c r="O42" i="1"/>
  <c r="O24" i="1"/>
  <c r="U7" i="1" s="1"/>
  <c r="O35" i="1"/>
  <c r="O40" i="1"/>
  <c r="O39" i="1"/>
  <c r="O44" i="1"/>
  <c r="O21" i="1"/>
  <c r="O28" i="1"/>
  <c r="O29" i="1"/>
  <c r="O37" i="1"/>
  <c r="O41" i="1"/>
  <c r="O23" i="1"/>
  <c r="O43" i="1"/>
  <c r="O36" i="1"/>
  <c r="O25" i="1"/>
  <c r="O18" i="1"/>
  <c r="O15" i="1"/>
  <c r="O31" i="1"/>
  <c r="O16" i="1"/>
  <c r="O32" i="1"/>
  <c r="O17" i="1"/>
  <c r="O33" i="1"/>
  <c r="O22" i="1"/>
  <c r="O26" i="1"/>
  <c r="O38" i="1"/>
  <c r="O34" i="1"/>
  <c r="F20" i="1"/>
  <c r="F48" i="1"/>
  <c r="F17" i="1"/>
  <c r="B38" i="1"/>
  <c r="F59" i="1"/>
  <c r="B18" i="1"/>
  <c r="B50" i="1"/>
  <c r="F24" i="1"/>
  <c r="F52" i="1"/>
  <c r="F45" i="1"/>
  <c r="B26" i="1"/>
  <c r="B54" i="1"/>
  <c r="F32" i="1"/>
  <c r="B19" i="1"/>
  <c r="B16" i="1"/>
  <c r="B34" i="1"/>
  <c r="B58" i="1"/>
  <c r="F40" i="1"/>
  <c r="B51" i="1"/>
  <c r="B52" i="1"/>
  <c r="F30" i="1"/>
  <c r="B39" i="1"/>
  <c r="F61" i="1"/>
  <c r="F62" i="1"/>
  <c r="B23" i="1"/>
  <c r="F21" i="1"/>
  <c r="B48" i="1"/>
  <c r="B41" i="1"/>
  <c r="B57" i="1"/>
  <c r="B15" i="1"/>
  <c r="B47" i="1"/>
  <c r="F33" i="1"/>
  <c r="B36" i="1"/>
  <c r="F42" i="1"/>
  <c r="F23" i="1"/>
  <c r="B22" i="1"/>
  <c r="B42" i="1"/>
  <c r="F16" i="1"/>
  <c r="F36" i="1"/>
  <c r="F56" i="1"/>
  <c r="B31" i="1"/>
  <c r="F13" i="1"/>
  <c r="F37" i="1"/>
  <c r="B28" i="1"/>
  <c r="F26" i="1"/>
  <c r="B25" i="1"/>
  <c r="F27" i="1"/>
  <c r="F53" i="1"/>
  <c r="B32" i="1"/>
  <c r="B60" i="1"/>
  <c r="F58" i="1"/>
  <c r="B45" i="1"/>
  <c r="F39" i="1"/>
  <c r="B35" i="1"/>
  <c r="B55" i="1"/>
  <c r="F29" i="1"/>
  <c r="F49" i="1"/>
  <c r="B20" i="1"/>
  <c r="B44" i="1"/>
  <c r="F14" i="1"/>
  <c r="F46" i="1"/>
  <c r="B29" i="1"/>
  <c r="B61" i="1"/>
  <c r="F43" i="1"/>
  <c r="D13" i="1"/>
  <c r="D14" i="1"/>
  <c r="D18" i="1"/>
  <c r="D22" i="1"/>
  <c r="D26" i="1"/>
  <c r="D30" i="1"/>
  <c r="D34" i="1"/>
  <c r="D38" i="1"/>
  <c r="D42" i="1"/>
  <c r="D46" i="1"/>
  <c r="D50" i="1"/>
  <c r="D54" i="1"/>
  <c r="D58" i="1"/>
  <c r="D62" i="1"/>
  <c r="H16" i="1"/>
  <c r="H20" i="1"/>
  <c r="H24" i="1"/>
  <c r="H28" i="1"/>
  <c r="H32" i="1"/>
  <c r="H36" i="1"/>
  <c r="H40" i="1"/>
  <c r="H44" i="1"/>
  <c r="H48" i="1"/>
  <c r="H52" i="1"/>
  <c r="H56" i="1"/>
  <c r="H60" i="1"/>
  <c r="D15" i="1"/>
  <c r="D19" i="1"/>
  <c r="D23" i="1"/>
  <c r="D27" i="1"/>
  <c r="D31" i="1"/>
  <c r="D35" i="1"/>
  <c r="D39" i="1"/>
  <c r="D43" i="1"/>
  <c r="D47" i="1"/>
  <c r="D51" i="1"/>
  <c r="D55" i="1"/>
  <c r="D59" i="1"/>
  <c r="H13" i="1"/>
  <c r="H17" i="1"/>
  <c r="H21" i="1"/>
  <c r="H25" i="1"/>
  <c r="H29" i="1"/>
  <c r="H33" i="1"/>
  <c r="H37" i="1"/>
  <c r="H41" i="1"/>
  <c r="H45" i="1"/>
  <c r="H49" i="1"/>
  <c r="H53" i="1"/>
  <c r="H57" i="1"/>
  <c r="H61" i="1"/>
  <c r="D16" i="1"/>
  <c r="D20" i="1"/>
  <c r="D24" i="1"/>
  <c r="D28" i="1"/>
  <c r="D32" i="1"/>
  <c r="D36" i="1"/>
  <c r="D40" i="1"/>
  <c r="D44" i="1"/>
  <c r="D48" i="1"/>
  <c r="D52" i="1"/>
  <c r="D56" i="1"/>
  <c r="D60" i="1"/>
  <c r="H14" i="1"/>
  <c r="H18" i="1"/>
  <c r="H22" i="1"/>
  <c r="H26" i="1"/>
  <c r="H30" i="1"/>
  <c r="H34" i="1"/>
  <c r="H38" i="1"/>
  <c r="H42" i="1"/>
  <c r="H46" i="1"/>
  <c r="H50" i="1"/>
  <c r="H54" i="1"/>
  <c r="H58" i="1"/>
  <c r="H62" i="1"/>
  <c r="D17" i="1"/>
  <c r="D21" i="1"/>
  <c r="D25" i="1"/>
  <c r="D29" i="1"/>
  <c r="D33" i="1"/>
  <c r="D37" i="1"/>
  <c r="D41" i="1"/>
  <c r="D45" i="1"/>
  <c r="D49" i="1"/>
  <c r="D53" i="1"/>
  <c r="D57" i="1"/>
  <c r="D61" i="1"/>
  <c r="H15" i="1"/>
  <c r="H19" i="1"/>
  <c r="H23" i="1"/>
  <c r="H27" i="1"/>
  <c r="H31" i="1"/>
  <c r="H35" i="1"/>
  <c r="H39" i="1"/>
  <c r="H43" i="1"/>
  <c r="H47" i="1"/>
  <c r="H51" i="1"/>
  <c r="H55" i="1"/>
  <c r="H59" i="1"/>
  <c r="F18" i="1"/>
  <c r="F34" i="1"/>
  <c r="F50" i="1"/>
  <c r="B17" i="1"/>
  <c r="B33" i="1"/>
  <c r="B49" i="1"/>
  <c r="F15" i="1"/>
  <c r="F31" i="1"/>
  <c r="F47" i="1"/>
  <c r="B14" i="1"/>
  <c r="B30" i="1"/>
  <c r="B46" i="1"/>
  <c r="B62" i="1"/>
  <c r="F28" i="1"/>
  <c r="F44" i="1"/>
  <c r="F60" i="1"/>
  <c r="B27" i="1"/>
  <c r="B43" i="1"/>
  <c r="B59" i="1"/>
  <c r="F25" i="1"/>
  <c r="F41" i="1"/>
  <c r="F57" i="1"/>
  <c r="B24" i="1"/>
  <c r="B40" i="1"/>
  <c r="B56" i="1"/>
  <c r="F22" i="1"/>
  <c r="F38" i="1"/>
  <c r="F54" i="1"/>
  <c r="B21" i="1"/>
  <c r="B37" i="1"/>
  <c r="B53" i="1"/>
  <c r="F19" i="1"/>
  <c r="F35" i="1"/>
  <c r="F51" i="1"/>
  <c r="F55" i="1"/>
  <c r="C13" i="1"/>
  <c r="C14" i="1"/>
  <c r="C18" i="1"/>
  <c r="C22" i="1"/>
  <c r="C26" i="1"/>
  <c r="C30" i="1"/>
  <c r="C34" i="1"/>
  <c r="C38" i="1"/>
  <c r="C42" i="1"/>
  <c r="C46" i="1"/>
  <c r="C50" i="1"/>
  <c r="C54" i="1"/>
  <c r="C58" i="1"/>
  <c r="C62" i="1"/>
  <c r="G16" i="1"/>
  <c r="G20" i="1"/>
  <c r="G24" i="1"/>
  <c r="G28" i="1"/>
  <c r="G32" i="1"/>
  <c r="G36" i="1"/>
  <c r="G40" i="1"/>
  <c r="G44" i="1"/>
  <c r="G48" i="1"/>
  <c r="G52" i="1"/>
  <c r="G56" i="1"/>
  <c r="G60" i="1"/>
  <c r="G50" i="1"/>
  <c r="G62" i="1"/>
  <c r="C15" i="1"/>
  <c r="C19" i="1"/>
  <c r="C23" i="1"/>
  <c r="C27" i="1"/>
  <c r="C31" i="1"/>
  <c r="C35" i="1"/>
  <c r="C39" i="1"/>
  <c r="C43" i="1"/>
  <c r="C47" i="1"/>
  <c r="C51" i="1"/>
  <c r="C55" i="1"/>
  <c r="C59" i="1"/>
  <c r="G13" i="1"/>
  <c r="G17" i="1"/>
  <c r="G21" i="1"/>
  <c r="G25" i="1"/>
  <c r="G29" i="1"/>
  <c r="G33" i="1"/>
  <c r="G37" i="1"/>
  <c r="G41" i="1"/>
  <c r="G45" i="1"/>
  <c r="G49" i="1"/>
  <c r="G53" i="1"/>
  <c r="G57" i="1"/>
  <c r="G61" i="1"/>
  <c r="C20" i="1"/>
  <c r="C24" i="1"/>
  <c r="C28" i="1"/>
  <c r="C32" i="1"/>
  <c r="C36" i="1"/>
  <c r="C40" i="1"/>
  <c r="C48" i="1"/>
  <c r="C52" i="1"/>
  <c r="C56" i="1"/>
  <c r="G14" i="1"/>
  <c r="G22" i="1"/>
  <c r="G30" i="1"/>
  <c r="G38" i="1"/>
  <c r="G46" i="1"/>
  <c r="G58" i="1"/>
  <c r="C16" i="1"/>
  <c r="C44" i="1"/>
  <c r="C60" i="1"/>
  <c r="G18" i="1"/>
  <c r="G26" i="1"/>
  <c r="G34" i="1"/>
  <c r="G42" i="1"/>
  <c r="G54" i="1"/>
  <c r="C17" i="1"/>
  <c r="C21" i="1"/>
  <c r="C25" i="1"/>
  <c r="C29" i="1"/>
  <c r="C33" i="1"/>
  <c r="C37" i="1"/>
  <c r="C41" i="1"/>
  <c r="C45" i="1"/>
  <c r="C49" i="1"/>
  <c r="C53" i="1"/>
  <c r="C57" i="1"/>
  <c r="C61" i="1"/>
  <c r="G15" i="1"/>
  <c r="G19" i="1"/>
  <c r="G23" i="1"/>
  <c r="G27" i="1"/>
  <c r="G31" i="1"/>
  <c r="G35" i="1"/>
  <c r="G39" i="1"/>
  <c r="G43" i="1"/>
  <c r="G47" i="1"/>
  <c r="G51" i="1"/>
  <c r="G55" i="1"/>
  <c r="G59" i="1"/>
  <c r="U9" i="1" l="1"/>
  <c r="U11" i="1"/>
  <c r="U8" i="1"/>
  <c r="U10" i="1"/>
</calcChain>
</file>

<file path=xl/sharedStrings.xml><?xml version="1.0" encoding="utf-8"?>
<sst xmlns="http://schemas.openxmlformats.org/spreadsheetml/2006/main" count="60" uniqueCount="53">
  <si>
    <t>EUR/USD</t>
  </si>
  <si>
    <t>EUR/GBP</t>
  </si>
  <si>
    <t>Pourcentage</t>
  </si>
  <si>
    <t>Prix USD</t>
  </si>
  <si>
    <t>Prix EUR</t>
  </si>
  <si>
    <t>Prix GBP</t>
  </si>
  <si>
    <t>LME Cash bid</t>
  </si>
  <si>
    <t>LME Cash ask</t>
  </si>
  <si>
    <t>LME 3M bid</t>
  </si>
  <si>
    <t>LME 3M ask</t>
  </si>
  <si>
    <t>Prime €</t>
  </si>
  <si>
    <t>Prix €</t>
  </si>
  <si>
    <t>Base LME EUR lowest</t>
  </si>
  <si>
    <t>Base LME USD lowest</t>
  </si>
  <si>
    <t>Base LME GBP lowest</t>
  </si>
  <si>
    <t>Base LME EUR Cash Ask</t>
  </si>
  <si>
    <t>Cible</t>
  </si>
  <si>
    <t>Client / fournisseur</t>
  </si>
  <si>
    <t xml:space="preserve">Achat Föhl  </t>
  </si>
  <si>
    <t>Alertes</t>
  </si>
  <si>
    <t>Wissler</t>
  </si>
  <si>
    <t>Sigu</t>
  </si>
  <si>
    <t>Taurus</t>
  </si>
  <si>
    <t>Fico Mirrors</t>
  </si>
  <si>
    <t>Wegmann</t>
  </si>
  <si>
    <t>Fixations</t>
  </si>
  <si>
    <t>Grillo</t>
  </si>
  <si>
    <t>Contrat</t>
  </si>
  <si>
    <t>Prix final</t>
  </si>
  <si>
    <t>Bianchini mattes</t>
  </si>
  <si>
    <t>Bianchini cendres</t>
  </si>
  <si>
    <t>Indaux</t>
  </si>
  <si>
    <t>% / premium</t>
  </si>
  <si>
    <t>Settlement</t>
  </si>
  <si>
    <t>Cash Bid</t>
  </si>
  <si>
    <t>Cash Ask</t>
  </si>
  <si>
    <t>EUR / USD</t>
  </si>
  <si>
    <t>Date</t>
  </si>
  <si>
    <t>Gunther fladen G</t>
  </si>
  <si>
    <t>Gunther schwer G</t>
  </si>
  <si>
    <t>Gunther leichter G</t>
  </si>
  <si>
    <t>Gunther Ductus</t>
  </si>
  <si>
    <t>Nuova Eurozinco Galfan</t>
  </si>
  <si>
    <t xml:space="preserve">Nuova Eurozinco poudres </t>
  </si>
  <si>
    <t>AGS Shelf Brock</t>
  </si>
  <si>
    <t>GBP/USD</t>
  </si>
  <si>
    <t>Zinc</t>
  </si>
  <si>
    <t>Aluminium</t>
  </si>
  <si>
    <t>Calcul galvalume</t>
  </si>
  <si>
    <t>interco</t>
  </si>
  <si>
    <t>Cash Settlement en euros</t>
  </si>
  <si>
    <t>prix final</t>
  </si>
  <si>
    <t>pourcentage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</si>
</sst>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 x14ac:knownFonts="1">
    <font>
      <sz val="8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5">
    <xf numFmtId="0" fontId="0" fillId="0" borderId="0" xfId="0"/>
    <xf numFmtId="0" fontId="0" fillId="0" borderId="3" xfId="0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9" xfId="1" applyNumberFormat="1" applyFont="1" applyBorder="1" applyAlignment="1">
      <alignment horizontal="center"/>
    </xf>
    <xf numFmtId="0" fontId="0" fillId="0" borderId="10" xfId="0" applyBorder="1" applyAlignment="1">
      <alignment horizontal="center"/>
    </xf>
    <xf numFmtId="164" fontId="0" fillId="0" borderId="11" xfId="1" applyNumberFormat="1" applyFont="1" applyBorder="1" applyAlignment="1">
      <alignment horizontal="center"/>
    </xf>
    <xf numFmtId="0" fontId="0" fillId="0" borderId="12" xfId="0" applyBorder="1" applyAlignment="1">
      <alignment horizontal="center"/>
    </xf>
    <xf numFmtId="164" fontId="0" fillId="0" borderId="13" xfId="1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14" xfId="0" applyBorder="1"/>
    <xf numFmtId="0" fontId="0" fillId="0" borderId="6" xfId="0" applyBorder="1"/>
    <xf numFmtId="2" fontId="2" fillId="2" borderId="17" xfId="0" applyNumberFormat="1" applyFont="1" applyFill="1" applyBorder="1"/>
    <xf numFmtId="43" fontId="0" fillId="0" borderId="7" xfId="1" applyNumberFormat="1" applyFont="1" applyBorder="1"/>
    <xf numFmtId="43" fontId="0" fillId="0" borderId="19" xfId="1" applyNumberFormat="1" applyFont="1" applyBorder="1"/>
    <xf numFmtId="43" fontId="0" fillId="0" borderId="9" xfId="1" applyNumberFormat="1" applyFont="1" applyBorder="1"/>
    <xf numFmtId="43" fontId="0" fillId="0" borderId="11" xfId="1" applyNumberFormat="1" applyFont="1" applyBorder="1"/>
    <xf numFmtId="0" fontId="2" fillId="0" borderId="1" xfId="0" applyFont="1" applyBorder="1"/>
    <xf numFmtId="0" fontId="2" fillId="0" borderId="3" xfId="0" applyFont="1" applyBorder="1"/>
    <xf numFmtId="0" fontId="2" fillId="0" borderId="5" xfId="0" applyFont="1" applyBorder="1"/>
    <xf numFmtId="43" fontId="0" fillId="2" borderId="2" xfId="1" applyFont="1" applyFill="1" applyBorder="1"/>
    <xf numFmtId="43" fontId="0" fillId="2" borderId="4" xfId="1" applyFont="1" applyFill="1" applyBorder="1"/>
    <xf numFmtId="43" fontId="0" fillId="2" borderId="6" xfId="1" applyFont="1" applyFill="1" applyBorder="1"/>
    <xf numFmtId="0" fontId="2" fillId="4" borderId="10" xfId="0" applyFont="1" applyFill="1" applyBorder="1" applyAlignment="1">
      <alignment horizontal="center"/>
    </xf>
    <xf numFmtId="43" fontId="2" fillId="4" borderId="7" xfId="1" applyNumberFormat="1" applyFont="1" applyFill="1" applyBorder="1"/>
    <xf numFmtId="43" fontId="2" fillId="4" borderId="11" xfId="1" applyNumberFormat="1" applyFont="1" applyFill="1" applyBorder="1"/>
    <xf numFmtId="0" fontId="0" fillId="0" borderId="21" xfId="0" applyBorder="1" applyAlignment="1">
      <alignment horizontal="center"/>
    </xf>
    <xf numFmtId="43" fontId="0" fillId="0" borderId="18" xfId="1" applyNumberFormat="1" applyFont="1" applyBorder="1"/>
    <xf numFmtId="43" fontId="0" fillId="0" borderId="22" xfId="1" applyNumberFormat="1" applyFont="1" applyBorder="1"/>
    <xf numFmtId="0" fontId="0" fillId="0" borderId="23" xfId="0" applyBorder="1" applyAlignment="1">
      <alignment horizontal="center"/>
    </xf>
    <xf numFmtId="43" fontId="0" fillId="0" borderId="24" xfId="1" applyNumberFormat="1" applyFont="1" applyBorder="1"/>
    <xf numFmtId="43" fontId="0" fillId="0" borderId="25" xfId="1" applyNumberFormat="1" applyFont="1" applyBorder="1"/>
    <xf numFmtId="0" fontId="0" fillId="0" borderId="0" xfId="0" applyFill="1"/>
    <xf numFmtId="0" fontId="2" fillId="3" borderId="0" xfId="0" applyFont="1" applyFill="1" applyAlignment="1"/>
    <xf numFmtId="22" fontId="0" fillId="0" borderId="0" xfId="0" applyNumberFormat="1"/>
    <xf numFmtId="0" fontId="2" fillId="5" borderId="12" xfId="0" applyFont="1" applyFill="1" applyBorder="1" applyAlignment="1">
      <alignment horizontal="center"/>
    </xf>
    <xf numFmtId="43" fontId="2" fillId="5" borderId="20" xfId="1" applyNumberFormat="1" applyFont="1" applyFill="1" applyBorder="1"/>
    <xf numFmtId="43" fontId="2" fillId="5" borderId="13" xfId="1" applyNumberFormat="1" applyFont="1" applyFill="1" applyBorder="1"/>
    <xf numFmtId="0" fontId="2" fillId="3" borderId="26" xfId="0" applyFont="1" applyFill="1" applyBorder="1" applyAlignment="1">
      <alignment horizontal="center"/>
    </xf>
    <xf numFmtId="0" fontId="2" fillId="3" borderId="27" xfId="0" applyFont="1" applyFill="1" applyBorder="1" applyAlignment="1">
      <alignment horizontal="center"/>
    </xf>
    <xf numFmtId="0" fontId="2" fillId="3" borderId="28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43" fontId="2" fillId="4" borderId="20" xfId="1" applyNumberFormat="1" applyFont="1" applyFill="1" applyBorder="1"/>
    <xf numFmtId="43" fontId="2" fillId="4" borderId="13" xfId="1" applyNumberFormat="1" applyFont="1" applyFill="1" applyBorder="1"/>
    <xf numFmtId="0" fontId="0" fillId="0" borderId="7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20" xfId="0" applyBorder="1"/>
    <xf numFmtId="0" fontId="0" fillId="0" borderId="13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6" borderId="26" xfId="0" applyFill="1" applyBorder="1"/>
    <xf numFmtId="0" fontId="0" fillId="6" borderId="27" xfId="0" applyFill="1" applyBorder="1"/>
    <xf numFmtId="0" fontId="0" fillId="6" borderId="28" xfId="0" applyFill="1" applyBorder="1"/>
    <xf numFmtId="9" fontId="0" fillId="0" borderId="0" xfId="0" applyNumberFormat="1"/>
    <xf numFmtId="1" fontId="0" fillId="0" borderId="0" xfId="0" applyNumberFormat="1"/>
    <xf numFmtId="0" fontId="0" fillId="6" borderId="0" xfId="0" applyFill="1" applyBorder="1"/>
    <xf numFmtId="2" fontId="0" fillId="0" borderId="0" xfId="0" applyNumberFormat="1"/>
    <xf numFmtId="0" fontId="2" fillId="3" borderId="15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3" borderId="29" xfId="0" applyFont="1" applyFill="1" applyBorder="1" applyAlignment="1">
      <alignment horizontal="center"/>
    </xf>
    <xf numFmtId="0" fontId="2" fillId="3" borderId="30" xfId="0" applyFont="1" applyFill="1" applyBorder="1" applyAlignment="1">
      <alignment horizontal="center"/>
    </xf>
    <xf numFmtId="0" fontId="2" fillId="3" borderId="31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43" fontId="0" fillId="0" borderId="0" xfId="0" applyNumberFormat="1"/>
  </cellXfs>
  <cellStyles count="2">
    <cellStyle name="Milliers" xfId="1" builtinId="3"/>
    <cellStyle name="Normal" xfId="0" builtinId="0"/>
  </cellStyles>
  <dxfs count="1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FMData" ddeTopic="DDEData">
    <ddeItems>
      <ddeItem name="EUR_B" advise="1">
        <values>
          <value>
            <val>1.0727</val>
          </value>
        </values>
      </ddeItem>
      <ddeItem name="EURGBP_B" advise="1">
        <values>
          <value>
            <val>0.84379999999999999</val>
          </value>
        </values>
      </ddeItem>
      <ddeItem name="EURLME_L" advise="1">
        <values>
          <value>
            <val>1.0692999999999999</val>
          </value>
        </values>
      </ddeItem>
      <ddeItem name="GBPLME_L" advise="1">
        <values>
          <value>
            <val>1.2718</val>
          </value>
        </values>
      </ddeItem>
      <ddeItem name="StdDocumentName" ole="1" advise="1"/>
      <ddeItem name="XALFD00_A" advise="1">
        <values>
          <value>
            <val>1736.5</val>
          </value>
        </values>
      </ddeItem>
      <ddeItem name="XALFD00_B" advise="1">
        <values>
          <value>
            <val>1732.5</val>
          </value>
        </values>
      </ddeItem>
      <ddeItem name="XZNFD00_A" advise="1">
        <values>
          <value>
            <val>2753.75</val>
          </value>
        </values>
      </ddeItem>
      <ddeItem name="XZNFD00_B" advise="1">
        <values>
          <value>
            <val>2747.75</val>
          </value>
        </values>
      </ddeItem>
      <ddeItem name="XZNFD08_A" advise="1">
        <values>
          <value>
            <val>2705.5</val>
          </value>
        </values>
      </ddeItem>
      <ddeItem name="XZNFD08_B" advise="1">
        <values>
          <value>
            <val>2705</val>
          </value>
        </values>
      </ddeItem>
      <ddeItem name="XZNFD3S_A" advise="1">
        <values>
          <value>
            <val>2768</val>
          </value>
        </values>
      </ddeItem>
      <ddeItem name="XZNFD3S_B" advise="1">
        <values>
          <value>
            <val>2766.5</val>
          </value>
        </values>
      </ddeItem>
    </ddeItems>
  </ddeLin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W100"/>
  <sheetViews>
    <sheetView tabSelected="1" workbookViewId="0">
      <selection activeCell="J24" sqref="J24"/>
    </sheetView>
  </sheetViews>
  <sheetFormatPr baseColWidth="10" defaultColWidth="9.33203125" defaultRowHeight="11.25" x14ac:dyDescent="0.2"/>
  <cols>
    <col min="1" max="1" width="21.33203125" bestFit="1" customWidth="1"/>
    <col min="2" max="2" width="11" bestFit="1" customWidth="1"/>
    <col min="3" max="3" width="11.1640625" bestFit="1" customWidth="1"/>
    <col min="4" max="4" width="11" bestFit="1" customWidth="1"/>
    <col min="5" max="5" width="12.83203125" bestFit="1" customWidth="1"/>
    <col min="6" max="6" width="13" customWidth="1"/>
    <col min="7" max="8" width="11" bestFit="1" customWidth="1"/>
    <col min="10" max="10" width="13.33203125" customWidth="1"/>
    <col min="14" max="14" width="23.6640625" bestFit="1" customWidth="1"/>
    <col min="15" max="15" width="12.83203125" customWidth="1"/>
    <col min="16" max="17" width="15.33203125" bestFit="1" customWidth="1"/>
    <col min="19" max="19" width="21.6640625" customWidth="1"/>
    <col min="20" max="20" width="19.33203125" customWidth="1"/>
    <col min="21" max="21" width="11" bestFit="1" customWidth="1"/>
  </cols>
  <sheetData>
    <row r="1" spans="1:21" x14ac:dyDescent="0.2">
      <c r="A1" s="38" t="s">
        <v>46</v>
      </c>
      <c r="B1" s="38"/>
      <c r="C1" s="38"/>
      <c r="D1" s="38"/>
      <c r="F1" s="38" t="s">
        <v>47</v>
      </c>
      <c r="G1" s="38"/>
    </row>
    <row r="2" spans="1:21" x14ac:dyDescent="0.2">
      <c r="A2" t="s">
        <v>6</v>
      </c>
      <c r="B2">
        <f>[1]!XZNFD00_B</f>
        <v>2747.75</v>
      </c>
      <c r="C2" t="s">
        <v>8</v>
      </c>
      <c r="D2">
        <f>[1]!XZNFD3S_B</f>
        <v>2766.5</v>
      </c>
      <c r="F2" t="s">
        <v>6</v>
      </c>
      <c r="G2">
        <f>[1]!XALFD00_B</f>
        <v>1732.5</v>
      </c>
      <c r="I2" s="73" t="s">
        <v>48</v>
      </c>
      <c r="J2" s="73"/>
      <c r="N2" s="38" t="s">
        <v>33</v>
      </c>
      <c r="O2" s="38" t="s">
        <v>37</v>
      </c>
      <c r="P2" s="39">
        <f ca="1">NOW()</f>
        <v>42709.720266435186</v>
      </c>
    </row>
    <row r="3" spans="1:21" x14ac:dyDescent="0.2">
      <c r="A3" t="s">
        <v>7</v>
      </c>
      <c r="B3">
        <f>[1]!XZNFD00_A</f>
        <v>2753.75</v>
      </c>
      <c r="C3" t="s">
        <v>9</v>
      </c>
      <c r="D3">
        <f>[1]!XZNFD3S_A</f>
        <v>2768</v>
      </c>
      <c r="F3" t="s">
        <v>7</v>
      </c>
      <c r="G3">
        <f>[1]!XALFD00_A</f>
        <v>1736.5</v>
      </c>
      <c r="I3" s="61">
        <v>0.3</v>
      </c>
      <c r="J3" s="62">
        <f>(0.55*$G$2+0.45*$B$2)*I3</f>
        <v>656.80875000000003</v>
      </c>
      <c r="N3" t="s">
        <v>34</v>
      </c>
      <c r="O3">
        <f>[1]!XZNFD08_B</f>
        <v>2705</v>
      </c>
    </row>
    <row r="4" spans="1:21" ht="12" thickBot="1" x14ac:dyDescent="0.25">
      <c r="I4" s="61">
        <v>0.31</v>
      </c>
      <c r="J4" s="62">
        <f t="shared" ref="J4:J8" si="0">(0.55*$G$2+0.45*$B$2)*I4</f>
        <v>678.70237500000007</v>
      </c>
      <c r="N4" t="s">
        <v>35</v>
      </c>
      <c r="O4">
        <f>[1]!XZNFD08_A</f>
        <v>2705.5</v>
      </c>
    </row>
    <row r="5" spans="1:21" ht="12" thickBot="1" x14ac:dyDescent="0.25">
      <c r="A5" t="s">
        <v>0</v>
      </c>
      <c r="B5">
        <f>[1]!EUR_B</f>
        <v>1.0727</v>
      </c>
      <c r="I5" s="61">
        <v>0.32</v>
      </c>
      <c r="J5" s="62">
        <f t="shared" si="0"/>
        <v>700.59600000000012</v>
      </c>
      <c r="N5" t="s">
        <v>36</v>
      </c>
      <c r="O5">
        <f>[1]!EURLME_L</f>
        <v>1.0692999999999999</v>
      </c>
      <c r="S5" s="65" t="s">
        <v>19</v>
      </c>
      <c r="T5" s="66"/>
      <c r="U5" s="67"/>
    </row>
    <row r="6" spans="1:21" x14ac:dyDescent="0.2">
      <c r="A6" t="s">
        <v>1</v>
      </c>
      <c r="B6">
        <f>[1]!EURGBP_B</f>
        <v>0.84379999999999999</v>
      </c>
      <c r="I6" s="61">
        <v>0.33</v>
      </c>
      <c r="J6" s="62">
        <f t="shared" si="0"/>
        <v>722.48962500000005</v>
      </c>
      <c r="N6" t="s">
        <v>45</v>
      </c>
      <c r="O6">
        <f>[1]!GBPLME_L</f>
        <v>1.2718</v>
      </c>
      <c r="S6" s="1" t="s">
        <v>17</v>
      </c>
      <c r="T6" s="10" t="s">
        <v>16</v>
      </c>
      <c r="U6" s="11"/>
    </row>
    <row r="7" spans="1:21" ht="12" thickBot="1" x14ac:dyDescent="0.25">
      <c r="I7" s="61">
        <v>0.34</v>
      </c>
      <c r="J7" s="62">
        <f t="shared" si="0"/>
        <v>744.38325000000009</v>
      </c>
      <c r="S7" s="12" t="s">
        <v>18</v>
      </c>
      <c r="T7" s="13">
        <v>3090</v>
      </c>
      <c r="U7" s="11" t="str">
        <f>IF($O$24-10&lt;T7,"VENDRE","ATTENDRE")</f>
        <v>VENDRE</v>
      </c>
    </row>
    <row r="8" spans="1:21" ht="12" thickBot="1" x14ac:dyDescent="0.25">
      <c r="A8" s="22" t="s">
        <v>12</v>
      </c>
      <c r="B8" s="25">
        <f>MIN($B$2,$B$3,$D$2,$D$3)/B5</f>
        <v>2561.5269879742705</v>
      </c>
      <c r="I8" s="61">
        <v>0.35</v>
      </c>
      <c r="J8" s="62">
        <f t="shared" si="0"/>
        <v>766.27687500000002</v>
      </c>
      <c r="N8" s="68" t="s">
        <v>15</v>
      </c>
      <c r="O8" s="69"/>
      <c r="P8" s="17">
        <f>B3/B5</f>
        <v>2567.1203505173862</v>
      </c>
      <c r="S8" s="12" t="s">
        <v>20</v>
      </c>
      <c r="T8" s="13">
        <v>2650</v>
      </c>
      <c r="U8" s="11" t="str">
        <f t="shared" ref="U8:U11" si="1">IF($O$24-10&lt;T8,"VENDRE","ATTENDRE")</f>
        <v>ATTENDRE</v>
      </c>
    </row>
    <row r="9" spans="1:21" x14ac:dyDescent="0.2">
      <c r="A9" s="23" t="s">
        <v>13</v>
      </c>
      <c r="B9" s="26">
        <f>MIN($B$2,$B$3,$D$2,$D$3)</f>
        <v>2747.75</v>
      </c>
      <c r="P9" t="s">
        <v>52</v>
      </c>
      <c r="Q9" t="s">
        <v>51</v>
      </c>
      <c r="S9" s="12" t="s">
        <v>21</v>
      </c>
      <c r="T9" s="13">
        <v>2740</v>
      </c>
      <c r="U9" s="11" t="str">
        <f t="shared" si="1"/>
        <v>ATTENDRE</v>
      </c>
    </row>
    <row r="10" spans="1:21" ht="12" thickBot="1" x14ac:dyDescent="0.25">
      <c r="A10" s="24" t="s">
        <v>14</v>
      </c>
      <c r="B10" s="27">
        <f>MIN($B$2,$B$3,$D$2,$D$3)*B6</f>
        <v>2318.5514499999999</v>
      </c>
      <c r="N10" t="s">
        <v>50</v>
      </c>
      <c r="O10" s="64">
        <f>O4/O5</f>
        <v>2530.1599177031703</v>
      </c>
      <c r="P10">
        <v>0.49</v>
      </c>
      <c r="Q10" s="64">
        <f>O10*P10</f>
        <v>1239.7783596745535</v>
      </c>
      <c r="S10" s="12" t="s">
        <v>22</v>
      </c>
      <c r="T10" s="13">
        <v>2700</v>
      </c>
      <c r="U10" s="11" t="str">
        <f t="shared" si="1"/>
        <v>ATTENDRE</v>
      </c>
    </row>
    <row r="11" spans="1:21" ht="12" thickBot="1" x14ac:dyDescent="0.25">
      <c r="S11" s="12" t="s">
        <v>23</v>
      </c>
      <c r="T11" s="13">
        <v>2500</v>
      </c>
      <c r="U11" s="11" t="str">
        <f t="shared" si="1"/>
        <v>ATTENDRE</v>
      </c>
    </row>
    <row r="12" spans="1:21" ht="12" thickBot="1" x14ac:dyDescent="0.25">
      <c r="A12" s="43" t="s">
        <v>2</v>
      </c>
      <c r="B12" s="44" t="s">
        <v>3</v>
      </c>
      <c r="C12" s="44" t="s">
        <v>4</v>
      </c>
      <c r="D12" s="44" t="s">
        <v>5</v>
      </c>
      <c r="E12" s="44" t="s">
        <v>2</v>
      </c>
      <c r="F12" s="44" t="s">
        <v>3</v>
      </c>
      <c r="G12" s="44" t="s">
        <v>4</v>
      </c>
      <c r="H12" s="45" t="s">
        <v>5</v>
      </c>
      <c r="N12" s="2" t="s">
        <v>10</v>
      </c>
      <c r="O12" s="3" t="s">
        <v>11</v>
      </c>
      <c r="S12" s="12" t="s">
        <v>24</v>
      </c>
      <c r="T12" s="13">
        <v>2600</v>
      </c>
      <c r="U12" s="11" t="str">
        <f>IF(O13-10&lt;T12,"VENDRE","ATTENDRE")</f>
        <v>ATTENDRE</v>
      </c>
    </row>
    <row r="13" spans="1:21" x14ac:dyDescent="0.2">
      <c r="A13" s="4">
        <v>1</v>
      </c>
      <c r="B13" s="19">
        <f>$B$9*A13/100</f>
        <v>27.477499999999999</v>
      </c>
      <c r="C13" s="19">
        <f>$B$8*A13/100</f>
        <v>25.615269879742705</v>
      </c>
      <c r="D13" s="20">
        <f>$B$10*A13/100</f>
        <v>23.1855145</v>
      </c>
      <c r="E13" s="34">
        <v>51</v>
      </c>
      <c r="F13" s="35">
        <f t="shared" ref="F13:F27" si="2">$B$9*E13/100</f>
        <v>1401.3525</v>
      </c>
      <c r="G13" s="35">
        <f t="shared" ref="G13:G27" si="3">$B$8*E13/100</f>
        <v>1306.378763866878</v>
      </c>
      <c r="H13" s="36">
        <f t="shared" ref="H13:H27" si="4">$B$10*E13/100</f>
        <v>1182.4612394999999</v>
      </c>
      <c r="N13" s="4">
        <v>150</v>
      </c>
      <c r="O13" s="5">
        <f>$P$8+N13</f>
        <v>2717.1203505173862</v>
      </c>
      <c r="S13" s="12"/>
      <c r="T13" s="13"/>
      <c r="U13" s="11"/>
    </row>
    <row r="14" spans="1:21" x14ac:dyDescent="0.2">
      <c r="A14" s="6">
        <v>2</v>
      </c>
      <c r="B14" s="18">
        <f t="shared" ref="B14:B62" si="5">$B$9*A14/100</f>
        <v>54.954999999999998</v>
      </c>
      <c r="C14" s="18">
        <f t="shared" ref="C14:C62" si="6">$B$8*A14/100</f>
        <v>51.23053975948541</v>
      </c>
      <c r="D14" s="21">
        <f t="shared" ref="D14:D62" si="7">$B$10*A14/100</f>
        <v>46.371029</v>
      </c>
      <c r="E14" s="6">
        <v>52</v>
      </c>
      <c r="F14" s="18">
        <f t="shared" si="2"/>
        <v>1428.83</v>
      </c>
      <c r="G14" s="18">
        <f t="shared" si="3"/>
        <v>1331.9940337466207</v>
      </c>
      <c r="H14" s="21">
        <f t="shared" si="4"/>
        <v>1205.6467539999999</v>
      </c>
      <c r="N14" s="6">
        <v>250</v>
      </c>
      <c r="O14" s="7">
        <f>$P$8+N14</f>
        <v>2817.1203505173862</v>
      </c>
      <c r="S14" s="12"/>
      <c r="T14" s="13"/>
      <c r="U14" s="11"/>
    </row>
    <row r="15" spans="1:21" x14ac:dyDescent="0.2">
      <c r="A15" s="6">
        <v>3</v>
      </c>
      <c r="B15" s="18">
        <f t="shared" si="5"/>
        <v>82.432500000000005</v>
      </c>
      <c r="C15" s="18">
        <f t="shared" si="6"/>
        <v>76.845809639228122</v>
      </c>
      <c r="D15" s="21">
        <f t="shared" si="7"/>
        <v>69.556543500000004</v>
      </c>
      <c r="E15" s="6">
        <v>53</v>
      </c>
      <c r="F15" s="18">
        <f t="shared" si="2"/>
        <v>1456.3074999999999</v>
      </c>
      <c r="G15" s="18">
        <f t="shared" si="3"/>
        <v>1357.6093036263635</v>
      </c>
      <c r="H15" s="21">
        <f t="shared" si="4"/>
        <v>1228.8322684999998</v>
      </c>
      <c r="N15" s="6">
        <f>N14+5</f>
        <v>255</v>
      </c>
      <c r="O15" s="7">
        <f t="shared" ref="O15:O44" si="8">$P$8+N15</f>
        <v>2822.1203505173862</v>
      </c>
      <c r="S15" s="12"/>
      <c r="T15" s="13"/>
      <c r="U15" s="11"/>
    </row>
    <row r="16" spans="1:21" ht="12" thickBot="1" x14ac:dyDescent="0.25">
      <c r="A16" s="6">
        <v>4</v>
      </c>
      <c r="B16" s="18">
        <f t="shared" si="5"/>
        <v>109.91</v>
      </c>
      <c r="C16" s="18">
        <f t="shared" si="6"/>
        <v>102.46107951897082</v>
      </c>
      <c r="D16" s="21">
        <f t="shared" si="7"/>
        <v>92.742058</v>
      </c>
      <c r="E16" s="6">
        <v>54</v>
      </c>
      <c r="F16" s="18">
        <f t="shared" si="2"/>
        <v>1483.7850000000001</v>
      </c>
      <c r="G16" s="18">
        <f t="shared" si="3"/>
        <v>1383.224573506106</v>
      </c>
      <c r="H16" s="21">
        <f t="shared" si="4"/>
        <v>1252.017783</v>
      </c>
      <c r="N16" s="6">
        <f t="shared" ref="N16:N44" si="9">N15+5</f>
        <v>260</v>
      </c>
      <c r="O16" s="7">
        <f t="shared" si="8"/>
        <v>2827.1203505173862</v>
      </c>
      <c r="S16" s="14"/>
      <c r="T16" s="15"/>
      <c r="U16" s="16"/>
    </row>
    <row r="17" spans="1:23" x14ac:dyDescent="0.2">
      <c r="A17" s="6">
        <v>5</v>
      </c>
      <c r="B17" s="18">
        <f t="shared" si="5"/>
        <v>137.38749999999999</v>
      </c>
      <c r="C17" s="18">
        <f t="shared" si="6"/>
        <v>128.07634939871352</v>
      </c>
      <c r="D17" s="21">
        <f t="shared" si="7"/>
        <v>115.92757249999998</v>
      </c>
      <c r="E17" s="6">
        <v>55</v>
      </c>
      <c r="F17" s="18">
        <f t="shared" si="2"/>
        <v>1511.2625</v>
      </c>
      <c r="G17" s="18">
        <f t="shared" si="3"/>
        <v>1408.8398433858488</v>
      </c>
      <c r="H17" s="21">
        <f t="shared" si="4"/>
        <v>1275.2032975</v>
      </c>
      <c r="N17" s="6">
        <f t="shared" si="9"/>
        <v>265</v>
      </c>
      <c r="O17" s="7">
        <f t="shared" si="8"/>
        <v>2832.1203505173862</v>
      </c>
    </row>
    <row r="18" spans="1:23" x14ac:dyDescent="0.2">
      <c r="A18" s="6">
        <v>6</v>
      </c>
      <c r="B18" s="18">
        <f t="shared" si="5"/>
        <v>164.86500000000001</v>
      </c>
      <c r="C18" s="18">
        <f t="shared" si="6"/>
        <v>153.69161927845624</v>
      </c>
      <c r="D18" s="21">
        <f t="shared" si="7"/>
        <v>139.11308700000001</v>
      </c>
      <c r="E18" s="6">
        <v>56</v>
      </c>
      <c r="F18" s="18">
        <f t="shared" si="2"/>
        <v>1538.74</v>
      </c>
      <c r="G18" s="18">
        <f t="shared" si="3"/>
        <v>1434.4551132655915</v>
      </c>
      <c r="H18" s="21">
        <f t="shared" si="4"/>
        <v>1298.3888120000001</v>
      </c>
      <c r="N18" s="6">
        <f t="shared" si="9"/>
        <v>270</v>
      </c>
      <c r="O18" s="7">
        <f t="shared" si="8"/>
        <v>2837.1203505173862</v>
      </c>
    </row>
    <row r="19" spans="1:23" ht="12" thickBot="1" x14ac:dyDescent="0.25">
      <c r="A19" s="6">
        <v>7</v>
      </c>
      <c r="B19" s="18">
        <f t="shared" si="5"/>
        <v>192.3425</v>
      </c>
      <c r="C19" s="18">
        <f t="shared" si="6"/>
        <v>179.30688915819894</v>
      </c>
      <c r="D19" s="21">
        <f t="shared" si="7"/>
        <v>162.29860150000002</v>
      </c>
      <c r="E19" s="6">
        <v>57</v>
      </c>
      <c r="F19" s="18">
        <f t="shared" si="2"/>
        <v>1566.2175</v>
      </c>
      <c r="G19" s="18">
        <f t="shared" si="3"/>
        <v>1460.0703831453343</v>
      </c>
      <c r="H19" s="21">
        <f t="shared" si="4"/>
        <v>1321.5743265000001</v>
      </c>
      <c r="N19" s="6">
        <f t="shared" si="9"/>
        <v>275</v>
      </c>
      <c r="O19" s="7">
        <f t="shared" si="8"/>
        <v>2842.1203505173862</v>
      </c>
    </row>
    <row r="20" spans="1:23" ht="12" thickBot="1" x14ac:dyDescent="0.25">
      <c r="A20" s="6">
        <v>8</v>
      </c>
      <c r="B20" s="18">
        <f t="shared" si="5"/>
        <v>219.82</v>
      </c>
      <c r="C20" s="18">
        <f t="shared" si="6"/>
        <v>204.92215903794164</v>
      </c>
      <c r="D20" s="21">
        <f t="shared" si="7"/>
        <v>185.484116</v>
      </c>
      <c r="E20" s="6">
        <v>58</v>
      </c>
      <c r="F20" s="18">
        <f t="shared" si="2"/>
        <v>1593.6949999999999</v>
      </c>
      <c r="G20" s="18">
        <f t="shared" si="3"/>
        <v>1485.6856530250768</v>
      </c>
      <c r="H20" s="21">
        <f t="shared" si="4"/>
        <v>1344.7598410000001</v>
      </c>
      <c r="N20" s="6">
        <f t="shared" si="9"/>
        <v>280</v>
      </c>
      <c r="O20" s="7">
        <f t="shared" si="8"/>
        <v>2847.1203505173862</v>
      </c>
      <c r="S20" s="70" t="s">
        <v>25</v>
      </c>
      <c r="T20" s="71"/>
      <c r="U20" s="71"/>
      <c r="V20" s="72"/>
    </row>
    <row r="21" spans="1:23" ht="12" thickBot="1" x14ac:dyDescent="0.25">
      <c r="A21" s="6">
        <v>9</v>
      </c>
      <c r="B21" s="18">
        <f t="shared" si="5"/>
        <v>247.29750000000001</v>
      </c>
      <c r="C21" s="18">
        <f t="shared" si="6"/>
        <v>230.53742891768434</v>
      </c>
      <c r="D21" s="21">
        <f t="shared" si="7"/>
        <v>208.66963049999998</v>
      </c>
      <c r="E21" s="31">
        <v>59</v>
      </c>
      <c r="F21" s="32">
        <f t="shared" si="2"/>
        <v>1621.1724999999999</v>
      </c>
      <c r="G21" s="32">
        <f t="shared" si="3"/>
        <v>1511.3009229048196</v>
      </c>
      <c r="H21" s="33">
        <f t="shared" si="4"/>
        <v>1367.9453555</v>
      </c>
      <c r="N21" s="6">
        <f t="shared" si="9"/>
        <v>285</v>
      </c>
      <c r="O21" s="7">
        <f t="shared" si="8"/>
        <v>2852.1203505173862</v>
      </c>
      <c r="S21" s="58" t="s">
        <v>17</v>
      </c>
      <c r="T21" s="59" t="s">
        <v>27</v>
      </c>
      <c r="U21" s="59" t="s">
        <v>32</v>
      </c>
      <c r="V21" s="60" t="s">
        <v>28</v>
      </c>
      <c r="W21" s="63" t="s">
        <v>49</v>
      </c>
    </row>
    <row r="22" spans="1:23" x14ac:dyDescent="0.2">
      <c r="A22" s="28">
        <v>10</v>
      </c>
      <c r="B22" s="29">
        <f t="shared" si="5"/>
        <v>274.77499999999998</v>
      </c>
      <c r="C22" s="29">
        <f t="shared" si="6"/>
        <v>256.15269879742704</v>
      </c>
      <c r="D22" s="30">
        <f t="shared" si="7"/>
        <v>231.85514499999996</v>
      </c>
      <c r="E22" s="28">
        <v>60</v>
      </c>
      <c r="F22" s="29">
        <f t="shared" si="2"/>
        <v>1648.65</v>
      </c>
      <c r="G22" s="29">
        <f t="shared" si="3"/>
        <v>1536.9161927845623</v>
      </c>
      <c r="H22" s="30">
        <f t="shared" si="4"/>
        <v>1391.13087</v>
      </c>
      <c r="N22" s="6">
        <f t="shared" si="9"/>
        <v>290</v>
      </c>
      <c r="O22" s="7">
        <f t="shared" si="8"/>
        <v>2857.1203505173862</v>
      </c>
      <c r="S22" s="55" t="s">
        <v>26</v>
      </c>
      <c r="T22" s="56">
        <v>16010683</v>
      </c>
      <c r="U22" s="56">
        <v>79.5</v>
      </c>
      <c r="V22" s="57">
        <f>$O$4/$O$5*U22/100</f>
        <v>2011.4771345740205</v>
      </c>
    </row>
    <row r="23" spans="1:23" x14ac:dyDescent="0.2">
      <c r="A23" s="6">
        <v>11</v>
      </c>
      <c r="B23" s="18">
        <f t="shared" si="5"/>
        <v>302.2525</v>
      </c>
      <c r="C23" s="18">
        <f t="shared" si="6"/>
        <v>281.76796867716973</v>
      </c>
      <c r="D23" s="21">
        <f t="shared" si="7"/>
        <v>255.0406595</v>
      </c>
      <c r="E23" s="34">
        <v>61</v>
      </c>
      <c r="F23" s="35">
        <f t="shared" si="2"/>
        <v>1676.1275000000001</v>
      </c>
      <c r="G23" s="35">
        <f t="shared" si="3"/>
        <v>1562.5314626643051</v>
      </c>
      <c r="H23" s="36">
        <f t="shared" si="4"/>
        <v>1414.3163844999999</v>
      </c>
      <c r="N23" s="6">
        <f t="shared" si="9"/>
        <v>295</v>
      </c>
      <c r="O23" s="7">
        <f t="shared" si="8"/>
        <v>2862.1203505173862</v>
      </c>
      <c r="S23" s="50" t="s">
        <v>29</v>
      </c>
      <c r="T23" s="49"/>
      <c r="U23" s="49">
        <v>79</v>
      </c>
      <c r="V23" s="51">
        <f>$O$4/$O$5*U23/100</f>
        <v>1998.8263349855044</v>
      </c>
    </row>
    <row r="24" spans="1:23" x14ac:dyDescent="0.2">
      <c r="A24" s="6">
        <v>12</v>
      </c>
      <c r="B24" s="18">
        <f t="shared" si="5"/>
        <v>329.73</v>
      </c>
      <c r="C24" s="18">
        <f t="shared" si="6"/>
        <v>307.38323855691249</v>
      </c>
      <c r="D24" s="21">
        <f t="shared" si="7"/>
        <v>278.22617400000001</v>
      </c>
      <c r="E24" s="6">
        <v>62</v>
      </c>
      <c r="F24" s="18">
        <f t="shared" si="2"/>
        <v>1703.605</v>
      </c>
      <c r="G24" s="18">
        <f t="shared" si="3"/>
        <v>1588.1467325440476</v>
      </c>
      <c r="H24" s="21">
        <f t="shared" si="4"/>
        <v>1437.5018989999999</v>
      </c>
      <c r="N24" s="6">
        <f t="shared" si="9"/>
        <v>300</v>
      </c>
      <c r="O24" s="7">
        <f t="shared" si="8"/>
        <v>2867.1203505173862</v>
      </c>
      <c r="S24" s="50" t="s">
        <v>30</v>
      </c>
      <c r="T24" s="49"/>
      <c r="U24" s="49">
        <v>58.5</v>
      </c>
      <c r="V24" s="51">
        <f>$O$4/$O$5*U24/100</f>
        <v>1480.1435518563549</v>
      </c>
    </row>
    <row r="25" spans="1:23" x14ac:dyDescent="0.2">
      <c r="A25" s="6">
        <v>13</v>
      </c>
      <c r="B25" s="18">
        <f t="shared" si="5"/>
        <v>357.20749999999998</v>
      </c>
      <c r="C25" s="18">
        <f t="shared" si="6"/>
        <v>332.99850843665519</v>
      </c>
      <c r="D25" s="21">
        <f t="shared" si="7"/>
        <v>301.41168849999997</v>
      </c>
      <c r="E25" s="6">
        <v>63</v>
      </c>
      <c r="F25" s="18">
        <f t="shared" si="2"/>
        <v>1731.0825</v>
      </c>
      <c r="G25" s="18">
        <f t="shared" si="3"/>
        <v>1613.7620024237904</v>
      </c>
      <c r="H25" s="21">
        <f t="shared" si="4"/>
        <v>1460.6874135</v>
      </c>
      <c r="N25" s="6">
        <f t="shared" si="9"/>
        <v>305</v>
      </c>
      <c r="O25" s="7">
        <f t="shared" si="8"/>
        <v>2872.1203505173862</v>
      </c>
      <c r="S25" s="50" t="s">
        <v>31</v>
      </c>
      <c r="T25" s="49">
        <v>15128860</v>
      </c>
      <c r="U25" s="49">
        <v>102</v>
      </c>
      <c r="V25" s="51">
        <f>$O$4/$O$5*U25/100</f>
        <v>2580.7631160572337</v>
      </c>
    </row>
    <row r="26" spans="1:23" x14ac:dyDescent="0.2">
      <c r="A26" s="6">
        <v>14</v>
      </c>
      <c r="B26" s="18">
        <f t="shared" si="5"/>
        <v>384.685</v>
      </c>
      <c r="C26" s="18">
        <f t="shared" si="6"/>
        <v>358.61377831639788</v>
      </c>
      <c r="D26" s="21">
        <f t="shared" si="7"/>
        <v>324.59720300000004</v>
      </c>
      <c r="E26" s="6">
        <v>64</v>
      </c>
      <c r="F26" s="18">
        <f t="shared" si="2"/>
        <v>1758.56</v>
      </c>
      <c r="G26" s="18">
        <f t="shared" si="3"/>
        <v>1639.3772723035331</v>
      </c>
      <c r="H26" s="21">
        <f t="shared" si="4"/>
        <v>1483.872928</v>
      </c>
      <c r="N26" s="6">
        <f t="shared" si="9"/>
        <v>310</v>
      </c>
      <c r="O26" s="7">
        <f t="shared" si="8"/>
        <v>2877.1203505173862</v>
      </c>
      <c r="S26" s="50" t="s">
        <v>38</v>
      </c>
      <c r="T26" s="49">
        <v>15129002</v>
      </c>
      <c r="U26" s="49">
        <v>68</v>
      </c>
      <c r="V26" s="51">
        <f t="shared" ref="V26:V30" si="10">$O$4/$O$5*U26/100</f>
        <v>1720.5087440381558</v>
      </c>
    </row>
    <row r="27" spans="1:23" x14ac:dyDescent="0.2">
      <c r="A27" s="6">
        <v>15</v>
      </c>
      <c r="B27" s="18">
        <f t="shared" si="5"/>
        <v>412.16250000000002</v>
      </c>
      <c r="C27" s="18">
        <f t="shared" si="6"/>
        <v>384.22904819614058</v>
      </c>
      <c r="D27" s="21">
        <f t="shared" si="7"/>
        <v>347.78271749999999</v>
      </c>
      <c r="E27" s="6">
        <v>65</v>
      </c>
      <c r="F27" s="18">
        <f t="shared" si="2"/>
        <v>1786.0374999999999</v>
      </c>
      <c r="G27" s="18">
        <f t="shared" si="3"/>
        <v>1664.9925421832759</v>
      </c>
      <c r="H27" s="21">
        <f t="shared" si="4"/>
        <v>1507.0584425</v>
      </c>
      <c r="N27" s="6">
        <f t="shared" si="9"/>
        <v>315</v>
      </c>
      <c r="O27" s="7">
        <f t="shared" si="8"/>
        <v>2882.1203505173862</v>
      </c>
      <c r="S27" s="50" t="s">
        <v>39</v>
      </c>
      <c r="T27" s="49">
        <v>19129005</v>
      </c>
      <c r="U27" s="49">
        <v>67</v>
      </c>
      <c r="V27" s="51">
        <f t="shared" si="10"/>
        <v>1695.2071448611241</v>
      </c>
    </row>
    <row r="28" spans="1:23" x14ac:dyDescent="0.2">
      <c r="A28" s="6">
        <v>16</v>
      </c>
      <c r="B28" s="18">
        <f t="shared" si="5"/>
        <v>439.64</v>
      </c>
      <c r="C28" s="18">
        <f t="shared" si="6"/>
        <v>409.84431807588328</v>
      </c>
      <c r="D28" s="21">
        <f t="shared" si="7"/>
        <v>370.968232</v>
      </c>
      <c r="E28" s="6">
        <v>66</v>
      </c>
      <c r="F28" s="18">
        <f t="shared" ref="F28:F62" si="11">$B$9*E28/100</f>
        <v>1813.5150000000001</v>
      </c>
      <c r="G28" s="18">
        <f t="shared" ref="G28:G62" si="12">$B$8*E28/100</f>
        <v>1690.6078120630184</v>
      </c>
      <c r="H28" s="21">
        <f t="shared" ref="H28:H62" si="13">$B$10*E28/100</f>
        <v>1530.2439569999999</v>
      </c>
      <c r="N28" s="6">
        <f t="shared" si="9"/>
        <v>320</v>
      </c>
      <c r="O28" s="7">
        <f t="shared" si="8"/>
        <v>2887.1203505173862</v>
      </c>
      <c r="S28" s="50" t="s">
        <v>40</v>
      </c>
      <c r="T28" s="49">
        <v>15129008</v>
      </c>
      <c r="U28" s="49">
        <v>38</v>
      </c>
      <c r="V28" s="51">
        <f t="shared" si="10"/>
        <v>961.46076872720471</v>
      </c>
    </row>
    <row r="29" spans="1:23" x14ac:dyDescent="0.2">
      <c r="A29" s="6">
        <v>17</v>
      </c>
      <c r="B29" s="18">
        <f t="shared" si="5"/>
        <v>467.11750000000001</v>
      </c>
      <c r="C29" s="18">
        <f t="shared" si="6"/>
        <v>435.45958795562598</v>
      </c>
      <c r="D29" s="21">
        <f t="shared" si="7"/>
        <v>394.15374649999995</v>
      </c>
      <c r="E29" s="6">
        <v>67</v>
      </c>
      <c r="F29" s="18">
        <f t="shared" si="11"/>
        <v>1840.9925000000001</v>
      </c>
      <c r="G29" s="18">
        <f t="shared" si="12"/>
        <v>1716.2230819427612</v>
      </c>
      <c r="H29" s="21">
        <f t="shared" si="13"/>
        <v>1553.4294714999999</v>
      </c>
      <c r="N29" s="6">
        <f t="shared" si="9"/>
        <v>325</v>
      </c>
      <c r="O29" s="7">
        <f t="shared" si="8"/>
        <v>2892.1203505173862</v>
      </c>
      <c r="S29" s="50" t="s">
        <v>41</v>
      </c>
      <c r="T29" s="49">
        <v>15129011</v>
      </c>
      <c r="U29" s="49">
        <v>55.5</v>
      </c>
      <c r="V29" s="51">
        <f t="shared" si="10"/>
        <v>1404.2387543252596</v>
      </c>
    </row>
    <row r="30" spans="1:23" x14ac:dyDescent="0.2">
      <c r="A30" s="6">
        <v>18</v>
      </c>
      <c r="B30" s="18">
        <f t="shared" si="5"/>
        <v>494.59500000000003</v>
      </c>
      <c r="C30" s="18">
        <f t="shared" si="6"/>
        <v>461.07485783536868</v>
      </c>
      <c r="D30" s="21">
        <f t="shared" si="7"/>
        <v>417.33926099999996</v>
      </c>
      <c r="E30" s="6">
        <v>68</v>
      </c>
      <c r="F30" s="18">
        <f t="shared" si="11"/>
        <v>1868.47</v>
      </c>
      <c r="G30" s="18">
        <f t="shared" si="12"/>
        <v>1741.8383518225039</v>
      </c>
      <c r="H30" s="21">
        <f t="shared" si="13"/>
        <v>1576.6149859999998</v>
      </c>
      <c r="N30" s="6">
        <f t="shared" si="9"/>
        <v>330</v>
      </c>
      <c r="O30" s="7">
        <f t="shared" si="8"/>
        <v>2897.1203505173862</v>
      </c>
      <c r="S30" s="50" t="s">
        <v>42</v>
      </c>
      <c r="T30" s="49">
        <v>16107670</v>
      </c>
      <c r="U30" s="49">
        <v>77</v>
      </c>
      <c r="V30" s="51">
        <f t="shared" si="10"/>
        <v>1948.2231366314411</v>
      </c>
    </row>
    <row r="31" spans="1:23" x14ac:dyDescent="0.2">
      <c r="A31" s="6">
        <v>19</v>
      </c>
      <c r="B31" s="18">
        <f t="shared" si="5"/>
        <v>522.07249999999999</v>
      </c>
      <c r="C31" s="18">
        <f t="shared" si="6"/>
        <v>486.69012771511137</v>
      </c>
      <c r="D31" s="21">
        <f t="shared" si="7"/>
        <v>440.52477549999998</v>
      </c>
      <c r="E31" s="6">
        <v>69</v>
      </c>
      <c r="F31" s="18">
        <f t="shared" si="11"/>
        <v>1895.9475</v>
      </c>
      <c r="G31" s="18">
        <f t="shared" si="12"/>
        <v>1767.4536217022467</v>
      </c>
      <c r="H31" s="21">
        <f t="shared" si="13"/>
        <v>1599.8005005</v>
      </c>
      <c r="N31" s="6">
        <f>N30+5</f>
        <v>335</v>
      </c>
      <c r="O31" s="7">
        <f t="shared" si="8"/>
        <v>2902.1203505173862</v>
      </c>
      <c r="S31" s="50" t="s">
        <v>43</v>
      </c>
      <c r="T31" s="49">
        <v>16107673</v>
      </c>
      <c r="U31" s="49">
        <v>59</v>
      </c>
      <c r="V31" s="51">
        <f>$O$4/$O$5*U31/100</f>
        <v>1492.7943514448705</v>
      </c>
    </row>
    <row r="32" spans="1:23" ht="12" thickBot="1" x14ac:dyDescent="0.25">
      <c r="A32" s="28">
        <v>20</v>
      </c>
      <c r="B32" s="29">
        <f t="shared" si="5"/>
        <v>549.54999999999995</v>
      </c>
      <c r="C32" s="29">
        <f t="shared" si="6"/>
        <v>512.30539759485407</v>
      </c>
      <c r="D32" s="30">
        <f t="shared" si="7"/>
        <v>463.71028999999993</v>
      </c>
      <c r="E32" s="28">
        <v>70</v>
      </c>
      <c r="F32" s="29">
        <f t="shared" si="11"/>
        <v>1923.425</v>
      </c>
      <c r="G32" s="29">
        <f t="shared" si="12"/>
        <v>1793.0688915819892</v>
      </c>
      <c r="H32" s="30">
        <f t="shared" si="13"/>
        <v>1622.986015</v>
      </c>
      <c r="N32" s="6">
        <f t="shared" si="9"/>
        <v>340</v>
      </c>
      <c r="O32" s="7">
        <f t="shared" si="8"/>
        <v>2907.1203505173862</v>
      </c>
      <c r="S32" s="52" t="s">
        <v>44</v>
      </c>
      <c r="T32" s="53">
        <v>16118071</v>
      </c>
      <c r="U32" s="53">
        <v>75</v>
      </c>
      <c r="V32" s="54">
        <f>$O$4/$O$6*U32/100</f>
        <v>1595.4749174398489</v>
      </c>
    </row>
    <row r="33" spans="1:15" x14ac:dyDescent="0.2">
      <c r="A33" s="6">
        <v>21</v>
      </c>
      <c r="B33" s="18">
        <f t="shared" si="5"/>
        <v>577.02750000000003</v>
      </c>
      <c r="C33" s="18">
        <f t="shared" si="6"/>
        <v>537.92066747459683</v>
      </c>
      <c r="D33" s="21">
        <f t="shared" si="7"/>
        <v>486.8958045</v>
      </c>
      <c r="E33" s="6">
        <v>71</v>
      </c>
      <c r="F33" s="18">
        <f t="shared" si="11"/>
        <v>1950.9024999999999</v>
      </c>
      <c r="G33" s="18">
        <f t="shared" si="12"/>
        <v>1818.6841614617319</v>
      </c>
      <c r="H33" s="21">
        <f t="shared" si="13"/>
        <v>1646.1715294999999</v>
      </c>
      <c r="N33" s="6">
        <f t="shared" si="9"/>
        <v>345</v>
      </c>
      <c r="O33" s="7">
        <f t="shared" si="8"/>
        <v>2912.1203505173862</v>
      </c>
    </row>
    <row r="34" spans="1:15" x14ac:dyDescent="0.2">
      <c r="A34" s="6">
        <v>22</v>
      </c>
      <c r="B34" s="18">
        <f t="shared" si="5"/>
        <v>604.505</v>
      </c>
      <c r="C34" s="18">
        <f t="shared" si="6"/>
        <v>563.53593735433947</v>
      </c>
      <c r="D34" s="21">
        <f t="shared" si="7"/>
        <v>510.08131900000001</v>
      </c>
      <c r="E34" s="6">
        <v>72</v>
      </c>
      <c r="F34" s="18">
        <f t="shared" si="11"/>
        <v>1978.38</v>
      </c>
      <c r="G34" s="18">
        <f t="shared" si="12"/>
        <v>1844.2994313414747</v>
      </c>
      <c r="H34" s="21">
        <f t="shared" si="13"/>
        <v>1669.3570439999999</v>
      </c>
      <c r="J34" s="74"/>
      <c r="N34" s="6">
        <f t="shared" si="9"/>
        <v>350</v>
      </c>
      <c r="O34" s="7">
        <f t="shared" si="8"/>
        <v>2917.1203505173862</v>
      </c>
    </row>
    <row r="35" spans="1:15" x14ac:dyDescent="0.2">
      <c r="A35" s="6">
        <v>23</v>
      </c>
      <c r="B35" s="18">
        <f t="shared" si="5"/>
        <v>631.98249999999996</v>
      </c>
      <c r="C35" s="18">
        <f t="shared" si="6"/>
        <v>589.15120723408222</v>
      </c>
      <c r="D35" s="21">
        <f t="shared" si="7"/>
        <v>533.26683349999996</v>
      </c>
      <c r="E35" s="6">
        <v>73</v>
      </c>
      <c r="F35" s="18">
        <f t="shared" si="11"/>
        <v>2005.8575000000001</v>
      </c>
      <c r="G35" s="18">
        <f t="shared" si="12"/>
        <v>1869.9147012212175</v>
      </c>
      <c r="H35" s="21">
        <f t="shared" si="13"/>
        <v>1692.5425584999998</v>
      </c>
      <c r="N35" s="6">
        <f t="shared" si="9"/>
        <v>355</v>
      </c>
      <c r="O35" s="7">
        <f t="shared" si="8"/>
        <v>2922.1203505173862</v>
      </c>
    </row>
    <row r="36" spans="1:15" x14ac:dyDescent="0.2">
      <c r="A36" s="6">
        <v>24</v>
      </c>
      <c r="B36" s="18">
        <f t="shared" si="5"/>
        <v>659.46</v>
      </c>
      <c r="C36" s="18">
        <f t="shared" si="6"/>
        <v>614.76647711382498</v>
      </c>
      <c r="D36" s="21">
        <f t="shared" si="7"/>
        <v>556.45234800000003</v>
      </c>
      <c r="E36" s="6">
        <v>74</v>
      </c>
      <c r="F36" s="18">
        <f t="shared" si="11"/>
        <v>2033.335</v>
      </c>
      <c r="G36" s="18">
        <f t="shared" si="12"/>
        <v>1895.5299711009602</v>
      </c>
      <c r="H36" s="21">
        <f t="shared" si="13"/>
        <v>1715.7280729999998</v>
      </c>
      <c r="N36" s="6">
        <f t="shared" si="9"/>
        <v>360</v>
      </c>
      <c r="O36" s="7">
        <f t="shared" si="8"/>
        <v>2927.1203505173862</v>
      </c>
    </row>
    <row r="37" spans="1:15" x14ac:dyDescent="0.2">
      <c r="A37" s="6">
        <v>25</v>
      </c>
      <c r="B37" s="18">
        <f t="shared" si="5"/>
        <v>686.9375</v>
      </c>
      <c r="C37" s="18">
        <f t="shared" si="6"/>
        <v>640.38174699356762</v>
      </c>
      <c r="D37" s="21">
        <f t="shared" si="7"/>
        <v>579.63786249999998</v>
      </c>
      <c r="E37" s="6">
        <v>75</v>
      </c>
      <c r="F37" s="18">
        <f t="shared" si="11"/>
        <v>2060.8125</v>
      </c>
      <c r="G37" s="18">
        <f t="shared" si="12"/>
        <v>1921.1452409807027</v>
      </c>
      <c r="H37" s="21">
        <f t="shared" si="13"/>
        <v>1738.9135874999999</v>
      </c>
      <c r="N37" s="6">
        <f t="shared" si="9"/>
        <v>365</v>
      </c>
      <c r="O37" s="7">
        <f t="shared" si="8"/>
        <v>2932.1203505173862</v>
      </c>
    </row>
    <row r="38" spans="1:15" x14ac:dyDescent="0.2">
      <c r="A38" s="6">
        <v>26</v>
      </c>
      <c r="B38" s="18">
        <f t="shared" si="5"/>
        <v>714.41499999999996</v>
      </c>
      <c r="C38" s="18">
        <f t="shared" si="6"/>
        <v>665.99701687331037</v>
      </c>
      <c r="D38" s="21">
        <f t="shared" si="7"/>
        <v>602.82337699999994</v>
      </c>
      <c r="E38" s="6">
        <v>76</v>
      </c>
      <c r="F38" s="18">
        <f t="shared" si="11"/>
        <v>2088.29</v>
      </c>
      <c r="G38" s="18">
        <f t="shared" si="12"/>
        <v>1946.7605108604455</v>
      </c>
      <c r="H38" s="21">
        <f t="shared" si="13"/>
        <v>1762.0991019999999</v>
      </c>
      <c r="N38" s="6">
        <f t="shared" si="9"/>
        <v>370</v>
      </c>
      <c r="O38" s="7">
        <f t="shared" si="8"/>
        <v>2937.1203505173862</v>
      </c>
    </row>
    <row r="39" spans="1:15" x14ac:dyDescent="0.2">
      <c r="A39" s="6">
        <v>27</v>
      </c>
      <c r="B39" s="18">
        <f t="shared" si="5"/>
        <v>741.89250000000004</v>
      </c>
      <c r="C39" s="18">
        <f t="shared" si="6"/>
        <v>691.61228675305301</v>
      </c>
      <c r="D39" s="21">
        <f t="shared" si="7"/>
        <v>626.0088915</v>
      </c>
      <c r="E39" s="6">
        <v>77</v>
      </c>
      <c r="F39" s="18">
        <f t="shared" si="11"/>
        <v>2115.7674999999999</v>
      </c>
      <c r="G39" s="18">
        <f t="shared" si="12"/>
        <v>1972.3757807401882</v>
      </c>
      <c r="H39" s="21">
        <f t="shared" si="13"/>
        <v>1785.2846164999999</v>
      </c>
      <c r="N39" s="6">
        <f t="shared" si="9"/>
        <v>375</v>
      </c>
      <c r="O39" s="7">
        <f t="shared" si="8"/>
        <v>2942.1203505173862</v>
      </c>
    </row>
    <row r="40" spans="1:15" x14ac:dyDescent="0.2">
      <c r="A40" s="6">
        <v>28</v>
      </c>
      <c r="B40" s="18">
        <f t="shared" si="5"/>
        <v>769.37</v>
      </c>
      <c r="C40" s="18">
        <f t="shared" si="6"/>
        <v>717.22755663279577</v>
      </c>
      <c r="D40" s="21">
        <f t="shared" si="7"/>
        <v>649.19440600000007</v>
      </c>
      <c r="E40" s="6">
        <v>78</v>
      </c>
      <c r="F40" s="18">
        <f t="shared" si="11"/>
        <v>2143.2449999999999</v>
      </c>
      <c r="G40" s="18">
        <f t="shared" si="12"/>
        <v>1997.991050619931</v>
      </c>
      <c r="H40" s="21">
        <f t="shared" si="13"/>
        <v>1808.4701309999998</v>
      </c>
      <c r="N40" s="6">
        <f t="shared" si="9"/>
        <v>380</v>
      </c>
      <c r="O40" s="7">
        <f t="shared" si="8"/>
        <v>2947.1203505173862</v>
      </c>
    </row>
    <row r="41" spans="1:15" x14ac:dyDescent="0.2">
      <c r="A41" s="6">
        <v>29</v>
      </c>
      <c r="B41" s="18">
        <f t="shared" si="5"/>
        <v>796.84749999999997</v>
      </c>
      <c r="C41" s="18">
        <f t="shared" si="6"/>
        <v>742.84282651253841</v>
      </c>
      <c r="D41" s="21">
        <f t="shared" si="7"/>
        <v>672.37992050000003</v>
      </c>
      <c r="E41" s="6">
        <v>79</v>
      </c>
      <c r="F41" s="18">
        <f t="shared" si="11"/>
        <v>2170.7224999999999</v>
      </c>
      <c r="G41" s="18">
        <f t="shared" si="12"/>
        <v>2023.6063204996735</v>
      </c>
      <c r="H41" s="21">
        <f t="shared" si="13"/>
        <v>1831.6556454999998</v>
      </c>
      <c r="N41" s="6">
        <f>N40+5</f>
        <v>385</v>
      </c>
      <c r="O41" s="7">
        <f t="shared" si="8"/>
        <v>2952.1203505173862</v>
      </c>
    </row>
    <row r="42" spans="1:15" x14ac:dyDescent="0.2">
      <c r="A42" s="28">
        <v>30</v>
      </c>
      <c r="B42" s="29">
        <f t="shared" si="5"/>
        <v>824.32500000000005</v>
      </c>
      <c r="C42" s="29">
        <f t="shared" si="6"/>
        <v>768.45809639228116</v>
      </c>
      <c r="D42" s="30">
        <f t="shared" si="7"/>
        <v>695.56543499999998</v>
      </c>
      <c r="E42" s="28">
        <v>80</v>
      </c>
      <c r="F42" s="29">
        <f t="shared" si="11"/>
        <v>2198.1999999999998</v>
      </c>
      <c r="G42" s="29">
        <f t="shared" si="12"/>
        <v>2049.2215903794163</v>
      </c>
      <c r="H42" s="30">
        <f t="shared" si="13"/>
        <v>1854.8411599999997</v>
      </c>
      <c r="N42" s="6">
        <f t="shared" si="9"/>
        <v>390</v>
      </c>
      <c r="O42" s="7">
        <f t="shared" si="8"/>
        <v>2957.1203505173862</v>
      </c>
    </row>
    <row r="43" spans="1:15" x14ac:dyDescent="0.2">
      <c r="A43" s="6">
        <v>31</v>
      </c>
      <c r="B43" s="18">
        <f t="shared" si="5"/>
        <v>851.80250000000001</v>
      </c>
      <c r="C43" s="18">
        <f t="shared" si="6"/>
        <v>794.0733662720238</v>
      </c>
      <c r="D43" s="21">
        <f t="shared" si="7"/>
        <v>718.75094949999993</v>
      </c>
      <c r="E43" s="6">
        <v>81</v>
      </c>
      <c r="F43" s="18">
        <f t="shared" si="11"/>
        <v>2225.6774999999998</v>
      </c>
      <c r="G43" s="18">
        <f t="shared" si="12"/>
        <v>2074.836860259159</v>
      </c>
      <c r="H43" s="21">
        <f t="shared" si="13"/>
        <v>1878.0266745000001</v>
      </c>
      <c r="N43" s="6">
        <f t="shared" si="9"/>
        <v>395</v>
      </c>
      <c r="O43" s="7">
        <f t="shared" si="8"/>
        <v>2962.1203505173862</v>
      </c>
    </row>
    <row r="44" spans="1:15" ht="12" thickBot="1" x14ac:dyDescent="0.25">
      <c r="A44" s="6">
        <v>32</v>
      </c>
      <c r="B44" s="18">
        <f t="shared" si="5"/>
        <v>879.28</v>
      </c>
      <c r="C44" s="18">
        <f t="shared" si="6"/>
        <v>819.68863615176656</v>
      </c>
      <c r="D44" s="21">
        <f t="shared" si="7"/>
        <v>741.936464</v>
      </c>
      <c r="E44" s="6">
        <v>82</v>
      </c>
      <c r="F44" s="18">
        <f t="shared" si="11"/>
        <v>2253.1550000000002</v>
      </c>
      <c r="G44" s="18">
        <f t="shared" si="12"/>
        <v>2100.4521301389018</v>
      </c>
      <c r="H44" s="21">
        <f t="shared" si="13"/>
        <v>1901.2121890000001</v>
      </c>
      <c r="N44" s="8">
        <f t="shared" si="9"/>
        <v>400</v>
      </c>
      <c r="O44" s="9">
        <f t="shared" si="8"/>
        <v>2967.1203505173862</v>
      </c>
    </row>
    <row r="45" spans="1:15" x14ac:dyDescent="0.2">
      <c r="A45" s="6">
        <v>33</v>
      </c>
      <c r="B45" s="18">
        <f t="shared" si="5"/>
        <v>906.75750000000005</v>
      </c>
      <c r="C45" s="18">
        <f t="shared" si="6"/>
        <v>845.3039060315092</v>
      </c>
      <c r="D45" s="21">
        <f t="shared" si="7"/>
        <v>765.12197849999995</v>
      </c>
      <c r="E45" s="6">
        <v>83</v>
      </c>
      <c r="F45" s="18">
        <f t="shared" si="11"/>
        <v>2280.6325000000002</v>
      </c>
      <c r="G45" s="18">
        <f t="shared" si="12"/>
        <v>2126.0674000186445</v>
      </c>
      <c r="H45" s="21">
        <f t="shared" si="13"/>
        <v>1924.3977035</v>
      </c>
    </row>
    <row r="46" spans="1:15" x14ac:dyDescent="0.2">
      <c r="A46" s="6">
        <v>34</v>
      </c>
      <c r="B46" s="18">
        <f t="shared" si="5"/>
        <v>934.23500000000001</v>
      </c>
      <c r="C46" s="18">
        <f t="shared" si="6"/>
        <v>870.91917591125195</v>
      </c>
      <c r="D46" s="21">
        <f t="shared" si="7"/>
        <v>788.30749299999991</v>
      </c>
      <c r="E46" s="6">
        <v>84</v>
      </c>
      <c r="F46" s="18">
        <f t="shared" si="11"/>
        <v>2308.11</v>
      </c>
      <c r="G46" s="18">
        <f t="shared" si="12"/>
        <v>2151.6826698983873</v>
      </c>
      <c r="H46" s="21">
        <f t="shared" si="13"/>
        <v>1947.583218</v>
      </c>
    </row>
    <row r="47" spans="1:15" x14ac:dyDescent="0.2">
      <c r="A47" s="6">
        <v>35</v>
      </c>
      <c r="B47" s="18">
        <f t="shared" si="5"/>
        <v>961.71249999999998</v>
      </c>
      <c r="C47" s="18">
        <f t="shared" si="6"/>
        <v>896.5344457909946</v>
      </c>
      <c r="D47" s="21">
        <f t="shared" si="7"/>
        <v>811.49300749999998</v>
      </c>
      <c r="E47" s="6">
        <v>85</v>
      </c>
      <c r="F47" s="18">
        <f t="shared" si="11"/>
        <v>2335.5875000000001</v>
      </c>
      <c r="G47" s="18">
        <f t="shared" si="12"/>
        <v>2177.2979397781296</v>
      </c>
      <c r="H47" s="21">
        <f t="shared" si="13"/>
        <v>1970.7687324999999</v>
      </c>
    </row>
    <row r="48" spans="1:15" x14ac:dyDescent="0.2">
      <c r="A48" s="6">
        <v>36</v>
      </c>
      <c r="B48" s="18">
        <f t="shared" si="5"/>
        <v>989.19</v>
      </c>
      <c r="C48" s="18">
        <f t="shared" si="6"/>
        <v>922.14971567073735</v>
      </c>
      <c r="D48" s="21">
        <f t="shared" si="7"/>
        <v>834.67852199999993</v>
      </c>
      <c r="E48" s="6">
        <v>86</v>
      </c>
      <c r="F48" s="18">
        <f t="shared" si="11"/>
        <v>2363.0650000000001</v>
      </c>
      <c r="G48" s="18">
        <f t="shared" si="12"/>
        <v>2202.9132096578724</v>
      </c>
      <c r="H48" s="21">
        <f t="shared" si="13"/>
        <v>1993.9542470000001</v>
      </c>
    </row>
    <row r="49" spans="1:8" x14ac:dyDescent="0.2">
      <c r="A49" s="6">
        <v>37</v>
      </c>
      <c r="B49" s="18">
        <f t="shared" si="5"/>
        <v>1016.6675</v>
      </c>
      <c r="C49" s="18">
        <f t="shared" si="6"/>
        <v>947.76498555048011</v>
      </c>
      <c r="D49" s="21">
        <f t="shared" si="7"/>
        <v>857.86403649999988</v>
      </c>
      <c r="E49" s="6">
        <v>87</v>
      </c>
      <c r="F49" s="18">
        <f t="shared" si="11"/>
        <v>2390.5425</v>
      </c>
      <c r="G49" s="18">
        <f t="shared" si="12"/>
        <v>2228.5284795376151</v>
      </c>
      <c r="H49" s="21">
        <f t="shared" si="13"/>
        <v>2017.1397615000001</v>
      </c>
    </row>
    <row r="50" spans="1:8" x14ac:dyDescent="0.2">
      <c r="A50" s="6">
        <v>38</v>
      </c>
      <c r="B50" s="18">
        <f t="shared" si="5"/>
        <v>1044.145</v>
      </c>
      <c r="C50" s="18">
        <f t="shared" si="6"/>
        <v>973.38025543022275</v>
      </c>
      <c r="D50" s="21">
        <f t="shared" si="7"/>
        <v>881.04955099999995</v>
      </c>
      <c r="E50" s="6">
        <v>88</v>
      </c>
      <c r="F50" s="18">
        <f t="shared" si="11"/>
        <v>2418.02</v>
      </c>
      <c r="G50" s="18">
        <f t="shared" si="12"/>
        <v>2254.1437494173579</v>
      </c>
      <c r="H50" s="21">
        <f t="shared" si="13"/>
        <v>2040.325276</v>
      </c>
    </row>
    <row r="51" spans="1:8" x14ac:dyDescent="0.2">
      <c r="A51" s="6">
        <v>39</v>
      </c>
      <c r="B51" s="18">
        <f t="shared" si="5"/>
        <v>1071.6224999999999</v>
      </c>
      <c r="C51" s="18">
        <f t="shared" si="6"/>
        <v>998.9955253099655</v>
      </c>
      <c r="D51" s="21">
        <f t="shared" si="7"/>
        <v>904.23506549999991</v>
      </c>
      <c r="E51" s="31">
        <v>89</v>
      </c>
      <c r="F51" s="32">
        <f t="shared" si="11"/>
        <v>2445.4974999999999</v>
      </c>
      <c r="G51" s="32">
        <f t="shared" si="12"/>
        <v>2279.7590192971006</v>
      </c>
      <c r="H51" s="33">
        <f t="shared" si="13"/>
        <v>2063.5107905</v>
      </c>
    </row>
    <row r="52" spans="1:8" x14ac:dyDescent="0.2">
      <c r="A52" s="28">
        <v>40</v>
      </c>
      <c r="B52" s="29">
        <f t="shared" si="5"/>
        <v>1099.0999999999999</v>
      </c>
      <c r="C52" s="29">
        <f t="shared" si="6"/>
        <v>1024.6107951897081</v>
      </c>
      <c r="D52" s="30">
        <f t="shared" si="7"/>
        <v>927.42057999999986</v>
      </c>
      <c r="E52" s="28">
        <v>90</v>
      </c>
      <c r="F52" s="29">
        <f t="shared" si="11"/>
        <v>2472.9749999999999</v>
      </c>
      <c r="G52" s="29">
        <f t="shared" si="12"/>
        <v>2305.3742891768434</v>
      </c>
      <c r="H52" s="30">
        <f t="shared" si="13"/>
        <v>2086.6963049999999</v>
      </c>
    </row>
    <row r="53" spans="1:8" x14ac:dyDescent="0.2">
      <c r="A53" s="6">
        <v>41</v>
      </c>
      <c r="B53" s="18">
        <f t="shared" si="5"/>
        <v>1126.5775000000001</v>
      </c>
      <c r="C53" s="18">
        <f t="shared" si="6"/>
        <v>1050.2260650694509</v>
      </c>
      <c r="D53" s="21">
        <f t="shared" si="7"/>
        <v>950.60609450000004</v>
      </c>
      <c r="E53" s="34">
        <v>91</v>
      </c>
      <c r="F53" s="35">
        <f t="shared" si="11"/>
        <v>2500.4524999999999</v>
      </c>
      <c r="G53" s="35">
        <f t="shared" si="12"/>
        <v>2330.9895590565861</v>
      </c>
      <c r="H53" s="36">
        <f t="shared" si="13"/>
        <v>2109.8818194999999</v>
      </c>
    </row>
    <row r="54" spans="1:8" x14ac:dyDescent="0.2">
      <c r="A54" s="6">
        <v>42</v>
      </c>
      <c r="B54" s="18">
        <f t="shared" si="5"/>
        <v>1154.0550000000001</v>
      </c>
      <c r="C54" s="18">
        <f t="shared" si="6"/>
        <v>1075.8413349491937</v>
      </c>
      <c r="D54" s="21">
        <f t="shared" si="7"/>
        <v>973.79160899999999</v>
      </c>
      <c r="E54" s="6">
        <v>92</v>
      </c>
      <c r="F54" s="18">
        <f t="shared" si="11"/>
        <v>2527.9299999999998</v>
      </c>
      <c r="G54" s="18">
        <f t="shared" si="12"/>
        <v>2356.6048289363289</v>
      </c>
      <c r="H54" s="21">
        <f t="shared" si="13"/>
        <v>2133.0673339999998</v>
      </c>
    </row>
    <row r="55" spans="1:8" x14ac:dyDescent="0.2">
      <c r="A55" s="6">
        <v>43</v>
      </c>
      <c r="B55" s="18">
        <f t="shared" si="5"/>
        <v>1181.5325</v>
      </c>
      <c r="C55" s="18">
        <f t="shared" si="6"/>
        <v>1101.4566048289362</v>
      </c>
      <c r="D55" s="21">
        <f t="shared" si="7"/>
        <v>996.97712350000006</v>
      </c>
      <c r="E55" s="6">
        <v>93</v>
      </c>
      <c r="F55" s="18">
        <f t="shared" si="11"/>
        <v>2555.4074999999998</v>
      </c>
      <c r="G55" s="18">
        <f t="shared" si="12"/>
        <v>2382.2200988160712</v>
      </c>
      <c r="H55" s="21">
        <f t="shared" si="13"/>
        <v>2156.2528484999998</v>
      </c>
    </row>
    <row r="56" spans="1:8" x14ac:dyDescent="0.2">
      <c r="A56" s="6">
        <v>44</v>
      </c>
      <c r="B56" s="18">
        <f t="shared" si="5"/>
        <v>1209.01</v>
      </c>
      <c r="C56" s="18">
        <f t="shared" si="6"/>
        <v>1127.0718747086789</v>
      </c>
      <c r="D56" s="21">
        <f t="shared" si="7"/>
        <v>1020.162638</v>
      </c>
      <c r="E56" s="6">
        <v>94</v>
      </c>
      <c r="F56" s="18">
        <f t="shared" si="11"/>
        <v>2582.8850000000002</v>
      </c>
      <c r="G56" s="18">
        <f t="shared" si="12"/>
        <v>2407.8353686958139</v>
      </c>
      <c r="H56" s="21">
        <f t="shared" si="13"/>
        <v>2179.4383629999998</v>
      </c>
    </row>
    <row r="57" spans="1:8" x14ac:dyDescent="0.2">
      <c r="A57" s="6">
        <v>45</v>
      </c>
      <c r="B57" s="18">
        <f t="shared" si="5"/>
        <v>1236.4875</v>
      </c>
      <c r="C57" s="18">
        <f t="shared" si="6"/>
        <v>1152.6871445884217</v>
      </c>
      <c r="D57" s="21">
        <f t="shared" si="7"/>
        <v>1043.3481525</v>
      </c>
      <c r="E57" s="6">
        <v>95</v>
      </c>
      <c r="F57" s="18">
        <f t="shared" si="11"/>
        <v>2610.3625000000002</v>
      </c>
      <c r="G57" s="18">
        <f t="shared" si="12"/>
        <v>2433.4506385755567</v>
      </c>
      <c r="H57" s="21">
        <f t="shared" si="13"/>
        <v>2202.6238775000002</v>
      </c>
    </row>
    <row r="58" spans="1:8" x14ac:dyDescent="0.2">
      <c r="A58" s="6">
        <v>46</v>
      </c>
      <c r="B58" s="18">
        <f t="shared" si="5"/>
        <v>1263.9649999999999</v>
      </c>
      <c r="C58" s="18">
        <f t="shared" si="6"/>
        <v>1178.3024144681644</v>
      </c>
      <c r="D58" s="21">
        <f t="shared" si="7"/>
        <v>1066.5336669999999</v>
      </c>
      <c r="E58" s="6">
        <v>96</v>
      </c>
      <c r="F58" s="18">
        <f t="shared" si="11"/>
        <v>2637.84</v>
      </c>
      <c r="G58" s="18">
        <f t="shared" si="12"/>
        <v>2459.0659084552999</v>
      </c>
      <c r="H58" s="21">
        <f t="shared" si="13"/>
        <v>2225.8093920000001</v>
      </c>
    </row>
    <row r="59" spans="1:8" x14ac:dyDescent="0.2">
      <c r="A59" s="6">
        <v>47</v>
      </c>
      <c r="B59" s="18">
        <f t="shared" si="5"/>
        <v>1291.4425000000001</v>
      </c>
      <c r="C59" s="18">
        <f t="shared" si="6"/>
        <v>1203.917684347907</v>
      </c>
      <c r="D59" s="21">
        <f t="shared" si="7"/>
        <v>1089.7191814999999</v>
      </c>
      <c r="E59" s="6">
        <v>97</v>
      </c>
      <c r="F59" s="18">
        <f t="shared" si="11"/>
        <v>2665.3175000000001</v>
      </c>
      <c r="G59" s="18">
        <f t="shared" si="12"/>
        <v>2484.6811783350427</v>
      </c>
      <c r="H59" s="21">
        <f t="shared" si="13"/>
        <v>2248.9949065000001</v>
      </c>
    </row>
    <row r="60" spans="1:8" x14ac:dyDescent="0.2">
      <c r="A60" s="6">
        <v>48</v>
      </c>
      <c r="B60" s="18">
        <f t="shared" si="5"/>
        <v>1318.92</v>
      </c>
      <c r="C60" s="18">
        <f t="shared" si="6"/>
        <v>1229.53295422765</v>
      </c>
      <c r="D60" s="21">
        <f t="shared" si="7"/>
        <v>1112.9046960000001</v>
      </c>
      <c r="E60" s="6">
        <v>98</v>
      </c>
      <c r="F60" s="18">
        <f t="shared" si="11"/>
        <v>2692.7950000000001</v>
      </c>
      <c r="G60" s="18">
        <f t="shared" si="12"/>
        <v>2510.2964482147854</v>
      </c>
      <c r="H60" s="21">
        <f t="shared" si="13"/>
        <v>2272.180421</v>
      </c>
    </row>
    <row r="61" spans="1:8" x14ac:dyDescent="0.2">
      <c r="A61" s="6">
        <v>49</v>
      </c>
      <c r="B61" s="18">
        <f t="shared" si="5"/>
        <v>1346.3975</v>
      </c>
      <c r="C61" s="18">
        <f t="shared" si="6"/>
        <v>1255.1482241073927</v>
      </c>
      <c r="D61" s="21">
        <f t="shared" si="7"/>
        <v>1136.0902105</v>
      </c>
      <c r="E61" s="6">
        <v>99</v>
      </c>
      <c r="F61" s="18">
        <f t="shared" si="11"/>
        <v>2720.2725</v>
      </c>
      <c r="G61" s="18">
        <f t="shared" si="12"/>
        <v>2535.9117180945277</v>
      </c>
      <c r="H61" s="21">
        <f t="shared" si="13"/>
        <v>2295.3659355</v>
      </c>
    </row>
    <row r="62" spans="1:8" ht="12" thickBot="1" x14ac:dyDescent="0.25">
      <c r="A62" s="46">
        <v>50</v>
      </c>
      <c r="B62" s="47">
        <f t="shared" si="5"/>
        <v>1373.875</v>
      </c>
      <c r="C62" s="47">
        <f t="shared" si="6"/>
        <v>1280.7634939871352</v>
      </c>
      <c r="D62" s="48">
        <f t="shared" si="7"/>
        <v>1159.275725</v>
      </c>
      <c r="E62" s="40">
        <v>100</v>
      </c>
      <c r="F62" s="41">
        <f t="shared" si="11"/>
        <v>2747.75</v>
      </c>
      <c r="G62" s="41">
        <f t="shared" si="12"/>
        <v>2561.5269879742705</v>
      </c>
      <c r="H62" s="42">
        <f t="shared" si="13"/>
        <v>2318.5514499999999</v>
      </c>
    </row>
    <row r="94" spans="16:18" x14ac:dyDescent="0.2">
      <c r="P94" s="37"/>
      <c r="Q94" s="37"/>
      <c r="R94" s="37"/>
    </row>
    <row r="95" spans="16:18" x14ac:dyDescent="0.2">
      <c r="P95" s="37"/>
      <c r="Q95" s="37"/>
      <c r="R95" s="37"/>
    </row>
    <row r="96" spans="16:18" x14ac:dyDescent="0.2">
      <c r="P96" s="37"/>
      <c r="Q96" s="37"/>
      <c r="R96" s="37"/>
    </row>
    <row r="97" spans="16:18" x14ac:dyDescent="0.2">
      <c r="P97" s="37"/>
      <c r="Q97" s="37"/>
      <c r="R97" s="37"/>
    </row>
    <row r="98" spans="16:18" x14ac:dyDescent="0.2">
      <c r="P98" s="37"/>
      <c r="Q98" s="37"/>
      <c r="R98" s="37"/>
    </row>
    <row r="99" spans="16:18" x14ac:dyDescent="0.2">
      <c r="P99" s="37"/>
      <c r="Q99" s="37"/>
      <c r="R99" s="37"/>
    </row>
    <row r="100" spans="16:18" x14ac:dyDescent="0.2">
      <c r="P100" s="37"/>
      <c r="Q100" s="37"/>
      <c r="R100" s="37"/>
    </row>
  </sheetData>
  <mergeCells count="4">
    <mergeCell ref="S5:U5"/>
    <mergeCell ref="N8:O8"/>
    <mergeCell ref="S20:V20"/>
    <mergeCell ref="I2:J2"/>
  </mergeCells>
  <conditionalFormatting sqref="U7:U12">
    <cfRule type="containsText" dxfId="10" priority="10" operator="containsText" text="VENDRE">
      <formula>NOT(ISERROR(SEARCH("VENDRE",U7)))</formula>
    </cfRule>
    <cfRule type="containsText" dxfId="9" priority="11" operator="containsText" text="&quot;VENDRE&quot;">
      <formula>NOT(ISERROR(SEARCH("""VENDRE""",U7)))</formula>
    </cfRule>
    <cfRule type="cellIs" dxfId="8" priority="12" operator="equal">
      <formula>"""VENDRE"""</formula>
    </cfRule>
  </conditionalFormatting>
  <conditionalFormatting sqref="U8:U12">
    <cfRule type="containsText" dxfId="7" priority="7" operator="containsText" text="VENDRE">
      <formula>NOT(ISERROR(SEARCH("VENDRE",U8)))</formula>
    </cfRule>
    <cfRule type="containsText" dxfId="6" priority="8" operator="containsText" text="&quot;VENDRE&quot;">
      <formula>NOT(ISERROR(SEARCH("""VENDRE""",U8)))</formula>
    </cfRule>
    <cfRule type="cellIs" dxfId="5" priority="9" operator="equal">
      <formula>"""VENDRE"""</formula>
    </cfRule>
  </conditionalFormatting>
  <conditionalFormatting sqref="U13">
    <cfRule type="containsText" dxfId="4" priority="4" operator="containsText" text="VENDRE">
      <formula>NOT(ISERROR(SEARCH("VENDRE",U13)))</formula>
    </cfRule>
    <cfRule type="containsText" dxfId="3" priority="5" operator="containsText" text="&quot;VENDRE&quot;">
      <formula>NOT(ISERROR(SEARCH("""VENDRE""",U13)))</formula>
    </cfRule>
    <cfRule type="cellIs" dxfId="2" priority="6" operator="equal">
      <formula>"""VENDRE"""</formula>
    </cfRule>
  </conditionalFormatting>
  <conditionalFormatting sqref="U7:U13">
    <cfRule type="containsText" dxfId="1" priority="1" operator="containsText" text="ATTENDRE">
      <formula>NOT(ISERROR(SEARCH("ATTENDRE",U7)))</formula>
    </cfRule>
    <cfRule type="containsText" dxfId="0" priority="2" operator="containsText" text="&quot;&quot;">
      <formula>NOT(ISERROR(SEARCH("""""",U7)))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NFM Alloyz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Poulenard</dc:creator>
  <cp:lastModifiedBy>Alexandre Poulenard</cp:lastModifiedBy>
  <dcterms:created xsi:type="dcterms:W3CDTF">2016-11-22T10:39:04Z</dcterms:created>
  <dcterms:modified xsi:type="dcterms:W3CDTF">2016-12-05T16:17:12Z</dcterms:modified>
</cp:coreProperties>
</file>