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30" windowWidth="15480" windowHeight="8985" tabRatio="527" activeTab="2"/>
  </bookViews>
  <sheets>
    <sheet name="Liste" sheetId="1" r:id="rId1"/>
    <sheet name="Recap" sheetId="6" r:id="rId2"/>
    <sheet name="Recherche" sheetId="7" r:id="rId3"/>
  </sheets>
  <definedNames>
    <definedName name="_xlnm._FilterDatabase" localSheetId="0" hidden="1">Liste!$C$1:$AU$6</definedName>
    <definedName name="_xlnm.Print_Area" localSheetId="0">Liste!$D$1:$V$6</definedName>
  </definedNames>
  <calcPr calcId="145621"/>
</workbook>
</file>

<file path=xl/calcChain.xml><?xml version="1.0" encoding="utf-8"?>
<calcChain xmlns="http://schemas.openxmlformats.org/spreadsheetml/2006/main">
  <c r="C6" i="7" l="1"/>
  <c r="C7" i="7" s="1"/>
  <c r="C8" i="7" s="1"/>
  <c r="C9" i="7" s="1"/>
  <c r="C10" i="7" s="1"/>
  <c r="C5" i="7"/>
  <c r="L21" i="6" l="1"/>
  <c r="Q3" i="1"/>
  <c r="Q5" i="1"/>
  <c r="Q6" i="1"/>
  <c r="R6" i="1" s="1"/>
  <c r="Q4" i="1"/>
  <c r="R3" i="1" l="1"/>
  <c r="M13" i="6"/>
  <c r="M2" i="6" s="1"/>
  <c r="M15" i="6" l="1"/>
  <c r="L15" i="6"/>
  <c r="N15" i="6"/>
  <c r="A3" i="1"/>
  <c r="A5" i="1"/>
  <c r="A6" i="1"/>
  <c r="A4" i="1"/>
  <c r="C11" i="6" l="1"/>
  <c r="C12" i="6"/>
  <c r="C9" i="6"/>
  <c r="C7" i="6"/>
  <c r="C5" i="6"/>
  <c r="C6" i="6"/>
  <c r="C8" i="6"/>
  <c r="AJ3" i="1"/>
  <c r="AJ5" i="1"/>
  <c r="AJ6" i="1"/>
  <c r="AJ4" i="1"/>
  <c r="B2" i="1"/>
  <c r="E15" i="6" l="1"/>
  <c r="T6" i="1" l="1"/>
  <c r="AI6" i="1"/>
  <c r="C23" i="6" l="1"/>
  <c r="D24" i="6"/>
  <c r="D3" i="6"/>
  <c r="C17" i="6"/>
  <c r="C18" i="6"/>
  <c r="D13" i="6"/>
  <c r="D23" i="6"/>
  <c r="D22" i="6"/>
  <c r="C15" i="6"/>
  <c r="D15" i="6"/>
  <c r="D18" i="6"/>
  <c r="E18" i="6"/>
  <c r="F4" i="6"/>
  <c r="J2" i="6" s="1"/>
  <c r="I18" i="6" l="1"/>
  <c r="J15" i="6"/>
  <c r="K15" i="6"/>
  <c r="I17" i="6"/>
  <c r="E23" i="6"/>
  <c r="L23" i="6" s="1"/>
  <c r="C24" i="6"/>
  <c r="J18" i="6"/>
  <c r="K18" i="6"/>
  <c r="I15" i="6"/>
  <c r="H2" i="6"/>
  <c r="F15" i="6" l="1"/>
  <c r="F18" i="6"/>
  <c r="F17" i="6"/>
  <c r="H15" i="6"/>
  <c r="H18" i="6"/>
  <c r="G15" i="6"/>
  <c r="G18" i="6"/>
  <c r="E24" i="6"/>
  <c r="L24" i="6" s="1"/>
  <c r="N29" i="6" s="1"/>
</calcChain>
</file>

<file path=xl/sharedStrings.xml><?xml version="1.0" encoding="utf-8"?>
<sst xmlns="http://schemas.openxmlformats.org/spreadsheetml/2006/main" count="147" uniqueCount="86">
  <si>
    <t>Titre</t>
  </si>
  <si>
    <t>Nom</t>
  </si>
  <si>
    <t>Prénom</t>
  </si>
  <si>
    <t>Vote</t>
  </si>
  <si>
    <t>Cate MJC</t>
  </si>
  <si>
    <t>Activité 2</t>
  </si>
  <si>
    <t>1er Trimestre</t>
  </si>
  <si>
    <t>Total</t>
  </si>
  <si>
    <t>Adresse</t>
  </si>
  <si>
    <t>CP</t>
  </si>
  <si>
    <t>TEL 1</t>
  </si>
  <si>
    <t>TEL 2</t>
  </si>
  <si>
    <t>Madame</t>
  </si>
  <si>
    <t>Mademoiselle</t>
  </si>
  <si>
    <t>Représentant légal NOM</t>
  </si>
  <si>
    <t>D2</t>
  </si>
  <si>
    <t>Chèque N°</t>
  </si>
  <si>
    <t>Personne à joindre</t>
  </si>
  <si>
    <t>E-mail</t>
  </si>
  <si>
    <t>Banque</t>
  </si>
  <si>
    <t>Date de naissanse</t>
  </si>
  <si>
    <t>Forfait</t>
  </si>
  <si>
    <t>CIC</t>
  </si>
  <si>
    <t>Visite médicale</t>
  </si>
  <si>
    <t>MO</t>
  </si>
  <si>
    <t>N° Famille</t>
  </si>
  <si>
    <t>Activité N° 1</t>
  </si>
  <si>
    <t>Activité N° 2</t>
  </si>
  <si>
    <t>Carte</t>
  </si>
  <si>
    <t>Chèque N° 1</t>
  </si>
  <si>
    <t>Chèque N° 2</t>
  </si>
  <si>
    <t>Chèque N° 3</t>
  </si>
  <si>
    <t>Commune</t>
  </si>
  <si>
    <t>Code postal</t>
  </si>
  <si>
    <t xml:space="preserve">Téléphone </t>
  </si>
  <si>
    <t>Portable</t>
  </si>
  <si>
    <t>Personne à Joindre</t>
  </si>
  <si>
    <t>Nbre Dans La Famille</t>
  </si>
  <si>
    <t>2ème Trim</t>
  </si>
  <si>
    <t>3ème Trim</t>
  </si>
  <si>
    <t>D1</t>
  </si>
  <si>
    <t>Date de dépôt en banque</t>
  </si>
  <si>
    <t>POSTE</t>
  </si>
  <si>
    <t>Z1</t>
  </si>
  <si>
    <t>Ilona</t>
  </si>
  <si>
    <t>Evine</t>
  </si>
  <si>
    <t>Sélène</t>
  </si>
  <si>
    <t>H1</t>
  </si>
  <si>
    <t>D3</t>
  </si>
  <si>
    <t>Activité 3</t>
  </si>
  <si>
    <t>Activité de Base</t>
  </si>
  <si>
    <t>3 A Chemin des Noisetiers</t>
  </si>
  <si>
    <t>Nadia</t>
  </si>
  <si>
    <t>54 Rue Principale</t>
  </si>
  <si>
    <t>6546069   6546033</t>
  </si>
  <si>
    <t>Véronique</t>
  </si>
  <si>
    <t>Compteur</t>
  </si>
  <si>
    <t>Activité N° 3</t>
  </si>
  <si>
    <t>Mail</t>
  </si>
  <si>
    <t>Liquide</t>
  </si>
  <si>
    <t xml:space="preserve">Nom  </t>
  </si>
  <si>
    <t>Prénoms</t>
  </si>
  <si>
    <t xml:space="preserve">Nom et Prénom </t>
  </si>
  <si>
    <t>Chèque N° 4</t>
  </si>
  <si>
    <t>Chèque N° 5</t>
  </si>
  <si>
    <t>Chèque N° 6</t>
  </si>
  <si>
    <t>Chèque N° 7</t>
  </si>
  <si>
    <t>Somme 1 er Trimestre avec Carte</t>
  </si>
  <si>
    <t>Somme 2iem Trimestre sans Carte</t>
  </si>
  <si>
    <t>Somme 3iem Trimestre sans Carte</t>
  </si>
  <si>
    <t>1 ER Trimestre</t>
  </si>
  <si>
    <t>2 ièm Trimestre</t>
  </si>
  <si>
    <t>Totaux</t>
  </si>
  <si>
    <t>3 ièm Trimestre</t>
  </si>
  <si>
    <t>XXX</t>
  </si>
  <si>
    <t>SSS</t>
  </si>
  <si>
    <t>RAC</t>
  </si>
  <si>
    <t>BEL</t>
  </si>
  <si>
    <t>LLLLLL</t>
  </si>
  <si>
    <t xml:space="preserve">06 70 </t>
  </si>
  <si>
    <t xml:space="preserve">7 70 </t>
  </si>
  <si>
    <t xml:space="preserve">8 70 </t>
  </si>
  <si>
    <t xml:space="preserve">9 70 </t>
  </si>
  <si>
    <t>XXX Ilona</t>
  </si>
  <si>
    <t>N° de Famille</t>
  </si>
  <si>
    <t>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</si>
</sst>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#,##0.00&quot; €&quot;"/>
    <numFmt numFmtId="166" formatCode="#,##0.00\ _€"/>
    <numFmt numFmtId="167" formatCode="000000000000"/>
  </numFmts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1"/>
      <name val="MV Boli"/>
      <charset val="1"/>
    </font>
    <font>
      <sz val="12"/>
      <name val="Arial"/>
      <family val="2"/>
    </font>
    <font>
      <b/>
      <sz val="12"/>
      <name val="Arial"/>
      <family val="2"/>
    </font>
    <font>
      <sz val="12"/>
      <color indexed="8"/>
      <name val="Calibri"/>
      <family val="2"/>
    </font>
    <font>
      <sz val="8"/>
      <name val="Calibri"/>
      <family val="2"/>
    </font>
    <font>
      <sz val="10"/>
      <name val="MS Sans Serif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sz val="11"/>
      <name val="Arial"/>
      <family val="2"/>
    </font>
    <font>
      <b/>
      <sz val="11"/>
      <color indexed="8"/>
      <name val="Arial"/>
      <family val="2"/>
    </font>
    <font>
      <b/>
      <sz val="8"/>
      <name val="Arial"/>
      <family val="2"/>
    </font>
    <font>
      <sz val="14"/>
      <name val="Arial"/>
      <family val="2"/>
    </font>
    <font>
      <b/>
      <sz val="12"/>
      <color indexed="8"/>
      <name val="Arial"/>
      <family val="2"/>
    </font>
    <font>
      <b/>
      <sz val="11"/>
      <color theme="1"/>
      <name val="Arial"/>
      <family val="2"/>
    </font>
    <font>
      <sz val="10"/>
      <color indexed="10"/>
      <name val="Arial"/>
      <family val="2"/>
    </font>
    <font>
      <b/>
      <sz val="16"/>
      <name val="Arial"/>
      <family val="2"/>
    </font>
    <font>
      <b/>
      <sz val="10"/>
      <color indexed="12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ECBEC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" fillId="0" borderId="0"/>
    <xf numFmtId="0" fontId="9" fillId="0" borderId="0"/>
    <xf numFmtId="0" fontId="4" fillId="4" borderId="4"/>
  </cellStyleXfs>
  <cellXfs count="90">
    <xf numFmtId="0" fontId="0" fillId="0" borderId="0" xfId="0"/>
    <xf numFmtId="0" fontId="2" fillId="0" borderId="0" xfId="3" applyFont="1" applyAlignment="1">
      <alignment horizontal="center" vertical="center" wrapText="1"/>
    </xf>
    <xf numFmtId="164" fontId="2" fillId="0" borderId="0" xfId="3" applyNumberFormat="1" applyFont="1" applyAlignment="1">
      <alignment horizontal="center" vertical="center" wrapText="1"/>
    </xf>
    <xf numFmtId="0" fontId="10" fillId="0" borderId="0" xfId="2" applyAlignment="1">
      <alignment horizontal="center" vertical="center" wrapText="1"/>
    </xf>
    <xf numFmtId="0" fontId="2" fillId="0" borderId="1" xfId="3" applyFont="1" applyBorder="1" applyAlignment="1">
      <alignment horizontal="center" vertical="center" wrapText="1"/>
    </xf>
    <xf numFmtId="0" fontId="2" fillId="0" borderId="2" xfId="3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4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164" fontId="3" fillId="0" borderId="0" xfId="0" applyNumberFormat="1" applyFont="1" applyFill="1" applyAlignment="1">
      <alignment horizontal="center" vertical="center" wrapText="1"/>
    </xf>
    <xf numFmtId="14" fontId="3" fillId="0" borderId="0" xfId="0" applyNumberFormat="1" applyFont="1" applyFill="1" applyAlignment="1">
      <alignment horizontal="center" vertical="center" wrapText="1"/>
    </xf>
    <xf numFmtId="0" fontId="3" fillId="0" borderId="0" xfId="0" applyFont="1" applyFill="1" applyAlignment="1">
      <alignment horizontal="left" vertical="center" wrapText="1"/>
    </xf>
    <xf numFmtId="14" fontId="3" fillId="2" borderId="0" xfId="0" applyNumberFormat="1" applyFont="1" applyFill="1" applyAlignment="1">
      <alignment horizontal="center" vertical="center" wrapText="1"/>
    </xf>
    <xf numFmtId="164" fontId="3" fillId="3" borderId="0" xfId="0" applyNumberFormat="1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14" fontId="3" fillId="3" borderId="0" xfId="0" applyNumberFormat="1" applyFont="1" applyFill="1" applyAlignment="1">
      <alignment horizontal="center" vertical="center" wrapText="1"/>
    </xf>
    <xf numFmtId="0" fontId="3" fillId="0" borderId="0" xfId="0" applyFont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11" fillId="5" borderId="3" xfId="0" applyNumberFormat="1" applyFont="1" applyFill="1" applyBorder="1" applyAlignment="1">
      <alignment horizontal="center" vertical="center" wrapText="1"/>
    </xf>
    <xf numFmtId="0" fontId="12" fillId="0" borderId="0" xfId="0" applyNumberFormat="1" applyFont="1" applyAlignment="1">
      <alignment horizontal="center" vertical="center" wrapText="1"/>
    </xf>
    <xf numFmtId="0" fontId="11" fillId="6" borderId="3" xfId="0" applyNumberFormat="1" applyFont="1" applyFill="1" applyBorder="1" applyAlignment="1">
      <alignment horizontal="center" vertical="center" wrapText="1"/>
    </xf>
    <xf numFmtId="0" fontId="13" fillId="0" borderId="1" xfId="3" applyFont="1" applyBorder="1" applyAlignment="1">
      <alignment horizontal="center" vertical="center" wrapText="1"/>
    </xf>
    <xf numFmtId="0" fontId="13" fillId="0" borderId="2" xfId="3" applyFont="1" applyBorder="1" applyAlignment="1">
      <alignment horizontal="left" vertical="center" wrapText="1"/>
    </xf>
    <xf numFmtId="0" fontId="13" fillId="0" borderId="0" xfId="3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164" fontId="3" fillId="7" borderId="0" xfId="0" applyNumberFormat="1" applyFont="1" applyFill="1" applyAlignment="1">
      <alignment horizontal="center" vertical="center" wrapText="1"/>
    </xf>
    <xf numFmtId="0" fontId="13" fillId="0" borderId="2" xfId="3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7" fillId="8" borderId="0" xfId="0" applyFont="1" applyFill="1"/>
    <xf numFmtId="0" fontId="6" fillId="8" borderId="0" xfId="0" applyFont="1" applyFill="1" applyAlignment="1">
      <alignment horizontal="right" vertical="center"/>
    </xf>
    <xf numFmtId="0" fontId="7" fillId="8" borderId="0" xfId="0" applyFont="1" applyFill="1" applyAlignment="1">
      <alignment vertical="center"/>
    </xf>
    <xf numFmtId="165" fontId="6" fillId="8" borderId="0" xfId="0" applyNumberFormat="1" applyFont="1" applyFill="1" applyAlignment="1">
      <alignment horizontal="right" vertical="center"/>
    </xf>
    <xf numFmtId="0" fontId="0" fillId="8" borderId="0" xfId="0" applyFill="1"/>
    <xf numFmtId="0" fontId="5" fillId="8" borderId="0" xfId="0" applyFont="1" applyFill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16" fillId="8" borderId="6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166" fontId="0" fillId="8" borderId="8" xfId="0" applyNumberFormat="1" applyFont="1" applyFill="1" applyBorder="1"/>
    <xf numFmtId="165" fontId="15" fillId="8" borderId="8" xfId="0" applyNumberFormat="1" applyFont="1" applyFill="1" applyBorder="1" applyAlignment="1">
      <alignment horizontal="center" vertical="center" wrapText="1"/>
    </xf>
    <xf numFmtId="165" fontId="13" fillId="8" borderId="9" xfId="0" applyNumberFormat="1" applyFont="1" applyFill="1" applyBorder="1" applyAlignment="1">
      <alignment horizontal="center" vertical="center" wrapText="1"/>
    </xf>
    <xf numFmtId="0" fontId="13" fillId="8" borderId="9" xfId="0" applyNumberFormat="1" applyFont="1" applyFill="1" applyBorder="1" applyAlignment="1">
      <alignment horizontal="center" vertical="center" wrapText="1"/>
    </xf>
    <xf numFmtId="0" fontId="0" fillId="8" borderId="10" xfId="0" applyFont="1" applyFill="1" applyBorder="1"/>
    <xf numFmtId="0" fontId="0" fillId="8" borderId="0" xfId="0" applyFont="1" applyFill="1" applyBorder="1"/>
    <xf numFmtId="0" fontId="0" fillId="8" borderId="11" xfId="0" applyFont="1" applyFill="1" applyBorder="1"/>
    <xf numFmtId="166" fontId="0" fillId="8" borderId="11" xfId="0" applyNumberFormat="1" applyFont="1" applyFill="1" applyBorder="1"/>
    <xf numFmtId="0" fontId="13" fillId="0" borderId="12" xfId="3" applyFont="1" applyBorder="1" applyAlignment="1">
      <alignment horizontal="center" vertical="center" wrapText="1"/>
    </xf>
    <xf numFmtId="0" fontId="2" fillId="0" borderId="12" xfId="3" applyFont="1" applyBorder="1" applyAlignment="1">
      <alignment horizontal="center" vertical="center" wrapText="1"/>
    </xf>
    <xf numFmtId="0" fontId="7" fillId="8" borderId="6" xfId="0" applyFont="1" applyFill="1" applyBorder="1" applyAlignment="1">
      <alignment horizontal="center" vertical="center"/>
    </xf>
    <xf numFmtId="0" fontId="7" fillId="8" borderId="5" xfId="0" applyFont="1" applyFill="1" applyBorder="1" applyAlignment="1">
      <alignment horizontal="left" vertical="center"/>
    </xf>
    <xf numFmtId="164" fontId="0" fillId="8" borderId="5" xfId="0" applyNumberFormat="1" applyFont="1" applyFill="1" applyBorder="1"/>
    <xf numFmtId="0" fontId="0" fillId="8" borderId="3" xfId="0" applyNumberFormat="1" applyFont="1" applyFill="1" applyBorder="1" applyAlignment="1">
      <alignment horizontal="center" vertical="center"/>
    </xf>
    <xf numFmtId="164" fontId="0" fillId="8" borderId="3" xfId="0" applyNumberFormat="1" applyFont="1" applyFill="1" applyBorder="1" applyAlignment="1">
      <alignment horizontal="center" vertical="center"/>
    </xf>
    <xf numFmtId="0" fontId="15" fillId="0" borderId="12" xfId="3" applyFont="1" applyBorder="1" applyAlignment="1">
      <alignment horizontal="left" vertical="center" wrapText="1"/>
    </xf>
    <xf numFmtId="0" fontId="17" fillId="8" borderId="0" xfId="0" applyFont="1" applyFill="1" applyAlignment="1">
      <alignment horizontal="center" vertical="center"/>
    </xf>
    <xf numFmtId="166" fontId="18" fillId="8" borderId="13" xfId="0" applyNumberFormat="1" applyFont="1" applyFill="1" applyBorder="1" applyAlignment="1">
      <alignment horizontal="center" vertical="center"/>
    </xf>
    <xf numFmtId="166" fontId="18" fillId="8" borderId="14" xfId="0" applyNumberFormat="1" applyFont="1" applyFill="1" applyBorder="1" applyAlignment="1">
      <alignment horizontal="center" vertical="center"/>
    </xf>
    <xf numFmtId="166" fontId="18" fillId="8" borderId="15" xfId="0" applyNumberFormat="1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166" fontId="18" fillId="8" borderId="16" xfId="0" applyNumberFormat="1" applyFont="1" applyFill="1" applyBorder="1" applyAlignment="1">
      <alignment horizontal="center" vertical="center"/>
    </xf>
    <xf numFmtId="166" fontId="18" fillId="8" borderId="17" xfId="0" applyNumberFormat="1" applyFont="1" applyFill="1" applyBorder="1" applyAlignment="1">
      <alignment horizontal="center" vertical="center"/>
    </xf>
    <xf numFmtId="166" fontId="18" fillId="8" borderId="18" xfId="0" applyNumberFormat="1" applyFont="1" applyFill="1" applyBorder="1" applyAlignment="1">
      <alignment horizontal="center" vertical="center"/>
    </xf>
    <xf numFmtId="0" fontId="0" fillId="8" borderId="3" xfId="0" applyFill="1" applyBorder="1"/>
    <xf numFmtId="0" fontId="0" fillId="8" borderId="6" xfId="0" applyFill="1" applyBorder="1"/>
    <xf numFmtId="0" fontId="0" fillId="8" borderId="7" xfId="0" applyFill="1" applyBorder="1"/>
    <xf numFmtId="164" fontId="0" fillId="8" borderId="3" xfId="0" applyNumberFormat="1" applyFill="1" applyBorder="1"/>
    <xf numFmtId="0" fontId="0" fillId="8" borderId="5" xfId="0" applyFill="1" applyBorder="1"/>
    <xf numFmtId="0" fontId="0" fillId="9" borderId="5" xfId="0" applyFill="1" applyBorder="1"/>
    <xf numFmtId="0" fontId="0" fillId="9" borderId="6" xfId="0" applyFill="1" applyBorder="1"/>
    <xf numFmtId="0" fontId="0" fillId="9" borderId="7" xfId="0" applyFill="1" applyBorder="1"/>
    <xf numFmtId="0" fontId="7" fillId="8" borderId="0" xfId="0" applyFont="1" applyFill="1" applyAlignment="1">
      <alignment horizontal="left" vertical="center"/>
    </xf>
    <xf numFmtId="0" fontId="0" fillId="8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8" borderId="0" xfId="0" applyFill="1" applyAlignment="1">
      <alignment horizontal="right"/>
    </xf>
    <xf numFmtId="0" fontId="19" fillId="10" borderId="0" xfId="0" applyFont="1" applyFill="1" applyAlignment="1">
      <alignment horizontal="center"/>
    </xf>
    <xf numFmtId="0" fontId="20" fillId="10" borderId="0" xfId="0" applyFont="1" applyFill="1" applyAlignment="1">
      <alignment vertical="center"/>
    </xf>
    <xf numFmtId="0" fontId="0" fillId="10" borderId="0" xfId="0" applyFill="1" applyAlignment="1">
      <alignment vertical="center"/>
    </xf>
    <xf numFmtId="0" fontId="0" fillId="10" borderId="0" xfId="0" applyFill="1"/>
    <xf numFmtId="1" fontId="21" fillId="10" borderId="0" xfId="0" applyNumberFormat="1" applyFont="1" applyFill="1" applyAlignment="1">
      <alignment horizontal="center" vertical="center" wrapText="1"/>
    </xf>
    <xf numFmtId="167" fontId="20" fillId="10" borderId="0" xfId="0" applyNumberFormat="1" applyFont="1" applyFill="1" applyAlignment="1">
      <alignment horizontal="right" vertical="center"/>
    </xf>
    <xf numFmtId="0" fontId="20" fillId="10" borderId="0" xfId="0" applyFont="1" applyFill="1" applyAlignment="1">
      <alignment horizontal="right" vertical="center"/>
    </xf>
    <xf numFmtId="167" fontId="0" fillId="10" borderId="0" xfId="0" applyNumberFormat="1" applyFont="1" applyFill="1" applyAlignment="1">
      <alignment horizontal="center" vertical="center"/>
    </xf>
    <xf numFmtId="0" fontId="0" fillId="10" borderId="0" xfId="0" applyNumberFormat="1" applyFont="1" applyFill="1" applyBorder="1" applyAlignment="1" applyProtection="1">
      <alignment horizontal="left" vertical="center"/>
    </xf>
    <xf numFmtId="0" fontId="0" fillId="10" borderId="0" xfId="0" applyFont="1" applyFill="1" applyAlignment="1">
      <alignment horizontal="center" vertical="center"/>
    </xf>
    <xf numFmtId="0" fontId="20" fillId="10" borderId="0" xfId="0" quotePrefix="1" applyFont="1" applyFill="1" applyAlignment="1">
      <alignment horizontal="right" vertical="center"/>
    </xf>
    <xf numFmtId="0" fontId="0" fillId="10" borderId="0" xfId="0" applyFill="1" applyAlignment="1">
      <alignment horizontal="center" vertical="center"/>
    </xf>
    <xf numFmtId="49" fontId="2" fillId="11" borderId="19" xfId="5" quotePrefix="1" applyNumberFormat="1" applyFont="1" applyFill="1" applyBorder="1" applyAlignment="1">
      <alignment horizontal="center" vertical="center" readingOrder="2"/>
    </xf>
    <xf numFmtId="0" fontId="0" fillId="10" borderId="3" xfId="0" applyFill="1" applyBorder="1" applyAlignment="1">
      <alignment vertical="center"/>
    </xf>
  </cellXfs>
  <cellStyles count="6">
    <cellStyle name="Euro" xfId="1"/>
    <cellStyle name="Lien hypertexte" xfId="2" builtinId="8"/>
    <cellStyle name="Normal" xfId="0" builtinId="0"/>
    <cellStyle name="Normal 2" xfId="3"/>
    <cellStyle name="Normal 3" xfId="4"/>
    <cellStyle name="Styl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0</xdr:colOff>
      <xdr:row>14</xdr:row>
      <xdr:rowOff>0</xdr:rowOff>
    </xdr:from>
    <xdr:ext cx="304800" cy="304800"/>
    <xdr:sp macro="" textlink="">
      <xdr:nvSpPr>
        <xdr:cNvPr id="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6334125" y="25050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0</xdr:row>
      <xdr:rowOff>0</xdr:rowOff>
    </xdr:from>
    <xdr:ext cx="304800" cy="304800"/>
    <xdr:sp macro="" textlink="">
      <xdr:nvSpPr>
        <xdr:cNvPr id="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177618" y="207308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2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3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4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5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6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7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8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6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7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8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99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0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1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2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3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4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259976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4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5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6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7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8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59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0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1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2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3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4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5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6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7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8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39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40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41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30</xdr:row>
      <xdr:rowOff>0</xdr:rowOff>
    </xdr:from>
    <xdr:ext cx="304800" cy="304800"/>
    <xdr:sp macro="" textlink="">
      <xdr:nvSpPr>
        <xdr:cNvPr id="10642" name="57640146" descr="http://ams1-ib.adnxs.com/it?e=wqT_3QKBBqgBAwAAAwDWAAUBCO6FvcEFEPGS6Zr28L-BaBjF3YrxpPKkkjcgASotCQAACQIAEQkHLAAAGQAAAIA9ChdAIRESACkRCfB-MOmcrgM4yRlAyRlIAlDSib4bWKGiOmAAaN6DVHi6iASAAQCKAQNVU0SSAQNFVVKYAQGgAQGoAQGwAQC4AQHAAQTIAQDQAQDYAQDgAQDwAQCKAnN1ZignYScsIDkzODA3NSwgMTQ3OTQ5MjMzNCk7dWYoJ3InLCA1NzY0MDE0NkYeAChnJywgMzU0OTk4MkYdACRpJywgNDIwMjE5NhwA8GOSAtkBIWpTbFFSUWpyeHBNSEVOS0p2aHNZQUNDaW9qb3dBRGdBUUFSSXlSbFE2Wnl1QTFnQVlNVUJhQUJ3QUhnQWdBRUFpQUVBa0FFQm1BRUJvQUVBcUFFRHNBRUF1UUVBQUFBCQMITUVCCQkBAZBESkFiaFRuZ1I2Wl9rXzJRRUN2QVVTRkRfdVAtQUItOUlaOVFFASlAQW1BS0toTnpDQXFBQ0FMVUMFFQRMMAkIoE5BQ0FOZ0NBT0FDQU9nQ0FQZ0NBSUFEQVpBREFBLi6aAiUhS0FsQ2JBNtwA8PBvcUk2SUFRb2lvVGN3Z0ku2AKNQ-ACnogt6gJTaHR0cDovL3d3dy5jb21tZW50Y2FtYXJjaGUubmV0L2ZvcnVtL2FmZmljaC0yMzMyMzYxMS1jb21iaW5lLXNpLWV0LXJlY2hlcmNoZXYtZXhjZWyAAwGIAwGQAwCYAxegAwGqAwDAA6wCyAMA2APi7yPgAwDoAwD4AwKABACSBAYvdXQvdjKYBACiBA4xMDkuMjE3LjIzOS40MKgE3eoCsgQMCAAQARgAIAAoADAAuAQAwAQAyAQA0gQKMTAuMi44Ny40MNoEAggB4AQA8ATSib4biAUB&amp;s=7c861ef2216115888812fb634a45d9e2dbe02c38&amp;referrer=http%3A%2F%2Fwww.commentcamarche.net%2Fforum%2Faffich-23323611-combine-si-et-recherchev-excel"/>
        <xdr:cNvSpPr>
          <a:spLocks noChangeAspect="1" noChangeArrowheads="1"/>
        </xdr:cNvSpPr>
      </xdr:nvSpPr>
      <xdr:spPr bwMode="auto">
        <a:xfrm>
          <a:off x="9031941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48"/>
  <sheetViews>
    <sheetView zoomScale="85" zoomScaleNormal="85" workbookViewId="0">
      <selection activeCell="C13" sqref="C13"/>
    </sheetView>
  </sheetViews>
  <sheetFormatPr baseColWidth="10" defaultRowHeight="30" customHeight="1" x14ac:dyDescent="0.25"/>
  <cols>
    <col min="1" max="1" width="19.140625" style="10" customWidth="1"/>
    <col min="2" max="2" width="13.42578125" style="21" customWidth="1"/>
    <col min="3" max="3" width="14.7109375" style="6" customWidth="1"/>
    <col min="4" max="4" width="23.28515625" style="10" customWidth="1"/>
    <col min="5" max="5" width="19.140625" style="10" customWidth="1"/>
    <col min="6" max="6" width="14.42578125" style="26" customWidth="1"/>
    <col min="7" max="7" width="19" style="10" customWidth="1"/>
    <col min="8" max="8" width="13.5703125" style="10" customWidth="1"/>
    <col min="9" max="9" width="5.7109375" style="6" customWidth="1"/>
    <col min="10" max="11" width="10.28515625" style="7" customWidth="1"/>
    <col min="12" max="12" width="10.28515625" style="6" customWidth="1"/>
    <col min="13" max="13" width="10.28515625" style="7" customWidth="1"/>
    <col min="14" max="18" width="10.28515625" style="6" customWidth="1"/>
    <col min="19" max="19" width="11.5703125" style="12" customWidth="1"/>
    <col min="20" max="20" width="11.42578125" style="7"/>
    <col min="21" max="21" width="8.42578125" style="7" customWidth="1"/>
    <col min="22" max="22" width="15" style="6" bestFit="1" customWidth="1"/>
    <col min="23" max="24" width="11.42578125" style="6" customWidth="1"/>
    <col min="25" max="25" width="11.5703125" style="6" bestFit="1" customWidth="1"/>
    <col min="26" max="27" width="11.42578125" style="7"/>
    <col min="28" max="28" width="11.42578125" style="6"/>
    <col min="29" max="30" width="11.42578125" style="6" customWidth="1"/>
    <col min="31" max="31" width="11.42578125" style="6"/>
    <col min="32" max="33" width="11.42578125" style="7"/>
    <col min="34" max="34" width="15.42578125" style="6" customWidth="1"/>
    <col min="35" max="36" width="11.42578125" style="6"/>
    <col min="37" max="37" width="30.85546875" style="10" customWidth="1"/>
    <col min="38" max="38" width="16.28515625" style="10" customWidth="1"/>
    <col min="39" max="39" width="11.42578125" style="6" customWidth="1"/>
    <col min="40" max="40" width="14" style="6" customWidth="1"/>
    <col min="41" max="41" width="30.85546875" style="6" customWidth="1"/>
    <col min="42" max="42" width="12.140625" style="14" customWidth="1"/>
    <col min="43" max="43" width="28.42578125" style="10" customWidth="1"/>
    <col min="44" max="44" width="15.42578125" style="9" customWidth="1"/>
    <col min="45" max="45" width="15.42578125" style="6" customWidth="1"/>
    <col min="46" max="46" width="14.7109375" style="6" customWidth="1"/>
    <col min="47" max="47" width="11.42578125" style="6" customWidth="1"/>
    <col min="48" max="16384" width="11.42578125" style="6"/>
  </cols>
  <sheetData>
    <row r="1" spans="1:52" s="26" customFormat="1" ht="44.25" customHeight="1" thickBot="1" x14ac:dyDescent="0.3">
      <c r="A1" s="48"/>
      <c r="B1" s="22" t="s">
        <v>56</v>
      </c>
      <c r="C1" s="23" t="s">
        <v>0</v>
      </c>
      <c r="D1" s="24" t="s">
        <v>1</v>
      </c>
      <c r="E1" s="23" t="s">
        <v>2</v>
      </c>
      <c r="F1" s="24" t="s">
        <v>25</v>
      </c>
      <c r="G1" s="23" t="s">
        <v>14</v>
      </c>
      <c r="H1" s="24" t="s">
        <v>2</v>
      </c>
      <c r="I1" s="23" t="s">
        <v>3</v>
      </c>
      <c r="J1" s="24" t="s">
        <v>4</v>
      </c>
      <c r="K1" s="23" t="s">
        <v>21</v>
      </c>
      <c r="L1" s="24" t="s">
        <v>50</v>
      </c>
      <c r="M1" s="23" t="s">
        <v>21</v>
      </c>
      <c r="N1" s="24" t="s">
        <v>5</v>
      </c>
      <c r="O1" s="23" t="s">
        <v>21</v>
      </c>
      <c r="P1" s="24" t="s">
        <v>49</v>
      </c>
      <c r="Q1" s="55" t="s">
        <v>67</v>
      </c>
      <c r="R1" s="55" t="s">
        <v>67</v>
      </c>
      <c r="S1" s="23" t="s">
        <v>41</v>
      </c>
      <c r="T1" s="24" t="s">
        <v>6</v>
      </c>
      <c r="U1" s="23" t="s">
        <v>19</v>
      </c>
      <c r="V1" s="24" t="s">
        <v>16</v>
      </c>
      <c r="W1" s="55" t="s">
        <v>68</v>
      </c>
      <c r="X1" s="55" t="s">
        <v>68</v>
      </c>
      <c r="Y1" s="23" t="s">
        <v>41</v>
      </c>
      <c r="Z1" s="24" t="s">
        <v>38</v>
      </c>
      <c r="AA1" s="23" t="s">
        <v>19</v>
      </c>
      <c r="AB1" s="24" t="s">
        <v>16</v>
      </c>
      <c r="AC1" s="55" t="s">
        <v>69</v>
      </c>
      <c r="AD1" s="55" t="s">
        <v>69</v>
      </c>
      <c r="AE1" s="23" t="s">
        <v>41</v>
      </c>
      <c r="AF1" s="24" t="s">
        <v>39</v>
      </c>
      <c r="AG1" s="23" t="s">
        <v>19</v>
      </c>
      <c r="AH1" s="24" t="s">
        <v>16</v>
      </c>
      <c r="AI1" s="23" t="s">
        <v>7</v>
      </c>
      <c r="AJ1" s="24"/>
      <c r="AK1" s="24" t="s">
        <v>8</v>
      </c>
      <c r="AL1" s="23"/>
      <c r="AM1" s="24" t="s">
        <v>9</v>
      </c>
      <c r="AN1" s="23" t="s">
        <v>20</v>
      </c>
      <c r="AO1" s="24" t="s">
        <v>18</v>
      </c>
      <c r="AP1" s="23" t="s">
        <v>23</v>
      </c>
      <c r="AQ1" s="24" t="s">
        <v>17</v>
      </c>
      <c r="AR1" s="23" t="s">
        <v>10</v>
      </c>
      <c r="AS1" s="24" t="s">
        <v>11</v>
      </c>
      <c r="AT1" s="23" t="s">
        <v>0</v>
      </c>
      <c r="AU1" s="23" t="s">
        <v>37</v>
      </c>
      <c r="AV1" s="25"/>
      <c r="AW1" s="25"/>
      <c r="AX1" s="25"/>
      <c r="AY1" s="25"/>
    </row>
    <row r="2" spans="1:52" ht="30.75" customHeight="1" thickBot="1" x14ac:dyDescent="0.3">
      <c r="A2" s="49"/>
      <c r="B2" s="20">
        <f>SUM(B$3:B$1048576)</f>
        <v>4</v>
      </c>
      <c r="C2" s="4"/>
      <c r="D2" s="28"/>
      <c r="E2" s="4"/>
      <c r="F2" s="5"/>
      <c r="G2" s="4"/>
      <c r="H2" s="5"/>
      <c r="I2" s="4"/>
      <c r="J2" s="5"/>
      <c r="K2" s="4"/>
      <c r="L2" s="5"/>
      <c r="M2" s="4"/>
      <c r="N2" s="5"/>
      <c r="O2" s="4"/>
      <c r="P2" s="5"/>
      <c r="Q2" s="4"/>
      <c r="R2" s="5"/>
      <c r="S2" s="4"/>
      <c r="T2" s="5"/>
      <c r="U2" s="4"/>
      <c r="V2" s="5"/>
      <c r="W2" s="4"/>
      <c r="X2" s="5"/>
      <c r="Y2" s="4"/>
      <c r="Z2" s="5"/>
      <c r="AA2" s="4"/>
      <c r="AB2" s="5"/>
      <c r="AC2" s="4"/>
      <c r="AD2" s="5"/>
      <c r="AE2" s="4"/>
      <c r="AF2" s="5"/>
      <c r="AG2" s="4"/>
      <c r="AH2" s="5"/>
      <c r="AI2" s="4"/>
      <c r="AJ2" s="5"/>
      <c r="AK2" s="5"/>
      <c r="AL2" s="4"/>
      <c r="AM2" s="5"/>
      <c r="AN2" s="4"/>
      <c r="AO2" s="5"/>
      <c r="AP2" s="4"/>
      <c r="AQ2" s="5"/>
      <c r="AR2" s="4"/>
      <c r="AS2" s="5"/>
      <c r="AT2" s="4"/>
      <c r="AU2" s="5"/>
    </row>
    <row r="3" spans="1:52" ht="30" customHeight="1" x14ac:dyDescent="0.25">
      <c r="A3" s="10" t="str">
        <f t="shared" ref="A3:A6" si="0">D3&amp;" "&amp;E3</f>
        <v>XXX Evine</v>
      </c>
      <c r="B3" s="21">
        <v>1</v>
      </c>
      <c r="C3" s="6" t="s">
        <v>13</v>
      </c>
      <c r="D3" s="18" t="s">
        <v>74</v>
      </c>
      <c r="E3" s="19" t="s">
        <v>45</v>
      </c>
      <c r="F3" s="29">
        <v>1</v>
      </c>
      <c r="G3" s="19" t="s">
        <v>74</v>
      </c>
      <c r="H3" s="10" t="s">
        <v>52</v>
      </c>
      <c r="I3" s="6">
        <v>1</v>
      </c>
      <c r="J3" s="7">
        <v>7</v>
      </c>
      <c r="K3" s="7">
        <v>48</v>
      </c>
      <c r="L3" s="6" t="s">
        <v>15</v>
      </c>
      <c r="M3" s="7">
        <v>48</v>
      </c>
      <c r="N3" s="6" t="s">
        <v>47</v>
      </c>
      <c r="O3" s="15">
        <v>48</v>
      </c>
      <c r="P3" s="6" t="s">
        <v>43</v>
      </c>
      <c r="Q3" s="7">
        <f t="shared" ref="Q3:Q6" si="1">SUM(J3:P3)</f>
        <v>151</v>
      </c>
      <c r="R3" s="7">
        <f>Q2+Q3+Q4</f>
        <v>262</v>
      </c>
      <c r="T3" s="7">
        <v>265</v>
      </c>
      <c r="U3" s="15" t="s">
        <v>22</v>
      </c>
      <c r="V3" s="16">
        <v>5221280</v>
      </c>
      <c r="W3" s="7"/>
      <c r="X3" s="7"/>
      <c r="AC3" s="7"/>
      <c r="AD3" s="7"/>
      <c r="AJ3" s="27">
        <f t="shared" ref="AJ3:AJ6" si="2">J3+K3+M3+O3</f>
        <v>151</v>
      </c>
      <c r="AK3" s="10" t="s">
        <v>51</v>
      </c>
      <c r="AL3" s="10" t="s">
        <v>76</v>
      </c>
      <c r="AM3" s="6" t="s">
        <v>78</v>
      </c>
      <c r="AN3" s="8">
        <v>39416</v>
      </c>
      <c r="AO3" s="3"/>
      <c r="AP3" s="8"/>
      <c r="AR3" s="9" t="s">
        <v>79</v>
      </c>
      <c r="AT3" s="6" t="s">
        <v>13</v>
      </c>
      <c r="AU3" s="6">
        <v>3</v>
      </c>
      <c r="AV3" s="1"/>
      <c r="AW3" s="1"/>
      <c r="AX3" s="1"/>
      <c r="AY3" s="1"/>
    </row>
    <row r="4" spans="1:52" ht="30" customHeight="1" x14ac:dyDescent="0.25">
      <c r="A4" s="10" t="str">
        <f t="shared" si="0"/>
        <v>XXX Ilona</v>
      </c>
      <c r="B4" s="21">
        <v>1</v>
      </c>
      <c r="C4" s="6" t="s">
        <v>13</v>
      </c>
      <c r="D4" s="10" t="s">
        <v>74</v>
      </c>
      <c r="E4" s="10" t="s">
        <v>44</v>
      </c>
      <c r="F4" s="26">
        <v>1</v>
      </c>
      <c r="G4" s="10" t="s">
        <v>74</v>
      </c>
      <c r="H4" s="10" t="s">
        <v>52</v>
      </c>
      <c r="I4" s="6">
        <v>1</v>
      </c>
      <c r="J4" s="7">
        <v>7</v>
      </c>
      <c r="K4" s="7">
        <v>56</v>
      </c>
      <c r="L4" s="6" t="s">
        <v>48</v>
      </c>
      <c r="M4" s="7">
        <v>48</v>
      </c>
      <c r="N4" s="7" t="s">
        <v>47</v>
      </c>
      <c r="P4" s="7"/>
      <c r="Q4" s="7">
        <f t="shared" si="1"/>
        <v>111</v>
      </c>
      <c r="R4" s="7"/>
      <c r="T4" s="11"/>
      <c r="U4" s="15" t="s">
        <v>22</v>
      </c>
      <c r="V4" s="16">
        <v>5221280</v>
      </c>
      <c r="W4" s="7"/>
      <c r="X4" s="7"/>
      <c r="AC4" s="7"/>
      <c r="AD4" s="7"/>
      <c r="AJ4" s="27">
        <f t="shared" si="2"/>
        <v>111</v>
      </c>
      <c r="AK4" s="10" t="s">
        <v>51</v>
      </c>
      <c r="AL4" s="10" t="s">
        <v>76</v>
      </c>
      <c r="AM4" s="6" t="s">
        <v>78</v>
      </c>
      <c r="AN4" s="8">
        <v>37742</v>
      </c>
      <c r="AO4" s="3"/>
      <c r="AP4" s="8"/>
      <c r="AR4" s="9" t="s">
        <v>80</v>
      </c>
      <c r="AT4" s="6" t="s">
        <v>13</v>
      </c>
      <c r="AU4" s="6">
        <v>3</v>
      </c>
      <c r="AV4" s="1"/>
      <c r="AW4" s="1"/>
      <c r="AX4" s="1"/>
      <c r="AZ4" s="1"/>
    </row>
    <row r="5" spans="1:52" ht="38.25" customHeight="1" x14ac:dyDescent="0.25">
      <c r="A5" s="10" t="str">
        <f t="shared" si="0"/>
        <v>XXX Sélène</v>
      </c>
      <c r="B5" s="21">
        <v>1</v>
      </c>
      <c r="C5" s="6" t="s">
        <v>13</v>
      </c>
      <c r="D5" s="13" t="s">
        <v>74</v>
      </c>
      <c r="E5" s="10" t="s">
        <v>46</v>
      </c>
      <c r="F5" s="26">
        <v>1</v>
      </c>
      <c r="G5" s="10" t="s">
        <v>74</v>
      </c>
      <c r="H5" s="10" t="s">
        <v>52</v>
      </c>
      <c r="I5" s="6">
        <v>1</v>
      </c>
      <c r="J5" s="7">
        <v>7</v>
      </c>
      <c r="K5" s="7">
        <v>48</v>
      </c>
      <c r="L5" s="6" t="s">
        <v>40</v>
      </c>
      <c r="M5" s="7">
        <v>48</v>
      </c>
      <c r="N5" s="6" t="s">
        <v>43</v>
      </c>
      <c r="O5" s="7"/>
      <c r="Q5" s="7">
        <f t="shared" si="1"/>
        <v>103</v>
      </c>
      <c r="R5" s="7"/>
      <c r="S5" s="17">
        <v>42691</v>
      </c>
      <c r="T5" s="7">
        <v>100</v>
      </c>
      <c r="U5" s="15" t="s">
        <v>22</v>
      </c>
      <c r="V5" s="16">
        <v>5221279</v>
      </c>
      <c r="W5" s="7"/>
      <c r="X5" s="7"/>
      <c r="AC5" s="7"/>
      <c r="AD5" s="7"/>
      <c r="AJ5" s="27">
        <f t="shared" si="2"/>
        <v>103</v>
      </c>
      <c r="AK5" s="10" t="s">
        <v>51</v>
      </c>
      <c r="AL5" s="10" t="s">
        <v>76</v>
      </c>
      <c r="AM5" s="6" t="s">
        <v>78</v>
      </c>
      <c r="AN5" s="8">
        <v>40569</v>
      </c>
      <c r="AO5" s="3"/>
      <c r="AP5" s="8"/>
      <c r="AR5" s="9" t="s">
        <v>81</v>
      </c>
      <c r="AT5" s="6" t="s">
        <v>13</v>
      </c>
      <c r="AU5" s="6">
        <v>3</v>
      </c>
    </row>
    <row r="6" spans="1:52" ht="30" customHeight="1" x14ac:dyDescent="0.25">
      <c r="A6" s="10" t="str">
        <f t="shared" si="0"/>
        <v>SSS Véronique</v>
      </c>
      <c r="B6" s="21">
        <v>1</v>
      </c>
      <c r="C6" s="1" t="s">
        <v>12</v>
      </c>
      <c r="D6" s="10" t="s">
        <v>75</v>
      </c>
      <c r="E6" s="10" t="s">
        <v>55</v>
      </c>
      <c r="F6" s="26">
        <v>2</v>
      </c>
      <c r="G6" s="10" t="s">
        <v>75</v>
      </c>
      <c r="H6" s="10" t="s">
        <v>55</v>
      </c>
      <c r="I6" s="6">
        <v>1</v>
      </c>
      <c r="J6" s="7">
        <v>12</v>
      </c>
      <c r="K6" s="7">
        <v>150</v>
      </c>
      <c r="L6" s="6" t="s">
        <v>24</v>
      </c>
      <c r="Q6" s="7">
        <f t="shared" si="1"/>
        <v>162</v>
      </c>
      <c r="R6" s="7">
        <f t="shared" ref="R6" si="3">Q6</f>
        <v>162</v>
      </c>
      <c r="S6" s="17">
        <v>42691</v>
      </c>
      <c r="T6" s="7">
        <f t="shared" ref="T6" si="4">J6+K6+M6</f>
        <v>162</v>
      </c>
      <c r="U6" s="7" t="s">
        <v>42</v>
      </c>
      <c r="V6" s="6" t="s">
        <v>54</v>
      </c>
      <c r="W6" s="7"/>
      <c r="X6" s="7"/>
      <c r="AC6" s="7"/>
      <c r="AD6" s="7"/>
      <c r="AI6" s="2">
        <f>J6+K6+M6+Z6+AF6</f>
        <v>162</v>
      </c>
      <c r="AJ6" s="27">
        <f t="shared" si="2"/>
        <v>162</v>
      </c>
      <c r="AK6" s="10" t="s">
        <v>53</v>
      </c>
      <c r="AL6" s="10" t="s">
        <v>77</v>
      </c>
      <c r="AM6" s="6" t="s">
        <v>78</v>
      </c>
      <c r="AN6" s="8">
        <v>25410</v>
      </c>
      <c r="AP6" s="8">
        <v>42648</v>
      </c>
      <c r="AR6" s="9" t="s">
        <v>82</v>
      </c>
      <c r="AT6" s="1" t="s">
        <v>12</v>
      </c>
      <c r="AU6" s="6">
        <v>1</v>
      </c>
      <c r="AV6" s="1"/>
      <c r="AW6" s="1"/>
      <c r="AX6" s="1"/>
      <c r="AZ6" s="1"/>
    </row>
    <row r="7" spans="1:52" ht="30" customHeight="1" x14ac:dyDescent="0.25">
      <c r="AP7" s="8"/>
    </row>
    <row r="8" spans="1:52" ht="30" customHeight="1" x14ac:dyDescent="0.25">
      <c r="AP8" s="8"/>
    </row>
    <row r="9" spans="1:52" ht="30" customHeight="1" x14ac:dyDescent="0.25">
      <c r="AP9" s="8"/>
    </row>
    <row r="10" spans="1:52" ht="30" customHeight="1" x14ac:dyDescent="0.25">
      <c r="AP10" s="8"/>
    </row>
    <row r="11" spans="1:52" ht="30" customHeight="1" x14ac:dyDescent="0.25">
      <c r="AP11" s="8"/>
    </row>
    <row r="12" spans="1:52" ht="30" customHeight="1" x14ac:dyDescent="0.25">
      <c r="AP12" s="8"/>
    </row>
    <row r="13" spans="1:52" ht="30" customHeight="1" x14ac:dyDescent="0.25">
      <c r="AP13" s="8"/>
    </row>
    <row r="14" spans="1:52" ht="30" customHeight="1" x14ac:dyDescent="0.25">
      <c r="AP14" s="8"/>
    </row>
    <row r="15" spans="1:52" ht="30" customHeight="1" x14ac:dyDescent="0.25">
      <c r="AP15" s="8"/>
    </row>
    <row r="16" spans="1:52" ht="30" customHeight="1" x14ac:dyDescent="0.25">
      <c r="AP16" s="8"/>
    </row>
    <row r="17" spans="42:42" ht="30" customHeight="1" x14ac:dyDescent="0.25">
      <c r="AP17" s="8"/>
    </row>
    <row r="18" spans="42:42" ht="30" customHeight="1" x14ac:dyDescent="0.25">
      <c r="AP18" s="8"/>
    </row>
    <row r="19" spans="42:42" ht="30" customHeight="1" x14ac:dyDescent="0.25">
      <c r="AP19" s="8"/>
    </row>
    <row r="20" spans="42:42" ht="30" customHeight="1" x14ac:dyDescent="0.25">
      <c r="AP20" s="8"/>
    </row>
    <row r="21" spans="42:42" ht="30" customHeight="1" x14ac:dyDescent="0.25">
      <c r="AP21" s="8"/>
    </row>
    <row r="22" spans="42:42" ht="30" customHeight="1" x14ac:dyDescent="0.25">
      <c r="AP22" s="8"/>
    </row>
    <row r="23" spans="42:42" ht="30" customHeight="1" x14ac:dyDescent="0.25">
      <c r="AP23" s="8"/>
    </row>
    <row r="24" spans="42:42" ht="30" customHeight="1" x14ac:dyDescent="0.25">
      <c r="AP24" s="8"/>
    </row>
    <row r="25" spans="42:42" ht="30" customHeight="1" x14ac:dyDescent="0.25">
      <c r="AP25" s="8"/>
    </row>
    <row r="26" spans="42:42" ht="30" customHeight="1" x14ac:dyDescent="0.25">
      <c r="AP26" s="8"/>
    </row>
    <row r="27" spans="42:42" ht="30" customHeight="1" x14ac:dyDescent="0.25">
      <c r="AP27" s="8"/>
    </row>
    <row r="28" spans="42:42" ht="30" customHeight="1" x14ac:dyDescent="0.25">
      <c r="AP28" s="8"/>
    </row>
    <row r="29" spans="42:42" ht="30" customHeight="1" x14ac:dyDescent="0.25">
      <c r="AP29" s="8"/>
    </row>
    <row r="30" spans="42:42" ht="30" customHeight="1" x14ac:dyDescent="0.25">
      <c r="AP30" s="8"/>
    </row>
    <row r="31" spans="42:42" ht="30" customHeight="1" x14ac:dyDescent="0.25">
      <c r="AP31" s="8"/>
    </row>
    <row r="32" spans="42:42" ht="30" customHeight="1" x14ac:dyDescent="0.25">
      <c r="AP32" s="8"/>
    </row>
    <row r="33" spans="42:42" ht="30" customHeight="1" x14ac:dyDescent="0.25">
      <c r="AP33" s="8"/>
    </row>
    <row r="34" spans="42:42" ht="30" customHeight="1" x14ac:dyDescent="0.25">
      <c r="AP34" s="8"/>
    </row>
    <row r="35" spans="42:42" ht="30" customHeight="1" x14ac:dyDescent="0.25">
      <c r="AP35" s="8"/>
    </row>
    <row r="36" spans="42:42" ht="30" customHeight="1" x14ac:dyDescent="0.25">
      <c r="AP36" s="8"/>
    </row>
    <row r="37" spans="42:42" ht="30" customHeight="1" x14ac:dyDescent="0.25">
      <c r="AP37" s="8"/>
    </row>
    <row r="38" spans="42:42" ht="30" customHeight="1" x14ac:dyDescent="0.25">
      <c r="AP38" s="8"/>
    </row>
    <row r="39" spans="42:42" ht="30" customHeight="1" x14ac:dyDescent="0.25">
      <c r="AP39" s="8"/>
    </row>
    <row r="40" spans="42:42" ht="30" customHeight="1" x14ac:dyDescent="0.25">
      <c r="AP40" s="8"/>
    </row>
    <row r="41" spans="42:42" ht="30" customHeight="1" x14ac:dyDescent="0.25">
      <c r="AP41" s="8"/>
    </row>
    <row r="42" spans="42:42" ht="30" customHeight="1" x14ac:dyDescent="0.25">
      <c r="AP42" s="8"/>
    </row>
    <row r="43" spans="42:42" ht="30" customHeight="1" x14ac:dyDescent="0.25">
      <c r="AP43" s="8"/>
    </row>
    <row r="44" spans="42:42" ht="30" customHeight="1" x14ac:dyDescent="0.25">
      <c r="AP44" s="8"/>
    </row>
    <row r="45" spans="42:42" ht="30" customHeight="1" x14ac:dyDescent="0.25">
      <c r="AP45" s="8"/>
    </row>
    <row r="46" spans="42:42" ht="30" customHeight="1" x14ac:dyDescent="0.25">
      <c r="AP46" s="8"/>
    </row>
    <row r="47" spans="42:42" ht="30" customHeight="1" x14ac:dyDescent="0.25">
      <c r="AP47" s="8"/>
    </row>
    <row r="48" spans="42:42" ht="30" customHeight="1" x14ac:dyDescent="0.25">
      <c r="AP48" s="8"/>
    </row>
  </sheetData>
  <autoFilter ref="C1:AU6"/>
  <sortState ref="A3:AV122">
    <sortCondition ref="A3:A122"/>
  </sortState>
  <phoneticPr fontId="8" type="noConversion"/>
  <printOptions gridLines="1"/>
  <pageMargins left="0" right="0" top="0" bottom="0" header="0" footer="0"/>
  <pageSetup paperSize="8" scale="90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30"/>
  <sheetViews>
    <sheetView zoomScale="85" zoomScaleNormal="85" workbookViewId="0">
      <selection activeCell="B15" sqref="B15"/>
    </sheetView>
  </sheetViews>
  <sheetFormatPr baseColWidth="10" defaultRowHeight="15" x14ac:dyDescent="0.25"/>
  <cols>
    <col min="1" max="1" width="9.28515625" style="34" customWidth="1"/>
    <col min="2" max="2" width="15.85546875" style="75" customWidth="1"/>
    <col min="3" max="14" width="12.28515625" style="34" customWidth="1"/>
  </cols>
  <sheetData>
    <row r="1" spans="1:14" ht="41.25" customHeight="1" thickBot="1" x14ac:dyDescent="0.3">
      <c r="C1" s="69"/>
      <c r="D1" s="70"/>
      <c r="E1" s="70"/>
      <c r="F1" s="70"/>
      <c r="G1" s="70"/>
      <c r="H1" s="70"/>
      <c r="I1" s="70"/>
      <c r="J1" s="70"/>
      <c r="K1" s="70"/>
      <c r="L1" s="70"/>
      <c r="M1" s="70"/>
      <c r="N1" s="71"/>
    </row>
    <row r="2" spans="1:14" ht="16.5" thickBot="1" x14ac:dyDescent="0.3">
      <c r="A2" s="30"/>
      <c r="B2" s="31" t="s">
        <v>62</v>
      </c>
      <c r="F2" s="51" t="s">
        <v>83</v>
      </c>
      <c r="G2" s="50"/>
      <c r="H2" s="51" t="str">
        <f>CONCATENATE(F4," ",G13)</f>
        <v>XXX Evine</v>
      </c>
      <c r="J2" s="51" t="str">
        <f>CONCATENATE(F4," ",J13)</f>
        <v>XXX Sélène</v>
      </c>
      <c r="M2" s="51" t="e">
        <f>CONCATENATE(I4," ",M13)</f>
        <v>#N/A</v>
      </c>
    </row>
    <row r="3" spans="1:14" ht="21" customHeight="1" thickBot="1" x14ac:dyDescent="0.3">
      <c r="A3" s="32"/>
      <c r="B3" s="31" t="s">
        <v>25</v>
      </c>
      <c r="C3" s="36"/>
      <c r="D3" s="37">
        <f>VLOOKUP(F$2,Liste!A$1:AU$295,6,0)</f>
        <v>1</v>
      </c>
      <c r="E3" s="39"/>
      <c r="F3" s="35"/>
      <c r="G3" s="35"/>
      <c r="H3" s="35"/>
      <c r="I3" s="35"/>
      <c r="J3" s="35"/>
      <c r="K3" s="35"/>
      <c r="L3" s="35"/>
      <c r="M3" s="35"/>
      <c r="N3" s="35"/>
    </row>
    <row r="4" spans="1:14" ht="33" customHeight="1" thickBot="1" x14ac:dyDescent="0.3">
      <c r="A4" s="32"/>
      <c r="B4" s="31" t="s">
        <v>60</v>
      </c>
      <c r="C4" s="36"/>
      <c r="D4" s="37"/>
      <c r="E4" s="37"/>
      <c r="F4" s="38" t="str">
        <f>VLOOKUP(F$2,Liste!A$1:AU$295,4,0)</f>
        <v>XXX</v>
      </c>
      <c r="G4" s="37"/>
      <c r="H4" s="37"/>
      <c r="I4" s="37"/>
      <c r="J4" s="37"/>
      <c r="K4" s="37"/>
      <c r="L4" s="37"/>
      <c r="M4" s="37"/>
      <c r="N4" s="39"/>
    </row>
    <row r="5" spans="1:14" s="74" customFormat="1" ht="23.25" customHeight="1" x14ac:dyDescent="0.25">
      <c r="A5" s="72"/>
      <c r="B5" s="31" t="s">
        <v>8</v>
      </c>
      <c r="C5" s="73" t="str">
        <f>VLOOKUP(F$2,Liste!A1:AW6,38,0)</f>
        <v>RAC</v>
      </c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</row>
    <row r="6" spans="1:14" s="74" customFormat="1" ht="23.25" customHeight="1" x14ac:dyDescent="0.25">
      <c r="A6" s="72"/>
      <c r="B6" s="31" t="s">
        <v>33</v>
      </c>
      <c r="C6" s="73">
        <f>VLOOKUP(F$2,Liste!A2:AW6,40,0)</f>
        <v>37742</v>
      </c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</row>
    <row r="7" spans="1:14" s="74" customFormat="1" ht="23.25" customHeight="1" x14ac:dyDescent="0.25">
      <c r="A7" s="72"/>
      <c r="B7" s="31" t="s">
        <v>32</v>
      </c>
      <c r="C7" s="73" t="str">
        <f>VLOOKUP(F$2,Liste!A3:AW6,39,0)</f>
        <v>LLLLLL</v>
      </c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</row>
    <row r="8" spans="1:14" s="74" customFormat="1" ht="23.25" customHeight="1" x14ac:dyDescent="0.25">
      <c r="A8" s="72"/>
      <c r="B8" s="31" t="s">
        <v>34</v>
      </c>
      <c r="C8" s="73">
        <f>VLOOKUP(F$2,Liste!A4:AW6,45,0)</f>
        <v>0</v>
      </c>
      <c r="D8" s="73"/>
      <c r="E8" s="73"/>
      <c r="F8" s="73"/>
      <c r="G8" s="73"/>
      <c r="H8" s="73"/>
      <c r="I8" s="73"/>
      <c r="J8" s="73"/>
      <c r="K8" s="73"/>
      <c r="L8" s="73"/>
      <c r="M8" s="73"/>
      <c r="N8" s="73"/>
    </row>
    <row r="9" spans="1:14" s="74" customFormat="1" ht="23.25" customHeight="1" x14ac:dyDescent="0.25">
      <c r="A9" s="72"/>
      <c r="B9" s="31" t="s">
        <v>35</v>
      </c>
      <c r="C9" s="73">
        <f>VLOOKUP(F$2,Liste!A3:AW6,45,0)</f>
        <v>0</v>
      </c>
      <c r="D9" s="73"/>
      <c r="E9" s="73"/>
      <c r="F9" s="73"/>
      <c r="G9" s="73"/>
      <c r="H9" s="73"/>
      <c r="I9" s="73"/>
      <c r="J9" s="73"/>
      <c r="K9" s="73"/>
      <c r="L9" s="73"/>
      <c r="M9" s="73"/>
      <c r="N9" s="73"/>
    </row>
    <row r="10" spans="1:14" s="74" customFormat="1" ht="23.25" customHeight="1" x14ac:dyDescent="0.25">
      <c r="A10" s="72"/>
      <c r="B10" s="31" t="s">
        <v>35</v>
      </c>
      <c r="C10" s="73"/>
      <c r="D10" s="73"/>
      <c r="E10" s="73"/>
      <c r="F10" s="73"/>
      <c r="G10" s="73"/>
      <c r="H10" s="73"/>
      <c r="I10" s="73"/>
      <c r="J10" s="73"/>
      <c r="K10" s="73"/>
      <c r="L10" s="73"/>
      <c r="M10" s="73"/>
      <c r="N10" s="73"/>
    </row>
    <row r="11" spans="1:14" s="74" customFormat="1" ht="23.25" customHeight="1" x14ac:dyDescent="0.25">
      <c r="A11" s="72"/>
      <c r="B11" s="31" t="s">
        <v>58</v>
      </c>
      <c r="C11" s="73">
        <f>VLOOKUP(F$2,Liste!A1:AW6,41,0)</f>
        <v>0</v>
      </c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</row>
    <row r="12" spans="1:14" s="74" customFormat="1" ht="23.25" customHeight="1" thickBot="1" x14ac:dyDescent="0.3">
      <c r="A12" s="72"/>
      <c r="B12" s="31" t="s">
        <v>36</v>
      </c>
      <c r="C12" s="73">
        <f>VLOOKUP(F$2,Liste!A4:AW6,43,0)</f>
        <v>0</v>
      </c>
      <c r="D12" s="73"/>
      <c r="E12" s="73"/>
      <c r="F12" s="73"/>
      <c r="G12" s="73"/>
      <c r="H12" s="73"/>
      <c r="I12" s="73"/>
      <c r="J12" s="73"/>
      <c r="K12" s="73"/>
      <c r="L12" s="73"/>
      <c r="M12" s="73"/>
      <c r="N12" s="73"/>
    </row>
    <row r="13" spans="1:14" ht="23.25" customHeight="1" thickBot="1" x14ac:dyDescent="0.3">
      <c r="A13" s="30"/>
      <c r="B13" s="31" t="s">
        <v>61</v>
      </c>
      <c r="C13" s="36"/>
      <c r="D13" s="37" t="str">
        <f>VLOOKUP(F$2,Liste!A$1:AV$295,5,0)</f>
        <v>Ilona</v>
      </c>
      <c r="E13" s="39"/>
      <c r="F13" s="36"/>
      <c r="G13" s="37" t="s">
        <v>45</v>
      </c>
      <c r="H13" s="39"/>
      <c r="I13" s="36"/>
      <c r="J13" s="37" t="s">
        <v>46</v>
      </c>
      <c r="K13" s="39"/>
      <c r="L13" s="36"/>
      <c r="M13" s="37" t="e">
        <f>VLOOKUP(I$2,Liste!E$1:BE$295,6,0)</f>
        <v>#N/A</v>
      </c>
      <c r="N13" s="39"/>
    </row>
    <row r="14" spans="1:14" ht="51.75" customHeight="1" x14ac:dyDescent="0.25">
      <c r="A14" s="32"/>
      <c r="B14" s="33"/>
      <c r="C14" s="41" t="s">
        <v>26</v>
      </c>
      <c r="D14" s="41" t="s">
        <v>27</v>
      </c>
      <c r="E14" s="41" t="s">
        <v>57</v>
      </c>
      <c r="F14" s="41" t="s">
        <v>26</v>
      </c>
      <c r="G14" s="41" t="s">
        <v>27</v>
      </c>
      <c r="H14" s="41" t="s">
        <v>57</v>
      </c>
      <c r="I14" s="41" t="s">
        <v>26</v>
      </c>
      <c r="J14" s="41" t="s">
        <v>27</v>
      </c>
      <c r="K14" s="41" t="s">
        <v>57</v>
      </c>
      <c r="L14" s="41" t="s">
        <v>26</v>
      </c>
      <c r="M14" s="41" t="s">
        <v>27</v>
      </c>
      <c r="N14" s="41" t="s">
        <v>57</v>
      </c>
    </row>
    <row r="15" spans="1:14" ht="24" customHeight="1" thickBot="1" x14ac:dyDescent="0.3">
      <c r="A15" s="30"/>
      <c r="B15" s="33"/>
      <c r="C15" s="42" t="str">
        <f>VLOOKUP(F$2,Liste!A$1:AU$295,12,0)</f>
        <v>D3</v>
      </c>
      <c r="D15" s="42" t="str">
        <f>VLOOKUP(F$2,Liste!A$1:AU$295,14,0)</f>
        <v>H1</v>
      </c>
      <c r="E15" s="43" t="e">
        <f>VLOOKUP(G$2,Liste!B$1:AV$295,14,0)</f>
        <v>#N/A</v>
      </c>
      <c r="F15" s="42" t="str">
        <f>VLOOKUP(H$2,Liste!A$1:AX$295,12,0)</f>
        <v>D2</v>
      </c>
      <c r="G15" s="42" t="str">
        <f>VLOOKUP(H$2,Liste!A$1:AY$295,14,0)</f>
        <v>H1</v>
      </c>
      <c r="H15" s="42" t="str">
        <f>VLOOKUP(H$2,Liste!A$1:AZ$295,16,0)</f>
        <v>Z1</v>
      </c>
      <c r="I15" s="42" t="str">
        <f>VLOOKUP(J$2,Liste!A$1:BA$295,12,0)</f>
        <v>D1</v>
      </c>
      <c r="J15" s="42" t="str">
        <f>VLOOKUP(J$2,Liste!A$1:BB$295,14,0)</f>
        <v>Z1</v>
      </c>
      <c r="K15" s="43">
        <f>VLOOKUP(J$2,Liste!A$1:BC$295,16,0)</f>
        <v>0</v>
      </c>
      <c r="L15" s="42" t="e">
        <f>VLOOKUP(M$2,Liste!A$1:BD$295,12,0)</f>
        <v>#N/A</v>
      </c>
      <c r="M15" s="42" t="e">
        <f>VLOOKUP(M$2,Liste!A$1:BE$295,14,0)</f>
        <v>#N/A</v>
      </c>
      <c r="N15" s="43" t="e">
        <f>VLOOKUP(M$2,Liste!A$1:BF$295,16,0)</f>
        <v>#N/A</v>
      </c>
    </row>
    <row r="16" spans="1:14" ht="24" customHeight="1" thickBot="1" x14ac:dyDescent="0.3">
      <c r="A16" s="30"/>
      <c r="B16" s="33"/>
      <c r="C16" s="44"/>
      <c r="D16" s="45"/>
      <c r="E16" s="46"/>
      <c r="F16" s="44"/>
      <c r="G16" s="45"/>
      <c r="H16" s="46"/>
      <c r="I16" s="44"/>
      <c r="J16" s="45"/>
      <c r="K16" s="46"/>
      <c r="L16" s="44"/>
      <c r="M16" s="45"/>
      <c r="N16" s="46"/>
    </row>
    <row r="17" spans="1:14" ht="16.5" thickBot="1" x14ac:dyDescent="0.3">
      <c r="A17" s="30"/>
      <c r="B17" s="31" t="s">
        <v>28</v>
      </c>
      <c r="C17" s="40">
        <f>VLOOKUP(F$2,Liste!A$1:AU$295,10,0)</f>
        <v>7</v>
      </c>
      <c r="E17" s="47"/>
      <c r="F17" s="40">
        <f>VLOOKUP(H$2,Liste!A$1:AX$295,10,0)</f>
        <v>7</v>
      </c>
      <c r="H17" s="47"/>
      <c r="I17" s="40">
        <f>VLOOKUP(J$2,Liste!A$1:BA$295,10,0)</f>
        <v>7</v>
      </c>
      <c r="K17" s="47"/>
      <c r="L17" s="40"/>
      <c r="N17" s="47"/>
    </row>
    <row r="18" spans="1:14" ht="16.5" thickBot="1" x14ac:dyDescent="0.3">
      <c r="A18" s="30"/>
      <c r="B18" s="31" t="s">
        <v>21</v>
      </c>
      <c r="C18" s="52">
        <f>VLOOKUP(F$2,Liste!A$1:AU$295,11,0)</f>
        <v>56</v>
      </c>
      <c r="D18" s="52">
        <f>VLOOKUP(F$2,Liste!A$1:AV$295,13,0)</f>
        <v>48</v>
      </c>
      <c r="E18" s="52">
        <f>VLOOKUP(F$2,Liste!A$1:AW$295,15,0)</f>
        <v>0</v>
      </c>
      <c r="F18" s="52">
        <f>VLOOKUP(H$2,Liste!A$1:AX$295,11,0)</f>
        <v>48</v>
      </c>
      <c r="G18" s="52">
        <f>VLOOKUP(H$2,Liste!A$1:AY$295,13,0)</f>
        <v>48</v>
      </c>
      <c r="H18" s="52">
        <f>VLOOKUP(H$2,Liste!A$1:AZ$295,15,0)</f>
        <v>48</v>
      </c>
      <c r="I18" s="52">
        <f>VLOOKUP(J$2,Liste!A$1:BA$295,11,0)</f>
        <v>48</v>
      </c>
      <c r="J18" s="52">
        <f>VLOOKUP(J$2,Liste!A$1:BB$295,13,0)</f>
        <v>48</v>
      </c>
      <c r="K18" s="52">
        <f>VLOOKUP(J$2,Liste!A$1:BC$295,15,0)</f>
        <v>0</v>
      </c>
      <c r="L18" s="52"/>
      <c r="M18" s="52"/>
      <c r="N18" s="52"/>
    </row>
    <row r="19" spans="1:14" s="60" customFormat="1" ht="15.75" x14ac:dyDescent="0.25">
      <c r="A19" s="56"/>
      <c r="B19" s="31"/>
      <c r="C19" s="57"/>
      <c r="D19" s="58" t="s">
        <v>70</v>
      </c>
      <c r="E19" s="59"/>
      <c r="F19" s="57"/>
      <c r="G19" s="58" t="s">
        <v>71</v>
      </c>
      <c r="H19" s="59"/>
      <c r="I19" s="57"/>
      <c r="J19" s="58" t="s">
        <v>73</v>
      </c>
      <c r="K19" s="59"/>
      <c r="L19" s="57"/>
      <c r="M19" s="58" t="s">
        <v>72</v>
      </c>
      <c r="N19" s="59"/>
    </row>
    <row r="20" spans="1:14" s="60" customFormat="1" ht="16.5" thickBot="1" x14ac:dyDescent="0.3">
      <c r="A20" s="56"/>
      <c r="B20" s="31"/>
      <c r="C20" s="61"/>
      <c r="D20" s="62"/>
      <c r="E20" s="63"/>
      <c r="F20" s="61"/>
      <c r="G20" s="62"/>
      <c r="H20" s="63"/>
      <c r="I20" s="61"/>
      <c r="J20" s="62"/>
      <c r="K20" s="63"/>
      <c r="L20" s="61"/>
      <c r="M20" s="62"/>
      <c r="N20" s="63"/>
    </row>
    <row r="21" spans="1:14" ht="16.5" thickBot="1" x14ac:dyDescent="0.3">
      <c r="A21" s="30"/>
      <c r="B21" s="31" t="s">
        <v>59</v>
      </c>
      <c r="C21" s="54"/>
      <c r="E21" s="54">
        <v>0</v>
      </c>
      <c r="F21" s="54">
        <v>0</v>
      </c>
      <c r="I21" s="54">
        <v>0</v>
      </c>
      <c r="L21" s="54">
        <f>E21+F21+I21</f>
        <v>0</v>
      </c>
      <c r="M21" s="65"/>
      <c r="N21" s="66"/>
    </row>
    <row r="22" spans="1:14" s="60" customFormat="1" ht="16.5" thickBot="1" x14ac:dyDescent="0.3">
      <c r="A22" s="56"/>
      <c r="B22" s="31" t="s">
        <v>19</v>
      </c>
      <c r="C22" s="64"/>
      <c r="D22" s="64" t="str">
        <f>VLOOKUP(F$2,Liste!A$1:AU$295,21,0)</f>
        <v>CIC</v>
      </c>
      <c r="E22" s="64"/>
      <c r="F22" s="64"/>
      <c r="G22" s="64"/>
      <c r="H22" s="64"/>
      <c r="I22" s="64"/>
      <c r="J22" s="64"/>
      <c r="K22" s="64"/>
      <c r="L22" s="64"/>
      <c r="M22" s="64"/>
      <c r="N22" s="64"/>
    </row>
    <row r="23" spans="1:14" ht="16.5" thickBot="1" x14ac:dyDescent="0.3">
      <c r="A23" s="30"/>
      <c r="B23" s="31" t="s">
        <v>29</v>
      </c>
      <c r="C23" s="53">
        <f>VLOOKUP(F$2,Liste!A1:AU6,22,0)</f>
        <v>5221280</v>
      </c>
      <c r="D23" s="64" t="str">
        <f>VLOOKUP(F$2,Liste!A$1:AU$295,21,0)</f>
        <v>CIC</v>
      </c>
      <c r="E23" s="54">
        <f>VLOOKUP(J$2,Liste!A1:AU6,20,0)</f>
        <v>100</v>
      </c>
      <c r="F23" s="64"/>
      <c r="G23" s="64"/>
      <c r="H23" s="64"/>
      <c r="I23" s="64"/>
      <c r="J23" s="64"/>
      <c r="K23" s="64"/>
      <c r="L23" s="54">
        <f>E23</f>
        <v>100</v>
      </c>
      <c r="M23" s="64"/>
      <c r="N23" s="64"/>
    </row>
    <row r="24" spans="1:14" ht="16.5" thickBot="1" x14ac:dyDescent="0.3">
      <c r="A24" s="30"/>
      <c r="B24" s="31" t="s">
        <v>30</v>
      </c>
      <c r="C24" s="53">
        <f>VLOOKUP(J$2,Liste!A2:AU6,22,0)</f>
        <v>5221279</v>
      </c>
      <c r="D24" s="64" t="str">
        <f>VLOOKUP(F$2,Liste!A$1:AU$295,21,0)</f>
        <v>CIC</v>
      </c>
      <c r="E24" s="54">
        <f>VLOOKUP(H$2,Liste!A$1:AU$295,20,0)</f>
        <v>265</v>
      </c>
      <c r="F24" s="64"/>
      <c r="G24" s="64"/>
      <c r="H24" s="64"/>
      <c r="I24" s="64"/>
      <c r="J24" s="64"/>
      <c r="K24" s="64"/>
      <c r="L24" s="54">
        <f>E24</f>
        <v>265</v>
      </c>
      <c r="M24" s="64"/>
      <c r="N24" s="64"/>
    </row>
    <row r="25" spans="1:14" ht="16.5" thickBot="1" x14ac:dyDescent="0.3">
      <c r="A25" s="30"/>
      <c r="B25" s="31" t="s">
        <v>31</v>
      </c>
      <c r="C25" s="53"/>
      <c r="D25" s="64"/>
      <c r="E25" s="54"/>
      <c r="F25" s="64"/>
      <c r="G25" s="64"/>
      <c r="H25" s="64"/>
      <c r="I25" s="64"/>
      <c r="J25" s="64"/>
      <c r="K25" s="64"/>
      <c r="L25" s="64"/>
      <c r="M25" s="64"/>
      <c r="N25" s="64"/>
    </row>
    <row r="26" spans="1:14" ht="16.5" thickBot="1" x14ac:dyDescent="0.3">
      <c r="B26" s="31" t="s">
        <v>63</v>
      </c>
      <c r="C26" s="53"/>
      <c r="D26" s="64"/>
      <c r="E26" s="53"/>
      <c r="F26" s="64"/>
      <c r="G26" s="64"/>
      <c r="H26" s="64"/>
      <c r="I26" s="64"/>
      <c r="J26" s="64"/>
      <c r="K26" s="64"/>
      <c r="L26" s="64"/>
      <c r="M26" s="64"/>
      <c r="N26" s="64"/>
    </row>
    <row r="27" spans="1:14" ht="16.5" thickBot="1" x14ac:dyDescent="0.3">
      <c r="B27" s="31" t="s">
        <v>64</v>
      </c>
      <c r="C27" s="53"/>
      <c r="D27" s="64"/>
      <c r="E27" s="53"/>
      <c r="F27" s="64"/>
      <c r="G27" s="64"/>
      <c r="H27" s="64"/>
      <c r="I27" s="64"/>
      <c r="J27" s="64"/>
      <c r="K27" s="64"/>
      <c r="L27" s="64"/>
      <c r="M27" s="64"/>
      <c r="N27" s="64"/>
    </row>
    <row r="28" spans="1:14" ht="16.5" thickBot="1" x14ac:dyDescent="0.3">
      <c r="B28" s="31" t="s">
        <v>65</v>
      </c>
      <c r="C28" s="53"/>
      <c r="D28" s="64"/>
      <c r="E28" s="53"/>
      <c r="F28" s="64"/>
      <c r="G28" s="64"/>
      <c r="H28" s="64"/>
      <c r="I28" s="64"/>
      <c r="J28" s="64"/>
      <c r="K28" s="64"/>
      <c r="L28" s="64"/>
      <c r="M28" s="64"/>
      <c r="N28" s="64"/>
    </row>
    <row r="29" spans="1:14" ht="16.5" thickBot="1" x14ac:dyDescent="0.3">
      <c r="B29" s="31" t="s">
        <v>66</v>
      </c>
      <c r="C29" s="53"/>
      <c r="D29" s="64"/>
      <c r="E29" s="53"/>
      <c r="F29" s="64"/>
      <c r="G29" s="64"/>
      <c r="H29" s="64"/>
      <c r="I29" s="64"/>
      <c r="J29" s="64"/>
      <c r="K29" s="64"/>
      <c r="L29" s="64"/>
      <c r="M29" s="64"/>
      <c r="N29" s="67">
        <f>SUM(L23:L29)</f>
        <v>365</v>
      </c>
    </row>
    <row r="30" spans="1:14" ht="194.25" customHeight="1" thickBot="1" x14ac:dyDescent="0.3">
      <c r="C30" s="68"/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66"/>
    </row>
  </sheetData>
  <pageMargins left="0.70866141732283472" right="0.70866141732283472" top="0.74803149606299213" bottom="0.74803149606299213" header="0.31496062992125984" footer="0.31496062992125984"/>
  <pageSetup paperSize="9" scale="75" orientation="landscape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0"/>
  <sheetViews>
    <sheetView tabSelected="1" workbookViewId="0">
      <selection activeCell="C4" sqref="C4"/>
    </sheetView>
  </sheetViews>
  <sheetFormatPr baseColWidth="10" defaultRowHeight="20.25" x14ac:dyDescent="0.25"/>
  <cols>
    <col min="1" max="1" width="30" style="79" customWidth="1"/>
    <col min="2" max="2" width="18.42578125" style="77" customWidth="1"/>
    <col min="3" max="3" width="61" style="78" customWidth="1"/>
    <col min="4" max="4" width="22" style="79" customWidth="1"/>
    <col min="5" max="5" width="31.85546875" style="79" customWidth="1"/>
    <col min="6" max="6" width="12.42578125" style="79" bestFit="1" customWidth="1"/>
    <col min="7" max="256" width="11.42578125" style="79"/>
    <col min="257" max="257" width="30" style="79" customWidth="1"/>
    <col min="258" max="258" width="34.85546875" style="79" customWidth="1"/>
    <col min="259" max="259" width="61" style="79" customWidth="1"/>
    <col min="260" max="260" width="22" style="79" customWidth="1"/>
    <col min="261" max="261" width="31.85546875" style="79" customWidth="1"/>
    <col min="262" max="262" width="12.42578125" style="79" bestFit="1" customWidth="1"/>
    <col min="263" max="512" width="11.42578125" style="79"/>
    <col min="513" max="513" width="30" style="79" customWidth="1"/>
    <col min="514" max="514" width="34.85546875" style="79" customWidth="1"/>
    <col min="515" max="515" width="61" style="79" customWidth="1"/>
    <col min="516" max="516" width="22" style="79" customWidth="1"/>
    <col min="517" max="517" width="31.85546875" style="79" customWidth="1"/>
    <col min="518" max="518" width="12.42578125" style="79" bestFit="1" customWidth="1"/>
    <col min="519" max="768" width="11.42578125" style="79"/>
    <col min="769" max="769" width="30" style="79" customWidth="1"/>
    <col min="770" max="770" width="34.85546875" style="79" customWidth="1"/>
    <col min="771" max="771" width="61" style="79" customWidth="1"/>
    <col min="772" max="772" width="22" style="79" customWidth="1"/>
    <col min="773" max="773" width="31.85546875" style="79" customWidth="1"/>
    <col min="774" max="774" width="12.42578125" style="79" bestFit="1" customWidth="1"/>
    <col min="775" max="1024" width="11.42578125" style="79"/>
    <col min="1025" max="1025" width="30" style="79" customWidth="1"/>
    <col min="1026" max="1026" width="34.85546875" style="79" customWidth="1"/>
    <col min="1027" max="1027" width="61" style="79" customWidth="1"/>
    <col min="1028" max="1028" width="22" style="79" customWidth="1"/>
    <col min="1029" max="1029" width="31.85546875" style="79" customWidth="1"/>
    <col min="1030" max="1030" width="12.42578125" style="79" bestFit="1" customWidth="1"/>
    <col min="1031" max="1280" width="11.42578125" style="79"/>
    <col min="1281" max="1281" width="30" style="79" customWidth="1"/>
    <col min="1282" max="1282" width="34.85546875" style="79" customWidth="1"/>
    <col min="1283" max="1283" width="61" style="79" customWidth="1"/>
    <col min="1284" max="1284" width="22" style="79" customWidth="1"/>
    <col min="1285" max="1285" width="31.85546875" style="79" customWidth="1"/>
    <col min="1286" max="1286" width="12.42578125" style="79" bestFit="1" customWidth="1"/>
    <col min="1287" max="1536" width="11.42578125" style="79"/>
    <col min="1537" max="1537" width="30" style="79" customWidth="1"/>
    <col min="1538" max="1538" width="34.85546875" style="79" customWidth="1"/>
    <col min="1539" max="1539" width="61" style="79" customWidth="1"/>
    <col min="1540" max="1540" width="22" style="79" customWidth="1"/>
    <col min="1541" max="1541" width="31.85546875" style="79" customWidth="1"/>
    <col min="1542" max="1542" width="12.42578125" style="79" bestFit="1" customWidth="1"/>
    <col min="1543" max="1792" width="11.42578125" style="79"/>
    <col min="1793" max="1793" width="30" style="79" customWidth="1"/>
    <col min="1794" max="1794" width="34.85546875" style="79" customWidth="1"/>
    <col min="1795" max="1795" width="61" style="79" customWidth="1"/>
    <col min="1796" max="1796" width="22" style="79" customWidth="1"/>
    <col min="1797" max="1797" width="31.85546875" style="79" customWidth="1"/>
    <col min="1798" max="1798" width="12.42578125" style="79" bestFit="1" customWidth="1"/>
    <col min="1799" max="2048" width="11.42578125" style="79"/>
    <col min="2049" max="2049" width="30" style="79" customWidth="1"/>
    <col min="2050" max="2050" width="34.85546875" style="79" customWidth="1"/>
    <col min="2051" max="2051" width="61" style="79" customWidth="1"/>
    <col min="2052" max="2052" width="22" style="79" customWidth="1"/>
    <col min="2053" max="2053" width="31.85546875" style="79" customWidth="1"/>
    <col min="2054" max="2054" width="12.42578125" style="79" bestFit="1" customWidth="1"/>
    <col min="2055" max="2304" width="11.42578125" style="79"/>
    <col min="2305" max="2305" width="30" style="79" customWidth="1"/>
    <col min="2306" max="2306" width="34.85546875" style="79" customWidth="1"/>
    <col min="2307" max="2307" width="61" style="79" customWidth="1"/>
    <col min="2308" max="2308" width="22" style="79" customWidth="1"/>
    <col min="2309" max="2309" width="31.85546875" style="79" customWidth="1"/>
    <col min="2310" max="2310" width="12.42578125" style="79" bestFit="1" customWidth="1"/>
    <col min="2311" max="2560" width="11.42578125" style="79"/>
    <col min="2561" max="2561" width="30" style="79" customWidth="1"/>
    <col min="2562" max="2562" width="34.85546875" style="79" customWidth="1"/>
    <col min="2563" max="2563" width="61" style="79" customWidth="1"/>
    <col min="2564" max="2564" width="22" style="79" customWidth="1"/>
    <col min="2565" max="2565" width="31.85546875" style="79" customWidth="1"/>
    <col min="2566" max="2566" width="12.42578125" style="79" bestFit="1" customWidth="1"/>
    <col min="2567" max="2816" width="11.42578125" style="79"/>
    <col min="2817" max="2817" width="30" style="79" customWidth="1"/>
    <col min="2818" max="2818" width="34.85546875" style="79" customWidth="1"/>
    <col min="2819" max="2819" width="61" style="79" customWidth="1"/>
    <col min="2820" max="2820" width="22" style="79" customWidth="1"/>
    <col min="2821" max="2821" width="31.85546875" style="79" customWidth="1"/>
    <col min="2822" max="2822" width="12.42578125" style="79" bestFit="1" customWidth="1"/>
    <col min="2823" max="3072" width="11.42578125" style="79"/>
    <col min="3073" max="3073" width="30" style="79" customWidth="1"/>
    <col min="3074" max="3074" width="34.85546875" style="79" customWidth="1"/>
    <col min="3075" max="3075" width="61" style="79" customWidth="1"/>
    <col min="3076" max="3076" width="22" style="79" customWidth="1"/>
    <col min="3077" max="3077" width="31.85546875" style="79" customWidth="1"/>
    <col min="3078" max="3078" width="12.42578125" style="79" bestFit="1" customWidth="1"/>
    <col min="3079" max="3328" width="11.42578125" style="79"/>
    <col min="3329" max="3329" width="30" style="79" customWidth="1"/>
    <col min="3330" max="3330" width="34.85546875" style="79" customWidth="1"/>
    <col min="3331" max="3331" width="61" style="79" customWidth="1"/>
    <col min="3332" max="3332" width="22" style="79" customWidth="1"/>
    <col min="3333" max="3333" width="31.85546875" style="79" customWidth="1"/>
    <col min="3334" max="3334" width="12.42578125" style="79" bestFit="1" customWidth="1"/>
    <col min="3335" max="3584" width="11.42578125" style="79"/>
    <col min="3585" max="3585" width="30" style="79" customWidth="1"/>
    <col min="3586" max="3586" width="34.85546875" style="79" customWidth="1"/>
    <col min="3587" max="3587" width="61" style="79" customWidth="1"/>
    <col min="3588" max="3588" width="22" style="79" customWidth="1"/>
    <col min="3589" max="3589" width="31.85546875" style="79" customWidth="1"/>
    <col min="3590" max="3590" width="12.42578125" style="79" bestFit="1" customWidth="1"/>
    <col min="3591" max="3840" width="11.42578125" style="79"/>
    <col min="3841" max="3841" width="30" style="79" customWidth="1"/>
    <col min="3842" max="3842" width="34.85546875" style="79" customWidth="1"/>
    <col min="3843" max="3843" width="61" style="79" customWidth="1"/>
    <col min="3844" max="3844" width="22" style="79" customWidth="1"/>
    <col min="3845" max="3845" width="31.85546875" style="79" customWidth="1"/>
    <col min="3846" max="3846" width="12.42578125" style="79" bestFit="1" customWidth="1"/>
    <col min="3847" max="4096" width="11.42578125" style="79"/>
    <col min="4097" max="4097" width="30" style="79" customWidth="1"/>
    <col min="4098" max="4098" width="34.85546875" style="79" customWidth="1"/>
    <col min="4099" max="4099" width="61" style="79" customWidth="1"/>
    <col min="4100" max="4100" width="22" style="79" customWidth="1"/>
    <col min="4101" max="4101" width="31.85546875" style="79" customWidth="1"/>
    <col min="4102" max="4102" width="12.42578125" style="79" bestFit="1" customWidth="1"/>
    <col min="4103" max="4352" width="11.42578125" style="79"/>
    <col min="4353" max="4353" width="30" style="79" customWidth="1"/>
    <col min="4354" max="4354" width="34.85546875" style="79" customWidth="1"/>
    <col min="4355" max="4355" width="61" style="79" customWidth="1"/>
    <col min="4356" max="4356" width="22" style="79" customWidth="1"/>
    <col min="4357" max="4357" width="31.85546875" style="79" customWidth="1"/>
    <col min="4358" max="4358" width="12.42578125" style="79" bestFit="1" customWidth="1"/>
    <col min="4359" max="4608" width="11.42578125" style="79"/>
    <col min="4609" max="4609" width="30" style="79" customWidth="1"/>
    <col min="4610" max="4610" width="34.85546875" style="79" customWidth="1"/>
    <col min="4611" max="4611" width="61" style="79" customWidth="1"/>
    <col min="4612" max="4612" width="22" style="79" customWidth="1"/>
    <col min="4613" max="4613" width="31.85546875" style="79" customWidth="1"/>
    <col min="4614" max="4614" width="12.42578125" style="79" bestFit="1" customWidth="1"/>
    <col min="4615" max="4864" width="11.42578125" style="79"/>
    <col min="4865" max="4865" width="30" style="79" customWidth="1"/>
    <col min="4866" max="4866" width="34.85546875" style="79" customWidth="1"/>
    <col min="4867" max="4867" width="61" style="79" customWidth="1"/>
    <col min="4868" max="4868" width="22" style="79" customWidth="1"/>
    <col min="4869" max="4869" width="31.85546875" style="79" customWidth="1"/>
    <col min="4870" max="4870" width="12.42578125" style="79" bestFit="1" customWidth="1"/>
    <col min="4871" max="5120" width="11.42578125" style="79"/>
    <col min="5121" max="5121" width="30" style="79" customWidth="1"/>
    <col min="5122" max="5122" width="34.85546875" style="79" customWidth="1"/>
    <col min="5123" max="5123" width="61" style="79" customWidth="1"/>
    <col min="5124" max="5124" width="22" style="79" customWidth="1"/>
    <col min="5125" max="5125" width="31.85546875" style="79" customWidth="1"/>
    <col min="5126" max="5126" width="12.42578125" style="79" bestFit="1" customWidth="1"/>
    <col min="5127" max="5376" width="11.42578125" style="79"/>
    <col min="5377" max="5377" width="30" style="79" customWidth="1"/>
    <col min="5378" max="5378" width="34.85546875" style="79" customWidth="1"/>
    <col min="5379" max="5379" width="61" style="79" customWidth="1"/>
    <col min="5380" max="5380" width="22" style="79" customWidth="1"/>
    <col min="5381" max="5381" width="31.85546875" style="79" customWidth="1"/>
    <col min="5382" max="5382" width="12.42578125" style="79" bestFit="1" customWidth="1"/>
    <col min="5383" max="5632" width="11.42578125" style="79"/>
    <col min="5633" max="5633" width="30" style="79" customWidth="1"/>
    <col min="5634" max="5634" width="34.85546875" style="79" customWidth="1"/>
    <col min="5635" max="5635" width="61" style="79" customWidth="1"/>
    <col min="5636" max="5636" width="22" style="79" customWidth="1"/>
    <col min="5637" max="5637" width="31.85546875" style="79" customWidth="1"/>
    <col min="5638" max="5638" width="12.42578125" style="79" bestFit="1" customWidth="1"/>
    <col min="5639" max="5888" width="11.42578125" style="79"/>
    <col min="5889" max="5889" width="30" style="79" customWidth="1"/>
    <col min="5890" max="5890" width="34.85546875" style="79" customWidth="1"/>
    <col min="5891" max="5891" width="61" style="79" customWidth="1"/>
    <col min="5892" max="5892" width="22" style="79" customWidth="1"/>
    <col min="5893" max="5893" width="31.85546875" style="79" customWidth="1"/>
    <col min="5894" max="5894" width="12.42578125" style="79" bestFit="1" customWidth="1"/>
    <col min="5895" max="6144" width="11.42578125" style="79"/>
    <col min="6145" max="6145" width="30" style="79" customWidth="1"/>
    <col min="6146" max="6146" width="34.85546875" style="79" customWidth="1"/>
    <col min="6147" max="6147" width="61" style="79" customWidth="1"/>
    <col min="6148" max="6148" width="22" style="79" customWidth="1"/>
    <col min="6149" max="6149" width="31.85546875" style="79" customWidth="1"/>
    <col min="6150" max="6150" width="12.42578125" style="79" bestFit="1" customWidth="1"/>
    <col min="6151" max="6400" width="11.42578125" style="79"/>
    <col min="6401" max="6401" width="30" style="79" customWidth="1"/>
    <col min="6402" max="6402" width="34.85546875" style="79" customWidth="1"/>
    <col min="6403" max="6403" width="61" style="79" customWidth="1"/>
    <col min="6404" max="6404" width="22" style="79" customWidth="1"/>
    <col min="6405" max="6405" width="31.85546875" style="79" customWidth="1"/>
    <col min="6406" max="6406" width="12.42578125" style="79" bestFit="1" customWidth="1"/>
    <col min="6407" max="6656" width="11.42578125" style="79"/>
    <col min="6657" max="6657" width="30" style="79" customWidth="1"/>
    <col min="6658" max="6658" width="34.85546875" style="79" customWidth="1"/>
    <col min="6659" max="6659" width="61" style="79" customWidth="1"/>
    <col min="6660" max="6660" width="22" style="79" customWidth="1"/>
    <col min="6661" max="6661" width="31.85546875" style="79" customWidth="1"/>
    <col min="6662" max="6662" width="12.42578125" style="79" bestFit="1" customWidth="1"/>
    <col min="6663" max="6912" width="11.42578125" style="79"/>
    <col min="6913" max="6913" width="30" style="79" customWidth="1"/>
    <col min="6914" max="6914" width="34.85546875" style="79" customWidth="1"/>
    <col min="6915" max="6915" width="61" style="79" customWidth="1"/>
    <col min="6916" max="6916" width="22" style="79" customWidth="1"/>
    <col min="6917" max="6917" width="31.85546875" style="79" customWidth="1"/>
    <col min="6918" max="6918" width="12.42578125" style="79" bestFit="1" customWidth="1"/>
    <col min="6919" max="7168" width="11.42578125" style="79"/>
    <col min="7169" max="7169" width="30" style="79" customWidth="1"/>
    <col min="7170" max="7170" width="34.85546875" style="79" customWidth="1"/>
    <col min="7171" max="7171" width="61" style="79" customWidth="1"/>
    <col min="7172" max="7172" width="22" style="79" customWidth="1"/>
    <col min="7173" max="7173" width="31.85546875" style="79" customWidth="1"/>
    <col min="7174" max="7174" width="12.42578125" style="79" bestFit="1" customWidth="1"/>
    <col min="7175" max="7424" width="11.42578125" style="79"/>
    <col min="7425" max="7425" width="30" style="79" customWidth="1"/>
    <col min="7426" max="7426" width="34.85546875" style="79" customWidth="1"/>
    <col min="7427" max="7427" width="61" style="79" customWidth="1"/>
    <col min="7428" max="7428" width="22" style="79" customWidth="1"/>
    <col min="7429" max="7429" width="31.85546875" style="79" customWidth="1"/>
    <col min="7430" max="7430" width="12.42578125" style="79" bestFit="1" customWidth="1"/>
    <col min="7431" max="7680" width="11.42578125" style="79"/>
    <col min="7681" max="7681" width="30" style="79" customWidth="1"/>
    <col min="7682" max="7682" width="34.85546875" style="79" customWidth="1"/>
    <col min="7683" max="7683" width="61" style="79" customWidth="1"/>
    <col min="7684" max="7684" width="22" style="79" customWidth="1"/>
    <col min="7685" max="7685" width="31.85546875" style="79" customWidth="1"/>
    <col min="7686" max="7686" width="12.42578125" style="79" bestFit="1" customWidth="1"/>
    <col min="7687" max="7936" width="11.42578125" style="79"/>
    <col min="7937" max="7937" width="30" style="79" customWidth="1"/>
    <col min="7938" max="7938" width="34.85546875" style="79" customWidth="1"/>
    <col min="7939" max="7939" width="61" style="79" customWidth="1"/>
    <col min="7940" max="7940" width="22" style="79" customWidth="1"/>
    <col min="7941" max="7941" width="31.85546875" style="79" customWidth="1"/>
    <col min="7942" max="7942" width="12.42578125" style="79" bestFit="1" customWidth="1"/>
    <col min="7943" max="8192" width="11.42578125" style="79"/>
    <col min="8193" max="8193" width="30" style="79" customWidth="1"/>
    <col min="8194" max="8194" width="34.85546875" style="79" customWidth="1"/>
    <col min="8195" max="8195" width="61" style="79" customWidth="1"/>
    <col min="8196" max="8196" width="22" style="79" customWidth="1"/>
    <col min="8197" max="8197" width="31.85546875" style="79" customWidth="1"/>
    <col min="8198" max="8198" width="12.42578125" style="79" bestFit="1" customWidth="1"/>
    <col min="8199" max="8448" width="11.42578125" style="79"/>
    <col min="8449" max="8449" width="30" style="79" customWidth="1"/>
    <col min="8450" max="8450" width="34.85546875" style="79" customWidth="1"/>
    <col min="8451" max="8451" width="61" style="79" customWidth="1"/>
    <col min="8452" max="8452" width="22" style="79" customWidth="1"/>
    <col min="8453" max="8453" width="31.85546875" style="79" customWidth="1"/>
    <col min="8454" max="8454" width="12.42578125" style="79" bestFit="1" customWidth="1"/>
    <col min="8455" max="8704" width="11.42578125" style="79"/>
    <col min="8705" max="8705" width="30" style="79" customWidth="1"/>
    <col min="8706" max="8706" width="34.85546875" style="79" customWidth="1"/>
    <col min="8707" max="8707" width="61" style="79" customWidth="1"/>
    <col min="8708" max="8708" width="22" style="79" customWidth="1"/>
    <col min="8709" max="8709" width="31.85546875" style="79" customWidth="1"/>
    <col min="8710" max="8710" width="12.42578125" style="79" bestFit="1" customWidth="1"/>
    <col min="8711" max="8960" width="11.42578125" style="79"/>
    <col min="8961" max="8961" width="30" style="79" customWidth="1"/>
    <col min="8962" max="8962" width="34.85546875" style="79" customWidth="1"/>
    <col min="8963" max="8963" width="61" style="79" customWidth="1"/>
    <col min="8964" max="8964" width="22" style="79" customWidth="1"/>
    <col min="8965" max="8965" width="31.85546875" style="79" customWidth="1"/>
    <col min="8966" max="8966" width="12.42578125" style="79" bestFit="1" customWidth="1"/>
    <col min="8967" max="9216" width="11.42578125" style="79"/>
    <col min="9217" max="9217" width="30" style="79" customWidth="1"/>
    <col min="9218" max="9218" width="34.85546875" style="79" customWidth="1"/>
    <col min="9219" max="9219" width="61" style="79" customWidth="1"/>
    <col min="9220" max="9220" width="22" style="79" customWidth="1"/>
    <col min="9221" max="9221" width="31.85546875" style="79" customWidth="1"/>
    <col min="9222" max="9222" width="12.42578125" style="79" bestFit="1" customWidth="1"/>
    <col min="9223" max="9472" width="11.42578125" style="79"/>
    <col min="9473" max="9473" width="30" style="79" customWidth="1"/>
    <col min="9474" max="9474" width="34.85546875" style="79" customWidth="1"/>
    <col min="9475" max="9475" width="61" style="79" customWidth="1"/>
    <col min="9476" max="9476" width="22" style="79" customWidth="1"/>
    <col min="9477" max="9477" width="31.85546875" style="79" customWidth="1"/>
    <col min="9478" max="9478" width="12.42578125" style="79" bestFit="1" customWidth="1"/>
    <col min="9479" max="9728" width="11.42578125" style="79"/>
    <col min="9729" max="9729" width="30" style="79" customWidth="1"/>
    <col min="9730" max="9730" width="34.85546875" style="79" customWidth="1"/>
    <col min="9731" max="9731" width="61" style="79" customWidth="1"/>
    <col min="9732" max="9732" width="22" style="79" customWidth="1"/>
    <col min="9733" max="9733" width="31.85546875" style="79" customWidth="1"/>
    <col min="9734" max="9734" width="12.42578125" style="79" bestFit="1" customWidth="1"/>
    <col min="9735" max="9984" width="11.42578125" style="79"/>
    <col min="9985" max="9985" width="30" style="79" customWidth="1"/>
    <col min="9986" max="9986" width="34.85546875" style="79" customWidth="1"/>
    <col min="9987" max="9987" width="61" style="79" customWidth="1"/>
    <col min="9988" max="9988" width="22" style="79" customWidth="1"/>
    <col min="9989" max="9989" width="31.85546875" style="79" customWidth="1"/>
    <col min="9990" max="9990" width="12.42578125" style="79" bestFit="1" customWidth="1"/>
    <col min="9991" max="10240" width="11.42578125" style="79"/>
    <col min="10241" max="10241" width="30" style="79" customWidth="1"/>
    <col min="10242" max="10242" width="34.85546875" style="79" customWidth="1"/>
    <col min="10243" max="10243" width="61" style="79" customWidth="1"/>
    <col min="10244" max="10244" width="22" style="79" customWidth="1"/>
    <col min="10245" max="10245" width="31.85546875" style="79" customWidth="1"/>
    <col min="10246" max="10246" width="12.42578125" style="79" bestFit="1" customWidth="1"/>
    <col min="10247" max="10496" width="11.42578125" style="79"/>
    <col min="10497" max="10497" width="30" style="79" customWidth="1"/>
    <col min="10498" max="10498" width="34.85546875" style="79" customWidth="1"/>
    <col min="10499" max="10499" width="61" style="79" customWidth="1"/>
    <col min="10500" max="10500" width="22" style="79" customWidth="1"/>
    <col min="10501" max="10501" width="31.85546875" style="79" customWidth="1"/>
    <col min="10502" max="10502" width="12.42578125" style="79" bestFit="1" customWidth="1"/>
    <col min="10503" max="10752" width="11.42578125" style="79"/>
    <col min="10753" max="10753" width="30" style="79" customWidth="1"/>
    <col min="10754" max="10754" width="34.85546875" style="79" customWidth="1"/>
    <col min="10755" max="10755" width="61" style="79" customWidth="1"/>
    <col min="10756" max="10756" width="22" style="79" customWidth="1"/>
    <col min="10757" max="10757" width="31.85546875" style="79" customWidth="1"/>
    <col min="10758" max="10758" width="12.42578125" style="79" bestFit="1" customWidth="1"/>
    <col min="10759" max="11008" width="11.42578125" style="79"/>
    <col min="11009" max="11009" width="30" style="79" customWidth="1"/>
    <col min="11010" max="11010" width="34.85546875" style="79" customWidth="1"/>
    <col min="11011" max="11011" width="61" style="79" customWidth="1"/>
    <col min="11012" max="11012" width="22" style="79" customWidth="1"/>
    <col min="11013" max="11013" width="31.85546875" style="79" customWidth="1"/>
    <col min="11014" max="11014" width="12.42578125" style="79" bestFit="1" customWidth="1"/>
    <col min="11015" max="11264" width="11.42578125" style="79"/>
    <col min="11265" max="11265" width="30" style="79" customWidth="1"/>
    <col min="11266" max="11266" width="34.85546875" style="79" customWidth="1"/>
    <col min="11267" max="11267" width="61" style="79" customWidth="1"/>
    <col min="11268" max="11268" width="22" style="79" customWidth="1"/>
    <col min="11269" max="11269" width="31.85546875" style="79" customWidth="1"/>
    <col min="11270" max="11270" width="12.42578125" style="79" bestFit="1" customWidth="1"/>
    <col min="11271" max="11520" width="11.42578125" style="79"/>
    <col min="11521" max="11521" width="30" style="79" customWidth="1"/>
    <col min="11522" max="11522" width="34.85546875" style="79" customWidth="1"/>
    <col min="11523" max="11523" width="61" style="79" customWidth="1"/>
    <col min="11524" max="11524" width="22" style="79" customWidth="1"/>
    <col min="11525" max="11525" width="31.85546875" style="79" customWidth="1"/>
    <col min="11526" max="11526" width="12.42578125" style="79" bestFit="1" customWidth="1"/>
    <col min="11527" max="11776" width="11.42578125" style="79"/>
    <col min="11777" max="11777" width="30" style="79" customWidth="1"/>
    <col min="11778" max="11778" width="34.85546875" style="79" customWidth="1"/>
    <col min="11779" max="11779" width="61" style="79" customWidth="1"/>
    <col min="11780" max="11780" width="22" style="79" customWidth="1"/>
    <col min="11781" max="11781" width="31.85546875" style="79" customWidth="1"/>
    <col min="11782" max="11782" width="12.42578125" style="79" bestFit="1" customWidth="1"/>
    <col min="11783" max="12032" width="11.42578125" style="79"/>
    <col min="12033" max="12033" width="30" style="79" customWidth="1"/>
    <col min="12034" max="12034" width="34.85546875" style="79" customWidth="1"/>
    <col min="12035" max="12035" width="61" style="79" customWidth="1"/>
    <col min="12036" max="12036" width="22" style="79" customWidth="1"/>
    <col min="12037" max="12037" width="31.85546875" style="79" customWidth="1"/>
    <col min="12038" max="12038" width="12.42578125" style="79" bestFit="1" customWidth="1"/>
    <col min="12039" max="12288" width="11.42578125" style="79"/>
    <col min="12289" max="12289" width="30" style="79" customWidth="1"/>
    <col min="12290" max="12290" width="34.85546875" style="79" customWidth="1"/>
    <col min="12291" max="12291" width="61" style="79" customWidth="1"/>
    <col min="12292" max="12292" width="22" style="79" customWidth="1"/>
    <col min="12293" max="12293" width="31.85546875" style="79" customWidth="1"/>
    <col min="12294" max="12294" width="12.42578125" style="79" bestFit="1" customWidth="1"/>
    <col min="12295" max="12544" width="11.42578125" style="79"/>
    <col min="12545" max="12545" width="30" style="79" customWidth="1"/>
    <col min="12546" max="12546" width="34.85546875" style="79" customWidth="1"/>
    <col min="12547" max="12547" width="61" style="79" customWidth="1"/>
    <col min="12548" max="12548" width="22" style="79" customWidth="1"/>
    <col min="12549" max="12549" width="31.85546875" style="79" customWidth="1"/>
    <col min="12550" max="12550" width="12.42578125" style="79" bestFit="1" customWidth="1"/>
    <col min="12551" max="12800" width="11.42578125" style="79"/>
    <col min="12801" max="12801" width="30" style="79" customWidth="1"/>
    <col min="12802" max="12802" width="34.85546875" style="79" customWidth="1"/>
    <col min="12803" max="12803" width="61" style="79" customWidth="1"/>
    <col min="12804" max="12804" width="22" style="79" customWidth="1"/>
    <col min="12805" max="12805" width="31.85546875" style="79" customWidth="1"/>
    <col min="12806" max="12806" width="12.42578125" style="79" bestFit="1" customWidth="1"/>
    <col min="12807" max="13056" width="11.42578125" style="79"/>
    <col min="13057" max="13057" width="30" style="79" customWidth="1"/>
    <col min="13058" max="13058" width="34.85546875" style="79" customWidth="1"/>
    <col min="13059" max="13059" width="61" style="79" customWidth="1"/>
    <col min="13060" max="13060" width="22" style="79" customWidth="1"/>
    <col min="13061" max="13061" width="31.85546875" style="79" customWidth="1"/>
    <col min="13062" max="13062" width="12.42578125" style="79" bestFit="1" customWidth="1"/>
    <col min="13063" max="13312" width="11.42578125" style="79"/>
    <col min="13313" max="13313" width="30" style="79" customWidth="1"/>
    <col min="13314" max="13314" width="34.85546875" style="79" customWidth="1"/>
    <col min="13315" max="13315" width="61" style="79" customWidth="1"/>
    <col min="13316" max="13316" width="22" style="79" customWidth="1"/>
    <col min="13317" max="13317" width="31.85546875" style="79" customWidth="1"/>
    <col min="13318" max="13318" width="12.42578125" style="79" bestFit="1" customWidth="1"/>
    <col min="13319" max="13568" width="11.42578125" style="79"/>
    <col min="13569" max="13569" width="30" style="79" customWidth="1"/>
    <col min="13570" max="13570" width="34.85546875" style="79" customWidth="1"/>
    <col min="13571" max="13571" width="61" style="79" customWidth="1"/>
    <col min="13572" max="13572" width="22" style="79" customWidth="1"/>
    <col min="13573" max="13573" width="31.85546875" style="79" customWidth="1"/>
    <col min="13574" max="13574" width="12.42578125" style="79" bestFit="1" customWidth="1"/>
    <col min="13575" max="13824" width="11.42578125" style="79"/>
    <col min="13825" max="13825" width="30" style="79" customWidth="1"/>
    <col min="13826" max="13826" width="34.85546875" style="79" customWidth="1"/>
    <col min="13827" max="13827" width="61" style="79" customWidth="1"/>
    <col min="13828" max="13828" width="22" style="79" customWidth="1"/>
    <col min="13829" max="13829" width="31.85546875" style="79" customWidth="1"/>
    <col min="13830" max="13830" width="12.42578125" style="79" bestFit="1" customWidth="1"/>
    <col min="13831" max="14080" width="11.42578125" style="79"/>
    <col min="14081" max="14081" width="30" style="79" customWidth="1"/>
    <col min="14082" max="14082" width="34.85546875" style="79" customWidth="1"/>
    <col min="14083" max="14083" width="61" style="79" customWidth="1"/>
    <col min="14084" max="14084" width="22" style="79" customWidth="1"/>
    <col min="14085" max="14085" width="31.85546875" style="79" customWidth="1"/>
    <col min="14086" max="14086" width="12.42578125" style="79" bestFit="1" customWidth="1"/>
    <col min="14087" max="14336" width="11.42578125" style="79"/>
    <col min="14337" max="14337" width="30" style="79" customWidth="1"/>
    <col min="14338" max="14338" width="34.85546875" style="79" customWidth="1"/>
    <col min="14339" max="14339" width="61" style="79" customWidth="1"/>
    <col min="14340" max="14340" width="22" style="79" customWidth="1"/>
    <col min="14341" max="14341" width="31.85546875" style="79" customWidth="1"/>
    <col min="14342" max="14342" width="12.42578125" style="79" bestFit="1" customWidth="1"/>
    <col min="14343" max="14592" width="11.42578125" style="79"/>
    <col min="14593" max="14593" width="30" style="79" customWidth="1"/>
    <col min="14594" max="14594" width="34.85546875" style="79" customWidth="1"/>
    <col min="14595" max="14595" width="61" style="79" customWidth="1"/>
    <col min="14596" max="14596" width="22" style="79" customWidth="1"/>
    <col min="14597" max="14597" width="31.85546875" style="79" customWidth="1"/>
    <col min="14598" max="14598" width="12.42578125" style="79" bestFit="1" customWidth="1"/>
    <col min="14599" max="14848" width="11.42578125" style="79"/>
    <col min="14849" max="14849" width="30" style="79" customWidth="1"/>
    <col min="14850" max="14850" width="34.85546875" style="79" customWidth="1"/>
    <col min="14851" max="14851" width="61" style="79" customWidth="1"/>
    <col min="14852" max="14852" width="22" style="79" customWidth="1"/>
    <col min="14853" max="14853" width="31.85546875" style="79" customWidth="1"/>
    <col min="14854" max="14854" width="12.42578125" style="79" bestFit="1" customWidth="1"/>
    <col min="14855" max="15104" width="11.42578125" style="79"/>
    <col min="15105" max="15105" width="30" style="79" customWidth="1"/>
    <col min="15106" max="15106" width="34.85546875" style="79" customWidth="1"/>
    <col min="15107" max="15107" width="61" style="79" customWidth="1"/>
    <col min="15108" max="15108" width="22" style="79" customWidth="1"/>
    <col min="15109" max="15109" width="31.85546875" style="79" customWidth="1"/>
    <col min="15110" max="15110" width="12.42578125" style="79" bestFit="1" customWidth="1"/>
    <col min="15111" max="15360" width="11.42578125" style="79"/>
    <col min="15361" max="15361" width="30" style="79" customWidth="1"/>
    <col min="15362" max="15362" width="34.85546875" style="79" customWidth="1"/>
    <col min="15363" max="15363" width="61" style="79" customWidth="1"/>
    <col min="15364" max="15364" width="22" style="79" customWidth="1"/>
    <col min="15365" max="15365" width="31.85546875" style="79" customWidth="1"/>
    <col min="15366" max="15366" width="12.42578125" style="79" bestFit="1" customWidth="1"/>
    <col min="15367" max="15616" width="11.42578125" style="79"/>
    <col min="15617" max="15617" width="30" style="79" customWidth="1"/>
    <col min="15618" max="15618" width="34.85546875" style="79" customWidth="1"/>
    <col min="15619" max="15619" width="61" style="79" customWidth="1"/>
    <col min="15620" max="15620" width="22" style="79" customWidth="1"/>
    <col min="15621" max="15621" width="31.85546875" style="79" customWidth="1"/>
    <col min="15622" max="15622" width="12.42578125" style="79" bestFit="1" customWidth="1"/>
    <col min="15623" max="15872" width="11.42578125" style="79"/>
    <col min="15873" max="15873" width="30" style="79" customWidth="1"/>
    <col min="15874" max="15874" width="34.85546875" style="79" customWidth="1"/>
    <col min="15875" max="15875" width="61" style="79" customWidth="1"/>
    <col min="15876" max="15876" width="22" style="79" customWidth="1"/>
    <col min="15877" max="15877" width="31.85546875" style="79" customWidth="1"/>
    <col min="15878" max="15878" width="12.42578125" style="79" bestFit="1" customWidth="1"/>
    <col min="15879" max="16128" width="11.42578125" style="79"/>
    <col min="16129" max="16129" width="30" style="79" customWidth="1"/>
    <col min="16130" max="16130" width="34.85546875" style="79" customWidth="1"/>
    <col min="16131" max="16131" width="61" style="79" customWidth="1"/>
    <col min="16132" max="16132" width="22" style="79" customWidth="1"/>
    <col min="16133" max="16133" width="31.85546875" style="79" customWidth="1"/>
    <col min="16134" max="16134" width="12.42578125" style="79" bestFit="1" customWidth="1"/>
    <col min="16135" max="16384" width="11.42578125" style="79"/>
  </cols>
  <sheetData>
    <row r="1" spans="1:6" x14ac:dyDescent="0.25">
      <c r="A1" s="76"/>
    </row>
    <row r="3" spans="1:6" x14ac:dyDescent="0.25">
      <c r="C3" s="80"/>
    </row>
    <row r="4" spans="1:6" s="78" customFormat="1" ht="48" customHeight="1" thickBot="1" x14ac:dyDescent="0.3">
      <c r="B4" s="81" t="s">
        <v>1</v>
      </c>
      <c r="C4" s="88" t="s">
        <v>74</v>
      </c>
    </row>
    <row r="5" spans="1:6" ht="48" customHeight="1" thickBot="1" x14ac:dyDescent="0.3">
      <c r="B5" s="82" t="s">
        <v>84</v>
      </c>
      <c r="C5" s="89" t="e">
        <f>VLOOKUP(C4,Liste!A$1:AU$492,14,0)</f>
        <v>#N/A</v>
      </c>
      <c r="E5" s="83"/>
      <c r="F5" s="84"/>
    </row>
    <row r="6" spans="1:6" ht="48" customHeight="1" thickBot="1" x14ac:dyDescent="0.3">
      <c r="B6" s="82" t="s">
        <v>2</v>
      </c>
      <c r="C6" s="89" t="e">
        <f>VLOOKUP(C4,Liste!A$1:AU$492,14,0)</f>
        <v>#N/A</v>
      </c>
      <c r="E6" s="85"/>
      <c r="F6" s="84"/>
    </row>
    <row r="7" spans="1:6" ht="48" customHeight="1" thickBot="1" x14ac:dyDescent="0.3">
      <c r="B7" s="86" t="s">
        <v>85</v>
      </c>
      <c r="C7" s="89" t="e">
        <f>VLOOKUP(C6,Liste!A$1:AU$492,14,0)</f>
        <v>#N/A</v>
      </c>
      <c r="E7" s="85"/>
      <c r="F7" s="84"/>
    </row>
    <row r="8" spans="1:6" ht="48" customHeight="1" thickBot="1" x14ac:dyDescent="0.3">
      <c r="B8" s="86" t="s">
        <v>85</v>
      </c>
      <c r="C8" s="89" t="e">
        <f>VLOOKUP(C7,Liste!A$1:AU$492,14,0)</f>
        <v>#N/A</v>
      </c>
      <c r="E8" s="87"/>
      <c r="F8" s="84"/>
    </row>
    <row r="9" spans="1:6" ht="48" customHeight="1" thickBot="1" x14ac:dyDescent="0.3">
      <c r="B9" s="86" t="s">
        <v>85</v>
      </c>
      <c r="C9" s="89" t="e">
        <f>VLOOKUP(C8,Liste!A$1:AU$492,14,0)</f>
        <v>#N/A</v>
      </c>
      <c r="E9" s="87"/>
      <c r="F9" s="84"/>
    </row>
    <row r="10" spans="1:6" ht="48" customHeight="1" thickBot="1" x14ac:dyDescent="0.3">
      <c r="B10" s="86" t="s">
        <v>85</v>
      </c>
      <c r="C10" s="89" t="e">
        <f>VLOOKUP(C9,Liste!A$1:AU$492,14,0)</f>
        <v>#N/A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</vt:lpstr>
      <vt:lpstr>Recap</vt:lpstr>
      <vt:lpstr>Recherche</vt:lpstr>
      <vt:lpstr>Liste!Zone_d_impression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2016-11-23T09:32:35Z</cp:lastPrinted>
  <dcterms:created xsi:type="dcterms:W3CDTF">2016-10-07T07:41:43Z</dcterms:created>
  <dcterms:modified xsi:type="dcterms:W3CDTF">2016-12-07T09:56:02Z</dcterms:modified>
</cp:coreProperties>
</file>