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" windowWidth="15480" windowHeight="8985" tabRatio="527" activeTab="2"/>
  </bookViews>
  <sheets>
    <sheet name="Liste" sheetId="1" r:id="rId1"/>
    <sheet name="Recap" sheetId="6" r:id="rId2"/>
    <sheet name="Recherche" sheetId="7" r:id="rId3"/>
  </sheets>
  <definedNames>
    <definedName name="_xlnm._FilterDatabase" localSheetId="0" hidden="1">Liste!$C$1:$AU$6</definedName>
    <definedName name="_xlnm.Print_Area" localSheetId="0">Liste!$D$1:$V$6</definedName>
  </definedNames>
  <calcPr calcId="145621"/>
</workbook>
</file>

<file path=xl/calcChain.xml><?xml version="1.0" encoding="utf-8"?>
<calcChain xmlns="http://schemas.openxmlformats.org/spreadsheetml/2006/main">
  <c r="L21" i="6" l="1"/>
  <c r="Q3" i="1"/>
  <c r="Q5" i="1"/>
  <c r="Q6" i="1"/>
  <c r="R6" i="1" s="1"/>
  <c r="Q4" i="1"/>
  <c r="R3" i="1" l="1"/>
  <c r="M13" i="6"/>
  <c r="M2" i="6" s="1"/>
  <c r="M15" i="6" l="1"/>
  <c r="L15" i="6"/>
  <c r="N15" i="6"/>
  <c r="A3" i="1"/>
  <c r="A5" i="1"/>
  <c r="A6" i="1"/>
  <c r="A4" i="1"/>
  <c r="C11" i="6" l="1"/>
  <c r="C12" i="6"/>
  <c r="C9" i="6"/>
  <c r="C7" i="6"/>
  <c r="C5" i="6"/>
  <c r="C6" i="6"/>
  <c r="C8" i="6"/>
  <c r="AJ3" i="1"/>
  <c r="AJ5" i="1"/>
  <c r="AJ6" i="1"/>
  <c r="AJ4" i="1"/>
  <c r="B2" i="1"/>
  <c r="E15" i="6" l="1"/>
  <c r="T6" i="1" l="1"/>
  <c r="AI6" i="1"/>
  <c r="C23" i="6" l="1"/>
  <c r="D24" i="6"/>
  <c r="D3" i="6"/>
  <c r="C17" i="6"/>
  <c r="C18" i="6"/>
  <c r="D13" i="6"/>
  <c r="D23" i="6"/>
  <c r="D22" i="6"/>
  <c r="C15" i="6"/>
  <c r="D15" i="6"/>
  <c r="D18" i="6"/>
  <c r="E18" i="6"/>
  <c r="F4" i="6"/>
  <c r="J2" i="6" s="1"/>
  <c r="I18" i="6" l="1"/>
  <c r="J15" i="6"/>
  <c r="K15" i="6"/>
  <c r="I17" i="6"/>
  <c r="E23" i="6"/>
  <c r="L23" i="6" s="1"/>
  <c r="C24" i="6"/>
  <c r="J18" i="6"/>
  <c r="K18" i="6"/>
  <c r="I15" i="6"/>
  <c r="H2" i="6"/>
  <c r="F15" i="6" l="1"/>
  <c r="F18" i="6"/>
  <c r="F17" i="6"/>
  <c r="H15" i="6"/>
  <c r="H18" i="6"/>
  <c r="G15" i="6"/>
  <c r="G18" i="6"/>
  <c r="E24" i="6"/>
  <c r="L24" i="6" s="1"/>
  <c r="N29" i="6" s="1"/>
</calcChain>
</file>

<file path=xl/sharedStrings.xml><?xml version="1.0" encoding="utf-8"?>
<sst xmlns="http://schemas.openxmlformats.org/spreadsheetml/2006/main" count="143" uniqueCount="85">
  <si>
    <t>Titre</t>
  </si>
  <si>
    <t>Nom</t>
  </si>
  <si>
    <t>Prénom</t>
  </si>
  <si>
    <t>Vote</t>
  </si>
  <si>
    <t>Cate MJC</t>
  </si>
  <si>
    <t>Activité 2</t>
  </si>
  <si>
    <t>1er Trimestre</t>
  </si>
  <si>
    <t>Total</t>
  </si>
  <si>
    <t>Adresse</t>
  </si>
  <si>
    <t>CP</t>
  </si>
  <si>
    <t>TEL 1</t>
  </si>
  <si>
    <t>TEL 2</t>
  </si>
  <si>
    <t>Madame</t>
  </si>
  <si>
    <t>Mademoiselle</t>
  </si>
  <si>
    <t>Représentant légal NOM</t>
  </si>
  <si>
    <t>D2</t>
  </si>
  <si>
    <t>Chèque N°</t>
  </si>
  <si>
    <t>Personne à joindre</t>
  </si>
  <si>
    <t>E-mail</t>
  </si>
  <si>
    <t>Banque</t>
  </si>
  <si>
    <t>Date de naissanse</t>
  </si>
  <si>
    <t>Forfait</t>
  </si>
  <si>
    <t>CIC</t>
  </si>
  <si>
    <t>Visite médicale</t>
  </si>
  <si>
    <t>MO</t>
  </si>
  <si>
    <t>N° Famille</t>
  </si>
  <si>
    <t>Activité N° 1</t>
  </si>
  <si>
    <t>Activité N° 2</t>
  </si>
  <si>
    <t>Carte</t>
  </si>
  <si>
    <t>Chèque N° 1</t>
  </si>
  <si>
    <t>Chèque N° 2</t>
  </si>
  <si>
    <t>Chèque N° 3</t>
  </si>
  <si>
    <t>Commune</t>
  </si>
  <si>
    <t>Code postal</t>
  </si>
  <si>
    <t xml:space="preserve">Téléphone </t>
  </si>
  <si>
    <t>Portable</t>
  </si>
  <si>
    <t>Personne à Joindre</t>
  </si>
  <si>
    <t>Nbre Dans La Famille</t>
  </si>
  <si>
    <t>2ème Trim</t>
  </si>
  <si>
    <t>3ème Trim</t>
  </si>
  <si>
    <t>D1</t>
  </si>
  <si>
    <t>Date de dépôt en banque</t>
  </si>
  <si>
    <t>POSTE</t>
  </si>
  <si>
    <t>Z1</t>
  </si>
  <si>
    <t>Ilona</t>
  </si>
  <si>
    <t>Evine</t>
  </si>
  <si>
    <t>Sélène</t>
  </si>
  <si>
    <t>H1</t>
  </si>
  <si>
    <t>D3</t>
  </si>
  <si>
    <t>Activité 3</t>
  </si>
  <si>
    <t>Activité de Base</t>
  </si>
  <si>
    <t>3 A Chemin des Noisetiers</t>
  </si>
  <si>
    <t>Nadia</t>
  </si>
  <si>
    <t>54 Rue Principale</t>
  </si>
  <si>
    <t>6546069   6546033</t>
  </si>
  <si>
    <t>Véronique</t>
  </si>
  <si>
    <t>Compteur</t>
  </si>
  <si>
    <t>Activité N° 3</t>
  </si>
  <si>
    <t>Mail</t>
  </si>
  <si>
    <t>Liquide</t>
  </si>
  <si>
    <t xml:space="preserve">Nom  </t>
  </si>
  <si>
    <t>Prénoms</t>
  </si>
  <si>
    <t xml:space="preserve">Nom et Prénom </t>
  </si>
  <si>
    <t>Chèque N° 4</t>
  </si>
  <si>
    <t>Chèque N° 5</t>
  </si>
  <si>
    <t>Chèque N° 6</t>
  </si>
  <si>
    <t>Chèque N° 7</t>
  </si>
  <si>
    <t>Somme 1 er Trimestre avec Carte</t>
  </si>
  <si>
    <t>Somme 2iem Trimestre sans Carte</t>
  </si>
  <si>
    <t>Somme 3iem Trimestre sans Carte</t>
  </si>
  <si>
    <t>1 ER Trimestre</t>
  </si>
  <si>
    <t>2 ièm Trimestre</t>
  </si>
  <si>
    <t>Totaux</t>
  </si>
  <si>
    <t>3 ièm Trimestre</t>
  </si>
  <si>
    <t>????</t>
  </si>
  <si>
    <t>XXX</t>
  </si>
  <si>
    <t>SSS</t>
  </si>
  <si>
    <t>RAC</t>
  </si>
  <si>
    <t>BEL</t>
  </si>
  <si>
    <t>LLLLLL</t>
  </si>
  <si>
    <t xml:space="preserve">06 70 </t>
  </si>
  <si>
    <t xml:space="preserve">7 70 </t>
  </si>
  <si>
    <t xml:space="preserve">8 70 </t>
  </si>
  <si>
    <t xml:space="preserve">9 70 </t>
  </si>
  <si>
    <t>XXX Ilona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</si>
</sst>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&quot; €&quot;"/>
    <numFmt numFmtId="166" formatCode="#,##0.00\ _€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MV Boli"/>
      <charset val="1"/>
    </font>
    <font>
      <sz val="12"/>
      <name val="Arial"/>
      <family val="2"/>
    </font>
    <font>
      <b/>
      <sz val="12"/>
      <name val="Arial"/>
      <family val="2"/>
    </font>
    <font>
      <sz val="12"/>
      <color indexed="8"/>
      <name val="Calibri"/>
      <family val="2"/>
    </font>
    <font>
      <sz val="8"/>
      <name val="Calibri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8"/>
      <name val="Arial"/>
      <family val="2"/>
    </font>
    <font>
      <sz val="14"/>
      <name val="Arial"/>
      <family val="2"/>
    </font>
    <font>
      <b/>
      <sz val="12"/>
      <color indexed="8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ECBEC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0" borderId="0"/>
    <xf numFmtId="0" fontId="9" fillId="0" borderId="0"/>
    <xf numFmtId="0" fontId="4" fillId="4" borderId="4"/>
  </cellStyleXfs>
  <cellXfs count="81">
    <xf numFmtId="0" fontId="0" fillId="0" borderId="0" xfId="0"/>
    <xf numFmtId="0" fontId="2" fillId="0" borderId="0" xfId="3" applyFont="1" applyAlignment="1">
      <alignment horizontal="center" vertical="center" wrapText="1"/>
    </xf>
    <xf numFmtId="164" fontId="2" fillId="0" borderId="0" xfId="3" applyNumberFormat="1" applyFont="1" applyAlignment="1">
      <alignment horizontal="center" vertical="center" wrapText="1"/>
    </xf>
    <xf numFmtId="0" fontId="10" fillId="0" borderId="0" xfId="2" applyAlignment="1">
      <alignment horizontal="center" vertical="center" wrapText="1"/>
    </xf>
    <xf numFmtId="0" fontId="2" fillId="0" borderId="1" xfId="3" applyFont="1" applyBorder="1" applyAlignment="1">
      <alignment horizontal="center" vertical="center" wrapText="1"/>
    </xf>
    <xf numFmtId="0" fontId="2" fillId="0" borderId="2" xfId="3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14" fontId="3" fillId="2" borderId="0" xfId="0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11" fillId="5" borderId="3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center" vertical="center" wrapText="1"/>
    </xf>
    <xf numFmtId="0" fontId="11" fillId="6" borderId="3" xfId="0" applyNumberFormat="1" applyFont="1" applyFill="1" applyBorder="1" applyAlignment="1">
      <alignment horizontal="center" vertical="center" wrapText="1"/>
    </xf>
    <xf numFmtId="0" fontId="13" fillId="0" borderId="1" xfId="3" applyFont="1" applyBorder="1" applyAlignment="1">
      <alignment horizontal="center" vertical="center" wrapText="1"/>
    </xf>
    <xf numFmtId="0" fontId="13" fillId="0" borderId="2" xfId="3" applyFont="1" applyBorder="1" applyAlignment="1">
      <alignment horizontal="left" vertical="center" wrapText="1"/>
    </xf>
    <xf numFmtId="0" fontId="13" fillId="0" borderId="0" xfId="3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64" fontId="3" fillId="7" borderId="0" xfId="0" applyNumberFormat="1" applyFont="1" applyFill="1" applyAlignment="1">
      <alignment horizontal="center" vertical="center" wrapText="1"/>
    </xf>
    <xf numFmtId="0" fontId="13" fillId="0" borderId="2" xfId="3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7" fillId="8" borderId="0" xfId="0" applyFont="1" applyFill="1"/>
    <xf numFmtId="0" fontId="6" fillId="8" borderId="0" xfId="0" applyFont="1" applyFill="1" applyAlignment="1">
      <alignment horizontal="right" vertical="center"/>
    </xf>
    <xf numFmtId="0" fontId="7" fillId="8" borderId="0" xfId="0" applyFont="1" applyFill="1" applyAlignment="1">
      <alignment vertical="center"/>
    </xf>
    <xf numFmtId="165" fontId="6" fillId="8" borderId="0" xfId="0" applyNumberFormat="1" applyFont="1" applyFill="1" applyAlignment="1">
      <alignment horizontal="right" vertical="center"/>
    </xf>
    <xf numFmtId="0" fontId="0" fillId="8" borderId="0" xfId="0" applyFill="1"/>
    <xf numFmtId="0" fontId="5" fillId="8" borderId="0" xfId="0" applyFont="1" applyFill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16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166" fontId="0" fillId="8" borderId="8" xfId="0" applyNumberFormat="1" applyFont="1" applyFill="1" applyBorder="1"/>
    <xf numFmtId="165" fontId="15" fillId="8" borderId="8" xfId="0" applyNumberFormat="1" applyFont="1" applyFill="1" applyBorder="1" applyAlignment="1">
      <alignment horizontal="center" vertical="center" wrapText="1"/>
    </xf>
    <xf numFmtId="165" fontId="13" fillId="8" borderId="9" xfId="0" applyNumberFormat="1" applyFont="1" applyFill="1" applyBorder="1" applyAlignment="1">
      <alignment horizontal="center" vertical="center" wrapText="1"/>
    </xf>
    <xf numFmtId="0" fontId="13" fillId="8" borderId="9" xfId="0" applyNumberFormat="1" applyFont="1" applyFill="1" applyBorder="1" applyAlignment="1">
      <alignment horizontal="center" vertical="center" wrapText="1"/>
    </xf>
    <xf numFmtId="0" fontId="0" fillId="8" borderId="10" xfId="0" applyFont="1" applyFill="1" applyBorder="1"/>
    <xf numFmtId="0" fontId="0" fillId="8" borderId="0" xfId="0" applyFont="1" applyFill="1" applyBorder="1"/>
    <xf numFmtId="0" fontId="0" fillId="8" borderId="11" xfId="0" applyFont="1" applyFill="1" applyBorder="1"/>
    <xf numFmtId="166" fontId="0" fillId="8" borderId="11" xfId="0" applyNumberFormat="1" applyFont="1" applyFill="1" applyBorder="1"/>
    <xf numFmtId="0" fontId="13" fillId="0" borderId="12" xfId="3" applyFont="1" applyBorder="1" applyAlignment="1">
      <alignment horizontal="center" vertical="center" wrapText="1"/>
    </xf>
    <xf numFmtId="0" fontId="2" fillId="0" borderId="12" xfId="3" applyFont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left" vertical="center"/>
    </xf>
    <xf numFmtId="164" fontId="0" fillId="8" borderId="5" xfId="0" applyNumberFormat="1" applyFont="1" applyFill="1" applyBorder="1"/>
    <xf numFmtId="0" fontId="0" fillId="8" borderId="3" xfId="0" applyNumberFormat="1" applyFont="1" applyFill="1" applyBorder="1" applyAlignment="1">
      <alignment horizontal="center" vertical="center"/>
    </xf>
    <xf numFmtId="164" fontId="0" fillId="8" borderId="3" xfId="0" applyNumberFormat="1" applyFont="1" applyFill="1" applyBorder="1" applyAlignment="1">
      <alignment horizontal="center" vertical="center"/>
    </xf>
    <xf numFmtId="0" fontId="15" fillId="0" borderId="12" xfId="3" applyFont="1" applyBorder="1" applyAlignment="1">
      <alignment horizontal="left" vertical="center" wrapText="1"/>
    </xf>
    <xf numFmtId="0" fontId="17" fillId="8" borderId="0" xfId="0" applyFont="1" applyFill="1" applyAlignment="1">
      <alignment horizontal="center" vertical="center"/>
    </xf>
    <xf numFmtId="166" fontId="18" fillId="8" borderId="13" xfId="0" applyNumberFormat="1" applyFont="1" applyFill="1" applyBorder="1" applyAlignment="1">
      <alignment horizontal="center" vertical="center"/>
    </xf>
    <xf numFmtId="166" fontId="18" fillId="8" borderId="14" xfId="0" applyNumberFormat="1" applyFont="1" applyFill="1" applyBorder="1" applyAlignment="1">
      <alignment horizontal="center" vertical="center"/>
    </xf>
    <xf numFmtId="166" fontId="18" fillId="8" borderId="15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6" fontId="18" fillId="8" borderId="16" xfId="0" applyNumberFormat="1" applyFont="1" applyFill="1" applyBorder="1" applyAlignment="1">
      <alignment horizontal="center" vertical="center"/>
    </xf>
    <xf numFmtId="166" fontId="18" fillId="8" borderId="17" xfId="0" applyNumberFormat="1" applyFont="1" applyFill="1" applyBorder="1" applyAlignment="1">
      <alignment horizontal="center" vertical="center"/>
    </xf>
    <xf numFmtId="166" fontId="18" fillId="8" borderId="18" xfId="0" applyNumberFormat="1" applyFont="1" applyFill="1" applyBorder="1" applyAlignment="1">
      <alignment horizontal="center" vertical="center"/>
    </xf>
    <xf numFmtId="0" fontId="0" fillId="8" borderId="3" xfId="0" applyFill="1" applyBorder="1"/>
    <xf numFmtId="0" fontId="0" fillId="8" borderId="6" xfId="0" applyFill="1" applyBorder="1"/>
    <xf numFmtId="0" fontId="0" fillId="8" borderId="7" xfId="0" applyFill="1" applyBorder="1"/>
    <xf numFmtId="164" fontId="0" fillId="8" borderId="3" xfId="0" applyNumberFormat="1" applyFill="1" applyBorder="1"/>
    <xf numFmtId="0" fontId="5" fillId="8" borderId="3" xfId="0" applyFont="1" applyFill="1" applyBorder="1" applyAlignment="1">
      <alignment horizontal="center" vertical="center"/>
    </xf>
    <xf numFmtId="0" fontId="0" fillId="8" borderId="5" xfId="0" applyFill="1" applyBorder="1"/>
    <xf numFmtId="0" fontId="19" fillId="8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16" fillId="8" borderId="3" xfId="0" applyFont="1" applyFill="1" applyBorder="1" applyAlignment="1">
      <alignment horizontal="center" vertical="center"/>
    </xf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7" fillId="8" borderId="0" xfId="0" applyFont="1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8" borderId="0" xfId="0" applyFill="1" applyAlignment="1">
      <alignment horizontal="right"/>
    </xf>
  </cellXfs>
  <cellStyles count="6">
    <cellStyle name="Euro" xfId="1"/>
    <cellStyle name="Lien hypertexte" xfId="2" builtinId="8"/>
    <cellStyle name="Normal" xfId="0" builtinId="0"/>
    <cellStyle name="Normal 2" xfId="3"/>
    <cellStyle name="Normal 3" xfId="4"/>
    <cellStyle name="Styl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14</xdr:row>
      <xdr:rowOff>0</xdr:rowOff>
    </xdr:from>
    <xdr:ext cx="304800" cy="304800"/>
    <xdr:sp macro="" textlink="">
      <xdr:nvSpPr>
        <xdr:cNvPr id="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6334125" y="2505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5</xdr:row>
      <xdr:rowOff>9525</xdr:rowOff>
    </xdr:from>
    <xdr:to>
      <xdr:col>3</xdr:col>
      <xdr:colOff>1200149</xdr:colOff>
      <xdr:row>5</xdr:row>
      <xdr:rowOff>676275</xdr:rowOff>
    </xdr:to>
    <xdr:sp macro="" textlink="">
      <xdr:nvSpPr>
        <xdr:cNvPr id="2" name="Rectangle 1"/>
        <xdr:cNvSpPr/>
      </xdr:nvSpPr>
      <xdr:spPr>
        <a:xfrm>
          <a:off x="2743199" y="971550"/>
          <a:ext cx="1190625" cy="666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48"/>
  <sheetViews>
    <sheetView zoomScale="85" zoomScaleNormal="85" workbookViewId="0">
      <selection activeCell="C13" sqref="C13"/>
    </sheetView>
  </sheetViews>
  <sheetFormatPr baseColWidth="10" defaultRowHeight="30" customHeight="1" x14ac:dyDescent="0.25"/>
  <cols>
    <col min="1" max="1" width="19.140625" style="10" customWidth="1"/>
    <col min="2" max="2" width="13.42578125" style="21" customWidth="1"/>
    <col min="3" max="3" width="14.7109375" style="6" customWidth="1"/>
    <col min="4" max="4" width="23.28515625" style="10" customWidth="1"/>
    <col min="5" max="5" width="19.140625" style="10" customWidth="1"/>
    <col min="6" max="6" width="14.42578125" style="26" customWidth="1"/>
    <col min="7" max="7" width="19" style="10" customWidth="1"/>
    <col min="8" max="8" width="13.5703125" style="10" customWidth="1"/>
    <col min="9" max="9" width="5.7109375" style="6" customWidth="1"/>
    <col min="10" max="11" width="10.28515625" style="7" customWidth="1"/>
    <col min="12" max="12" width="10.28515625" style="6" customWidth="1"/>
    <col min="13" max="13" width="10.28515625" style="7" customWidth="1"/>
    <col min="14" max="18" width="10.28515625" style="6" customWidth="1"/>
    <col min="19" max="19" width="11.5703125" style="12" customWidth="1"/>
    <col min="20" max="20" width="11.42578125" style="7"/>
    <col min="21" max="21" width="8.42578125" style="7" customWidth="1"/>
    <col min="22" max="22" width="15" style="6" bestFit="1" customWidth="1"/>
    <col min="23" max="24" width="11.42578125" style="6" customWidth="1"/>
    <col min="25" max="25" width="11.5703125" style="6" bestFit="1" customWidth="1"/>
    <col min="26" max="27" width="11.42578125" style="7"/>
    <col min="28" max="28" width="11.42578125" style="6"/>
    <col min="29" max="30" width="11.42578125" style="6" customWidth="1"/>
    <col min="31" max="31" width="11.42578125" style="6"/>
    <col min="32" max="33" width="11.42578125" style="7"/>
    <col min="34" max="34" width="15.42578125" style="6" customWidth="1"/>
    <col min="35" max="36" width="11.42578125" style="6"/>
    <col min="37" max="37" width="30.85546875" style="10" customWidth="1"/>
    <col min="38" max="38" width="16.28515625" style="10" customWidth="1"/>
    <col min="39" max="39" width="11.42578125" style="6" customWidth="1"/>
    <col min="40" max="40" width="14" style="6" customWidth="1"/>
    <col min="41" max="41" width="30.85546875" style="6" customWidth="1"/>
    <col min="42" max="42" width="12.140625" style="14" customWidth="1"/>
    <col min="43" max="43" width="28.42578125" style="10" customWidth="1"/>
    <col min="44" max="44" width="15.42578125" style="9" customWidth="1"/>
    <col min="45" max="45" width="15.42578125" style="6" customWidth="1"/>
    <col min="46" max="46" width="14.7109375" style="6" customWidth="1"/>
    <col min="47" max="47" width="11.42578125" style="6" customWidth="1"/>
    <col min="48" max="16384" width="11.42578125" style="6"/>
  </cols>
  <sheetData>
    <row r="1" spans="1:52" s="26" customFormat="1" ht="44.25" customHeight="1" thickBot="1" x14ac:dyDescent="0.3">
      <c r="A1" s="48"/>
      <c r="B1" s="22" t="s">
        <v>56</v>
      </c>
      <c r="C1" s="23" t="s">
        <v>0</v>
      </c>
      <c r="D1" s="24" t="s">
        <v>1</v>
      </c>
      <c r="E1" s="23" t="s">
        <v>2</v>
      </c>
      <c r="F1" s="24" t="s">
        <v>25</v>
      </c>
      <c r="G1" s="23" t="s">
        <v>14</v>
      </c>
      <c r="H1" s="24" t="s">
        <v>2</v>
      </c>
      <c r="I1" s="23" t="s">
        <v>3</v>
      </c>
      <c r="J1" s="24" t="s">
        <v>4</v>
      </c>
      <c r="K1" s="23" t="s">
        <v>21</v>
      </c>
      <c r="L1" s="24" t="s">
        <v>50</v>
      </c>
      <c r="M1" s="23" t="s">
        <v>21</v>
      </c>
      <c r="N1" s="24" t="s">
        <v>5</v>
      </c>
      <c r="O1" s="23" t="s">
        <v>21</v>
      </c>
      <c r="P1" s="24" t="s">
        <v>49</v>
      </c>
      <c r="Q1" s="55" t="s">
        <v>67</v>
      </c>
      <c r="R1" s="55" t="s">
        <v>67</v>
      </c>
      <c r="S1" s="23" t="s">
        <v>41</v>
      </c>
      <c r="T1" s="24" t="s">
        <v>6</v>
      </c>
      <c r="U1" s="23" t="s">
        <v>19</v>
      </c>
      <c r="V1" s="24" t="s">
        <v>16</v>
      </c>
      <c r="W1" s="55" t="s">
        <v>68</v>
      </c>
      <c r="X1" s="55" t="s">
        <v>68</v>
      </c>
      <c r="Y1" s="23" t="s">
        <v>41</v>
      </c>
      <c r="Z1" s="24" t="s">
        <v>38</v>
      </c>
      <c r="AA1" s="23" t="s">
        <v>19</v>
      </c>
      <c r="AB1" s="24" t="s">
        <v>16</v>
      </c>
      <c r="AC1" s="55" t="s">
        <v>69</v>
      </c>
      <c r="AD1" s="55" t="s">
        <v>69</v>
      </c>
      <c r="AE1" s="23" t="s">
        <v>41</v>
      </c>
      <c r="AF1" s="24" t="s">
        <v>39</v>
      </c>
      <c r="AG1" s="23" t="s">
        <v>19</v>
      </c>
      <c r="AH1" s="24" t="s">
        <v>16</v>
      </c>
      <c r="AI1" s="23" t="s">
        <v>7</v>
      </c>
      <c r="AJ1" s="24"/>
      <c r="AK1" s="24" t="s">
        <v>8</v>
      </c>
      <c r="AL1" s="23"/>
      <c r="AM1" s="24" t="s">
        <v>9</v>
      </c>
      <c r="AN1" s="23" t="s">
        <v>20</v>
      </c>
      <c r="AO1" s="24" t="s">
        <v>18</v>
      </c>
      <c r="AP1" s="23" t="s">
        <v>23</v>
      </c>
      <c r="AQ1" s="24" t="s">
        <v>17</v>
      </c>
      <c r="AR1" s="23" t="s">
        <v>10</v>
      </c>
      <c r="AS1" s="24" t="s">
        <v>11</v>
      </c>
      <c r="AT1" s="23" t="s">
        <v>0</v>
      </c>
      <c r="AU1" s="23" t="s">
        <v>37</v>
      </c>
      <c r="AV1" s="25"/>
      <c r="AW1" s="25"/>
      <c r="AX1" s="25"/>
      <c r="AY1" s="25"/>
    </row>
    <row r="2" spans="1:52" ht="30.75" customHeight="1" thickBot="1" x14ac:dyDescent="0.3">
      <c r="A2" s="49"/>
      <c r="B2" s="20">
        <f>SUM(B$3:B$1048576)</f>
        <v>4</v>
      </c>
      <c r="C2" s="4"/>
      <c r="D2" s="28"/>
      <c r="E2" s="4"/>
      <c r="F2" s="5"/>
      <c r="G2" s="4"/>
      <c r="H2" s="5"/>
      <c r="I2" s="4"/>
      <c r="J2" s="5"/>
      <c r="K2" s="4"/>
      <c r="L2" s="5"/>
      <c r="M2" s="4"/>
      <c r="N2" s="5"/>
      <c r="O2" s="4"/>
      <c r="P2" s="5"/>
      <c r="Q2" s="4"/>
      <c r="R2" s="5"/>
      <c r="S2" s="4"/>
      <c r="T2" s="5"/>
      <c r="U2" s="4"/>
      <c r="V2" s="5"/>
      <c r="W2" s="4"/>
      <c r="X2" s="5"/>
      <c r="Y2" s="4"/>
      <c r="Z2" s="5"/>
      <c r="AA2" s="4"/>
      <c r="AB2" s="5"/>
      <c r="AC2" s="4"/>
      <c r="AD2" s="5"/>
      <c r="AE2" s="4"/>
      <c r="AF2" s="5"/>
      <c r="AG2" s="4"/>
      <c r="AH2" s="5"/>
      <c r="AI2" s="4"/>
      <c r="AJ2" s="5"/>
      <c r="AK2" s="5"/>
      <c r="AL2" s="4"/>
      <c r="AM2" s="5"/>
      <c r="AN2" s="4"/>
      <c r="AO2" s="5"/>
      <c r="AP2" s="4"/>
      <c r="AQ2" s="5"/>
      <c r="AR2" s="4"/>
      <c r="AS2" s="5"/>
      <c r="AT2" s="4"/>
      <c r="AU2" s="5"/>
    </row>
    <row r="3" spans="1:52" ht="30" customHeight="1" x14ac:dyDescent="0.25">
      <c r="A3" s="10" t="str">
        <f t="shared" ref="A3:A6" si="0">D3&amp;" "&amp;E3</f>
        <v>XXX Evine</v>
      </c>
      <c r="B3" s="21">
        <v>1</v>
      </c>
      <c r="C3" s="6" t="s">
        <v>13</v>
      </c>
      <c r="D3" s="18" t="s">
        <v>75</v>
      </c>
      <c r="E3" s="19" t="s">
        <v>45</v>
      </c>
      <c r="F3" s="29">
        <v>1</v>
      </c>
      <c r="G3" s="19" t="s">
        <v>75</v>
      </c>
      <c r="H3" s="10" t="s">
        <v>52</v>
      </c>
      <c r="I3" s="6">
        <v>1</v>
      </c>
      <c r="J3" s="7">
        <v>7</v>
      </c>
      <c r="K3" s="7">
        <v>48</v>
      </c>
      <c r="L3" s="6" t="s">
        <v>15</v>
      </c>
      <c r="M3" s="7">
        <v>48</v>
      </c>
      <c r="N3" s="6" t="s">
        <v>47</v>
      </c>
      <c r="O3" s="15">
        <v>48</v>
      </c>
      <c r="P3" s="6" t="s">
        <v>43</v>
      </c>
      <c r="Q3" s="7">
        <f t="shared" ref="Q3:Q6" si="1">SUM(J3:P3)</f>
        <v>151</v>
      </c>
      <c r="R3" s="7">
        <f>Q2+Q3+Q4</f>
        <v>262</v>
      </c>
      <c r="T3" s="7">
        <v>265</v>
      </c>
      <c r="U3" s="15" t="s">
        <v>22</v>
      </c>
      <c r="V3" s="16">
        <v>5221280</v>
      </c>
      <c r="W3" s="7"/>
      <c r="X3" s="7"/>
      <c r="AC3" s="7"/>
      <c r="AD3" s="7"/>
      <c r="AJ3" s="27">
        <f t="shared" ref="AJ3:AJ6" si="2">J3+K3+M3+O3</f>
        <v>151</v>
      </c>
      <c r="AK3" s="10" t="s">
        <v>51</v>
      </c>
      <c r="AL3" s="10" t="s">
        <v>77</v>
      </c>
      <c r="AM3" s="6" t="s">
        <v>79</v>
      </c>
      <c r="AN3" s="8">
        <v>39416</v>
      </c>
      <c r="AO3" s="3"/>
      <c r="AP3" s="8"/>
      <c r="AR3" s="9" t="s">
        <v>80</v>
      </c>
      <c r="AT3" s="6" t="s">
        <v>13</v>
      </c>
      <c r="AU3" s="6">
        <v>3</v>
      </c>
      <c r="AV3" s="1"/>
      <c r="AW3" s="1"/>
      <c r="AX3" s="1"/>
      <c r="AY3" s="1"/>
    </row>
    <row r="4" spans="1:52" ht="30" customHeight="1" x14ac:dyDescent="0.25">
      <c r="A4" s="10" t="str">
        <f t="shared" si="0"/>
        <v>XXX Ilona</v>
      </c>
      <c r="B4" s="21">
        <v>1</v>
      </c>
      <c r="C4" s="6" t="s">
        <v>13</v>
      </c>
      <c r="D4" s="10" t="s">
        <v>75</v>
      </c>
      <c r="E4" s="10" t="s">
        <v>44</v>
      </c>
      <c r="F4" s="26">
        <v>1</v>
      </c>
      <c r="G4" s="10" t="s">
        <v>75</v>
      </c>
      <c r="H4" s="10" t="s">
        <v>52</v>
      </c>
      <c r="I4" s="6">
        <v>1</v>
      </c>
      <c r="J4" s="7">
        <v>7</v>
      </c>
      <c r="K4" s="7">
        <v>56</v>
      </c>
      <c r="L4" s="6" t="s">
        <v>48</v>
      </c>
      <c r="M4" s="7">
        <v>48</v>
      </c>
      <c r="N4" s="7" t="s">
        <v>47</v>
      </c>
      <c r="P4" s="7"/>
      <c r="Q4" s="7">
        <f t="shared" si="1"/>
        <v>111</v>
      </c>
      <c r="R4" s="7"/>
      <c r="T4" s="11"/>
      <c r="U4" s="15" t="s">
        <v>22</v>
      </c>
      <c r="V4" s="16">
        <v>5221280</v>
      </c>
      <c r="W4" s="7"/>
      <c r="X4" s="7"/>
      <c r="AC4" s="7"/>
      <c r="AD4" s="7"/>
      <c r="AJ4" s="27">
        <f t="shared" si="2"/>
        <v>111</v>
      </c>
      <c r="AK4" s="10" t="s">
        <v>51</v>
      </c>
      <c r="AL4" s="10" t="s">
        <v>77</v>
      </c>
      <c r="AM4" s="6" t="s">
        <v>79</v>
      </c>
      <c r="AN4" s="8">
        <v>37742</v>
      </c>
      <c r="AO4" s="3"/>
      <c r="AP4" s="8"/>
      <c r="AR4" s="9" t="s">
        <v>81</v>
      </c>
      <c r="AT4" s="6" t="s">
        <v>13</v>
      </c>
      <c r="AU4" s="6">
        <v>3</v>
      </c>
      <c r="AV4" s="1"/>
      <c r="AW4" s="1"/>
      <c r="AX4" s="1"/>
      <c r="AZ4" s="1"/>
    </row>
    <row r="5" spans="1:52" ht="38.25" customHeight="1" x14ac:dyDescent="0.25">
      <c r="A5" s="10" t="str">
        <f t="shared" si="0"/>
        <v>XXX Sélène</v>
      </c>
      <c r="B5" s="21">
        <v>1</v>
      </c>
      <c r="C5" s="6" t="s">
        <v>13</v>
      </c>
      <c r="D5" s="13" t="s">
        <v>75</v>
      </c>
      <c r="E5" s="10" t="s">
        <v>46</v>
      </c>
      <c r="F5" s="26">
        <v>1</v>
      </c>
      <c r="G5" s="10" t="s">
        <v>75</v>
      </c>
      <c r="H5" s="10" t="s">
        <v>52</v>
      </c>
      <c r="I5" s="6">
        <v>1</v>
      </c>
      <c r="J5" s="7">
        <v>7</v>
      </c>
      <c r="K5" s="7">
        <v>48</v>
      </c>
      <c r="L5" s="6" t="s">
        <v>40</v>
      </c>
      <c r="M5" s="7">
        <v>48</v>
      </c>
      <c r="N5" s="6" t="s">
        <v>43</v>
      </c>
      <c r="O5" s="7"/>
      <c r="Q5" s="7">
        <f t="shared" si="1"/>
        <v>103</v>
      </c>
      <c r="R5" s="7"/>
      <c r="S5" s="17">
        <v>42691</v>
      </c>
      <c r="T5" s="7">
        <v>100</v>
      </c>
      <c r="U5" s="15" t="s">
        <v>22</v>
      </c>
      <c r="V5" s="16">
        <v>5221279</v>
      </c>
      <c r="W5" s="7"/>
      <c r="X5" s="7"/>
      <c r="AC5" s="7"/>
      <c r="AD5" s="7"/>
      <c r="AJ5" s="27">
        <f t="shared" si="2"/>
        <v>103</v>
      </c>
      <c r="AK5" s="10" t="s">
        <v>51</v>
      </c>
      <c r="AL5" s="10" t="s">
        <v>77</v>
      </c>
      <c r="AM5" s="6" t="s">
        <v>79</v>
      </c>
      <c r="AN5" s="8">
        <v>40569</v>
      </c>
      <c r="AO5" s="3"/>
      <c r="AP5" s="8"/>
      <c r="AR5" s="9" t="s">
        <v>82</v>
      </c>
      <c r="AT5" s="6" t="s">
        <v>13</v>
      </c>
      <c r="AU5" s="6">
        <v>3</v>
      </c>
    </row>
    <row r="6" spans="1:52" ht="30" customHeight="1" x14ac:dyDescent="0.25">
      <c r="A6" s="10" t="str">
        <f t="shared" si="0"/>
        <v>SSS Véronique</v>
      </c>
      <c r="B6" s="21">
        <v>1</v>
      </c>
      <c r="C6" s="1" t="s">
        <v>12</v>
      </c>
      <c r="D6" s="10" t="s">
        <v>76</v>
      </c>
      <c r="E6" s="10" t="s">
        <v>55</v>
      </c>
      <c r="F6" s="26">
        <v>2</v>
      </c>
      <c r="G6" s="10" t="s">
        <v>76</v>
      </c>
      <c r="H6" s="10" t="s">
        <v>55</v>
      </c>
      <c r="I6" s="6">
        <v>1</v>
      </c>
      <c r="J6" s="7">
        <v>12</v>
      </c>
      <c r="K6" s="7">
        <v>150</v>
      </c>
      <c r="L6" s="6" t="s">
        <v>24</v>
      </c>
      <c r="Q6" s="7">
        <f t="shared" si="1"/>
        <v>162</v>
      </c>
      <c r="R6" s="7">
        <f t="shared" ref="R6" si="3">Q6</f>
        <v>162</v>
      </c>
      <c r="S6" s="17">
        <v>42691</v>
      </c>
      <c r="T6" s="7">
        <f t="shared" ref="T6" si="4">J6+K6+M6</f>
        <v>162</v>
      </c>
      <c r="U6" s="7" t="s">
        <v>42</v>
      </c>
      <c r="V6" s="6" t="s">
        <v>54</v>
      </c>
      <c r="W6" s="7"/>
      <c r="X6" s="7"/>
      <c r="AC6" s="7"/>
      <c r="AD6" s="7"/>
      <c r="AI6" s="2">
        <f>J6+K6+M6+Z6+AF6</f>
        <v>162</v>
      </c>
      <c r="AJ6" s="27">
        <f t="shared" si="2"/>
        <v>162</v>
      </c>
      <c r="AK6" s="10" t="s">
        <v>53</v>
      </c>
      <c r="AL6" s="10" t="s">
        <v>78</v>
      </c>
      <c r="AM6" s="6" t="s">
        <v>79</v>
      </c>
      <c r="AN6" s="8">
        <v>25410</v>
      </c>
      <c r="AP6" s="8">
        <v>42648</v>
      </c>
      <c r="AR6" s="9" t="s">
        <v>83</v>
      </c>
      <c r="AT6" s="1" t="s">
        <v>12</v>
      </c>
      <c r="AU6" s="6">
        <v>1</v>
      </c>
      <c r="AV6" s="1"/>
      <c r="AW6" s="1"/>
      <c r="AX6" s="1"/>
      <c r="AZ6" s="1"/>
    </row>
    <row r="7" spans="1:52" ht="30" customHeight="1" x14ac:dyDescent="0.25">
      <c r="AP7" s="8"/>
    </row>
    <row r="8" spans="1:52" ht="30" customHeight="1" x14ac:dyDescent="0.25">
      <c r="AP8" s="8"/>
    </row>
    <row r="9" spans="1:52" ht="30" customHeight="1" x14ac:dyDescent="0.25">
      <c r="AP9" s="8"/>
    </row>
    <row r="10" spans="1:52" ht="30" customHeight="1" x14ac:dyDescent="0.25">
      <c r="AP10" s="8"/>
    </row>
    <row r="11" spans="1:52" ht="30" customHeight="1" x14ac:dyDescent="0.25">
      <c r="AP11" s="8"/>
    </row>
    <row r="12" spans="1:52" ht="30" customHeight="1" x14ac:dyDescent="0.25">
      <c r="AP12" s="8"/>
    </row>
    <row r="13" spans="1:52" ht="30" customHeight="1" x14ac:dyDescent="0.25">
      <c r="AP13" s="8"/>
    </row>
    <row r="14" spans="1:52" ht="30" customHeight="1" x14ac:dyDescent="0.25">
      <c r="AP14" s="8"/>
    </row>
    <row r="15" spans="1:52" ht="30" customHeight="1" x14ac:dyDescent="0.25">
      <c r="AP15" s="8"/>
    </row>
    <row r="16" spans="1:52" ht="30" customHeight="1" x14ac:dyDescent="0.25">
      <c r="AP16" s="8"/>
    </row>
    <row r="17" spans="42:42" ht="30" customHeight="1" x14ac:dyDescent="0.25">
      <c r="AP17" s="8"/>
    </row>
    <row r="18" spans="42:42" ht="30" customHeight="1" x14ac:dyDescent="0.25">
      <c r="AP18" s="8"/>
    </row>
    <row r="19" spans="42:42" ht="30" customHeight="1" x14ac:dyDescent="0.25">
      <c r="AP19" s="8"/>
    </row>
    <row r="20" spans="42:42" ht="30" customHeight="1" x14ac:dyDescent="0.25">
      <c r="AP20" s="8"/>
    </row>
    <row r="21" spans="42:42" ht="30" customHeight="1" x14ac:dyDescent="0.25">
      <c r="AP21" s="8"/>
    </row>
    <row r="22" spans="42:42" ht="30" customHeight="1" x14ac:dyDescent="0.25">
      <c r="AP22" s="8"/>
    </row>
    <row r="23" spans="42:42" ht="30" customHeight="1" x14ac:dyDescent="0.25">
      <c r="AP23" s="8"/>
    </row>
    <row r="24" spans="42:42" ht="30" customHeight="1" x14ac:dyDescent="0.25">
      <c r="AP24" s="8"/>
    </row>
    <row r="25" spans="42:42" ht="30" customHeight="1" x14ac:dyDescent="0.25">
      <c r="AP25" s="8"/>
    </row>
    <row r="26" spans="42:42" ht="30" customHeight="1" x14ac:dyDescent="0.25">
      <c r="AP26" s="8"/>
    </row>
    <row r="27" spans="42:42" ht="30" customHeight="1" x14ac:dyDescent="0.25">
      <c r="AP27" s="8"/>
    </row>
    <row r="28" spans="42:42" ht="30" customHeight="1" x14ac:dyDescent="0.25">
      <c r="AP28" s="8"/>
    </row>
    <row r="29" spans="42:42" ht="30" customHeight="1" x14ac:dyDescent="0.25">
      <c r="AP29" s="8"/>
    </row>
    <row r="30" spans="42:42" ht="30" customHeight="1" x14ac:dyDescent="0.25">
      <c r="AP30" s="8"/>
    </row>
    <row r="31" spans="42:42" ht="30" customHeight="1" x14ac:dyDescent="0.25">
      <c r="AP31" s="8"/>
    </row>
    <row r="32" spans="42:42" ht="30" customHeight="1" x14ac:dyDescent="0.25">
      <c r="AP32" s="8"/>
    </row>
    <row r="33" spans="42:42" ht="30" customHeight="1" x14ac:dyDescent="0.25">
      <c r="AP33" s="8"/>
    </row>
    <row r="34" spans="42:42" ht="30" customHeight="1" x14ac:dyDescent="0.25">
      <c r="AP34" s="8"/>
    </row>
    <row r="35" spans="42:42" ht="30" customHeight="1" x14ac:dyDescent="0.25">
      <c r="AP35" s="8"/>
    </row>
    <row r="36" spans="42:42" ht="30" customHeight="1" x14ac:dyDescent="0.25">
      <c r="AP36" s="8"/>
    </row>
    <row r="37" spans="42:42" ht="30" customHeight="1" x14ac:dyDescent="0.25">
      <c r="AP37" s="8"/>
    </row>
    <row r="38" spans="42:42" ht="30" customHeight="1" x14ac:dyDescent="0.25">
      <c r="AP38" s="8"/>
    </row>
    <row r="39" spans="42:42" ht="30" customHeight="1" x14ac:dyDescent="0.25">
      <c r="AP39" s="8"/>
    </row>
    <row r="40" spans="42:42" ht="30" customHeight="1" x14ac:dyDescent="0.25">
      <c r="AP40" s="8"/>
    </row>
    <row r="41" spans="42:42" ht="30" customHeight="1" x14ac:dyDescent="0.25">
      <c r="AP41" s="8"/>
    </row>
    <row r="42" spans="42:42" ht="30" customHeight="1" x14ac:dyDescent="0.25">
      <c r="AP42" s="8"/>
    </row>
    <row r="43" spans="42:42" ht="30" customHeight="1" x14ac:dyDescent="0.25">
      <c r="AP43" s="8"/>
    </row>
    <row r="44" spans="42:42" ht="30" customHeight="1" x14ac:dyDescent="0.25">
      <c r="AP44" s="8"/>
    </row>
    <row r="45" spans="42:42" ht="30" customHeight="1" x14ac:dyDescent="0.25">
      <c r="AP45" s="8"/>
    </row>
    <row r="46" spans="42:42" ht="30" customHeight="1" x14ac:dyDescent="0.25">
      <c r="AP46" s="8"/>
    </row>
    <row r="47" spans="42:42" ht="30" customHeight="1" x14ac:dyDescent="0.25">
      <c r="AP47" s="8"/>
    </row>
    <row r="48" spans="42:42" ht="30" customHeight="1" x14ac:dyDescent="0.25">
      <c r="AP48" s="8"/>
    </row>
  </sheetData>
  <autoFilter ref="C1:AU6"/>
  <sortState ref="A3:AV122">
    <sortCondition ref="A3:A122"/>
  </sortState>
  <phoneticPr fontId="8" type="noConversion"/>
  <printOptions gridLines="1"/>
  <pageMargins left="0" right="0" top="0" bottom="0" header="0" footer="0"/>
  <pageSetup paperSize="8" scale="90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0"/>
  <sheetViews>
    <sheetView topLeftCell="A10" zoomScale="85" zoomScaleNormal="85" workbookViewId="0">
      <selection activeCell="D30" sqref="D30"/>
    </sheetView>
  </sheetViews>
  <sheetFormatPr baseColWidth="10" defaultRowHeight="15" x14ac:dyDescent="0.25"/>
  <cols>
    <col min="1" max="1" width="9.28515625" style="34" customWidth="1"/>
    <col min="2" max="2" width="15.85546875" style="80" customWidth="1"/>
    <col min="3" max="14" width="12.28515625" style="34" customWidth="1"/>
  </cols>
  <sheetData>
    <row r="1" spans="1:14" ht="41.25" customHeight="1" thickBot="1" x14ac:dyDescent="0.3">
      <c r="C1" s="74"/>
      <c r="D1" s="75"/>
      <c r="E1" s="75"/>
      <c r="F1" s="75"/>
      <c r="G1" s="75"/>
      <c r="H1" s="75"/>
      <c r="I1" s="75"/>
      <c r="J1" s="75"/>
      <c r="K1" s="75"/>
      <c r="L1" s="75"/>
      <c r="M1" s="75"/>
      <c r="N1" s="76"/>
    </row>
    <row r="2" spans="1:14" ht="16.5" thickBot="1" x14ac:dyDescent="0.3">
      <c r="A2" s="30"/>
      <c r="B2" s="31" t="s">
        <v>62</v>
      </c>
      <c r="F2" s="51" t="s">
        <v>84</v>
      </c>
      <c r="G2" s="50"/>
      <c r="H2" s="51" t="str">
        <f>CONCATENATE(F4," ",G13)</f>
        <v>XXX Evine</v>
      </c>
      <c r="J2" s="51" t="str">
        <f>CONCATENATE(F4," ",J13)</f>
        <v>XXX Sélène</v>
      </c>
      <c r="M2" s="51" t="e">
        <f>CONCATENATE(I4," ",M13)</f>
        <v>#N/A</v>
      </c>
    </row>
    <row r="3" spans="1:14" ht="21" customHeight="1" thickBot="1" x14ac:dyDescent="0.3">
      <c r="A3" s="32"/>
      <c r="B3" s="31" t="s">
        <v>25</v>
      </c>
      <c r="C3" s="36"/>
      <c r="D3" s="37">
        <f>VLOOKUP(F$2,Liste!A$1:AU$295,6,0)</f>
        <v>1</v>
      </c>
      <c r="E3" s="39"/>
      <c r="F3" s="35"/>
      <c r="G3" s="35"/>
      <c r="H3" s="35"/>
      <c r="I3" s="35"/>
      <c r="J3" s="35"/>
      <c r="K3" s="35"/>
      <c r="L3" s="35"/>
      <c r="M3" s="35"/>
      <c r="N3" s="35"/>
    </row>
    <row r="4" spans="1:14" ht="33" customHeight="1" thickBot="1" x14ac:dyDescent="0.3">
      <c r="A4" s="32"/>
      <c r="B4" s="31" t="s">
        <v>60</v>
      </c>
      <c r="C4" s="36"/>
      <c r="D4" s="37"/>
      <c r="E4" s="37"/>
      <c r="F4" s="38" t="str">
        <f>VLOOKUP(F$2,Liste!A$1:AU$295,4,0)</f>
        <v>XXX</v>
      </c>
      <c r="G4" s="37"/>
      <c r="H4" s="37"/>
      <c r="I4" s="37"/>
      <c r="J4" s="37"/>
      <c r="K4" s="37"/>
      <c r="L4" s="37"/>
      <c r="M4" s="37"/>
      <c r="N4" s="39"/>
    </row>
    <row r="5" spans="1:14" s="79" customFormat="1" ht="23.25" customHeight="1" x14ac:dyDescent="0.25">
      <c r="A5" s="77"/>
      <c r="B5" s="31" t="s">
        <v>8</v>
      </c>
      <c r="C5" s="78" t="str">
        <f>VLOOKUP(F$2,Liste!A1:AW6,38,0)</f>
        <v>RAC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</row>
    <row r="6" spans="1:14" s="79" customFormat="1" ht="23.25" customHeight="1" x14ac:dyDescent="0.25">
      <c r="A6" s="77"/>
      <c r="B6" s="31" t="s">
        <v>33</v>
      </c>
      <c r="C6" s="78">
        <f>VLOOKUP(F$2,Liste!A2:AW6,40,0)</f>
        <v>37742</v>
      </c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</row>
    <row r="7" spans="1:14" s="79" customFormat="1" ht="23.25" customHeight="1" x14ac:dyDescent="0.25">
      <c r="A7" s="77"/>
      <c r="B7" s="31" t="s">
        <v>32</v>
      </c>
      <c r="C7" s="78" t="str">
        <f>VLOOKUP(F$2,Liste!A3:AW6,39,0)</f>
        <v>LLLLLL</v>
      </c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</row>
    <row r="8" spans="1:14" s="79" customFormat="1" ht="23.25" customHeight="1" x14ac:dyDescent="0.25">
      <c r="A8" s="77"/>
      <c r="B8" s="31" t="s">
        <v>34</v>
      </c>
      <c r="C8" s="78">
        <f>VLOOKUP(F$2,Liste!A4:AW6,45,0)</f>
        <v>0</v>
      </c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</row>
    <row r="9" spans="1:14" s="79" customFormat="1" ht="23.25" customHeight="1" x14ac:dyDescent="0.25">
      <c r="A9" s="77"/>
      <c r="B9" s="31" t="s">
        <v>35</v>
      </c>
      <c r="C9" s="78">
        <f>VLOOKUP(F$2,Liste!A3:AW6,45,0)</f>
        <v>0</v>
      </c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</row>
    <row r="10" spans="1:14" s="79" customFormat="1" ht="23.25" customHeight="1" x14ac:dyDescent="0.25">
      <c r="A10" s="77"/>
      <c r="B10" s="31" t="s">
        <v>35</v>
      </c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</row>
    <row r="11" spans="1:14" s="79" customFormat="1" ht="23.25" customHeight="1" x14ac:dyDescent="0.25">
      <c r="A11" s="77"/>
      <c r="B11" s="31" t="s">
        <v>58</v>
      </c>
      <c r="C11" s="78">
        <f>VLOOKUP(F$2,Liste!A1:AW6,41,0)</f>
        <v>0</v>
      </c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</row>
    <row r="12" spans="1:14" s="79" customFormat="1" ht="23.25" customHeight="1" thickBot="1" x14ac:dyDescent="0.3">
      <c r="A12" s="77"/>
      <c r="B12" s="31" t="s">
        <v>36</v>
      </c>
      <c r="C12" s="78">
        <f>VLOOKUP(F$2,Liste!A4:AW6,43,0)</f>
        <v>0</v>
      </c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</row>
    <row r="13" spans="1:14" ht="23.25" customHeight="1" thickBot="1" x14ac:dyDescent="0.3">
      <c r="A13" s="30"/>
      <c r="B13" s="31" t="s">
        <v>61</v>
      </c>
      <c r="C13" s="36"/>
      <c r="D13" s="37" t="str">
        <f>VLOOKUP(F$2,Liste!A$1:AV$295,5,0)</f>
        <v>Ilona</v>
      </c>
      <c r="E13" s="39"/>
      <c r="F13" s="36"/>
      <c r="G13" s="37" t="s">
        <v>45</v>
      </c>
      <c r="H13" s="39"/>
      <c r="I13" s="36"/>
      <c r="J13" s="37" t="s">
        <v>46</v>
      </c>
      <c r="K13" s="39"/>
      <c r="L13" s="36"/>
      <c r="M13" s="37" t="e">
        <f>VLOOKUP(I$2,Liste!E$1:BE$295,6,0)</f>
        <v>#N/A</v>
      </c>
      <c r="N13" s="39"/>
    </row>
    <row r="14" spans="1:14" ht="51.75" customHeight="1" x14ac:dyDescent="0.25">
      <c r="A14" s="32"/>
      <c r="B14" s="33"/>
      <c r="C14" s="41" t="s">
        <v>26</v>
      </c>
      <c r="D14" s="41" t="s">
        <v>27</v>
      </c>
      <c r="E14" s="41" t="s">
        <v>57</v>
      </c>
      <c r="F14" s="41" t="s">
        <v>26</v>
      </c>
      <c r="G14" s="41" t="s">
        <v>27</v>
      </c>
      <c r="H14" s="41" t="s">
        <v>57</v>
      </c>
      <c r="I14" s="41" t="s">
        <v>26</v>
      </c>
      <c r="J14" s="41" t="s">
        <v>27</v>
      </c>
      <c r="K14" s="41" t="s">
        <v>57</v>
      </c>
      <c r="L14" s="41" t="s">
        <v>26</v>
      </c>
      <c r="M14" s="41" t="s">
        <v>27</v>
      </c>
      <c r="N14" s="41" t="s">
        <v>57</v>
      </c>
    </row>
    <row r="15" spans="1:14" ht="24" customHeight="1" thickBot="1" x14ac:dyDescent="0.3">
      <c r="A15" s="30"/>
      <c r="B15" s="33"/>
      <c r="C15" s="42" t="str">
        <f>VLOOKUP(F$2,Liste!A$1:AU$295,12,0)</f>
        <v>D3</v>
      </c>
      <c r="D15" s="42" t="str">
        <f>VLOOKUP(F$2,Liste!A$1:AU$295,14,0)</f>
        <v>H1</v>
      </c>
      <c r="E15" s="43" t="e">
        <f>VLOOKUP(G$2,Liste!B$1:AV$295,14,0)</f>
        <v>#N/A</v>
      </c>
      <c r="F15" s="42" t="str">
        <f>VLOOKUP(H$2,Liste!A$1:AX$295,12,0)</f>
        <v>D2</v>
      </c>
      <c r="G15" s="42" t="str">
        <f>VLOOKUP(H$2,Liste!A$1:AY$295,14,0)</f>
        <v>H1</v>
      </c>
      <c r="H15" s="42" t="str">
        <f>VLOOKUP(H$2,Liste!A$1:AZ$295,16,0)</f>
        <v>Z1</v>
      </c>
      <c r="I15" s="42" t="str">
        <f>VLOOKUP(J$2,Liste!A$1:BA$295,12,0)</f>
        <v>D1</v>
      </c>
      <c r="J15" s="42" t="str">
        <f>VLOOKUP(J$2,Liste!A$1:BB$295,14,0)</f>
        <v>Z1</v>
      </c>
      <c r="K15" s="43">
        <f>VLOOKUP(J$2,Liste!A$1:BC$295,16,0)</f>
        <v>0</v>
      </c>
      <c r="L15" s="42" t="e">
        <f>VLOOKUP(M$2,Liste!A$1:BD$295,12,0)</f>
        <v>#N/A</v>
      </c>
      <c r="M15" s="42" t="e">
        <f>VLOOKUP(M$2,Liste!A$1:BE$295,14,0)</f>
        <v>#N/A</v>
      </c>
      <c r="N15" s="43" t="e">
        <f>VLOOKUP(M$2,Liste!A$1:BF$295,16,0)</f>
        <v>#N/A</v>
      </c>
    </row>
    <row r="16" spans="1:14" ht="24" customHeight="1" thickBot="1" x14ac:dyDescent="0.3">
      <c r="A16" s="30"/>
      <c r="B16" s="33"/>
      <c r="C16" s="44"/>
      <c r="D16" s="45"/>
      <c r="E16" s="46"/>
      <c r="F16" s="44"/>
      <c r="G16" s="45"/>
      <c r="H16" s="46"/>
      <c r="I16" s="44"/>
      <c r="J16" s="45"/>
      <c r="K16" s="46"/>
      <c r="L16" s="44"/>
      <c r="M16" s="45"/>
      <c r="N16" s="46"/>
    </row>
    <row r="17" spans="1:14" ht="16.5" thickBot="1" x14ac:dyDescent="0.3">
      <c r="A17" s="30"/>
      <c r="B17" s="31" t="s">
        <v>28</v>
      </c>
      <c r="C17" s="40">
        <f>VLOOKUP(F$2,Liste!A$1:AU$295,10,0)</f>
        <v>7</v>
      </c>
      <c r="E17" s="47"/>
      <c r="F17" s="40">
        <f>VLOOKUP(H$2,Liste!A$1:AX$295,10,0)</f>
        <v>7</v>
      </c>
      <c r="H17" s="47"/>
      <c r="I17" s="40">
        <f>VLOOKUP(J$2,Liste!A$1:BA$295,10,0)</f>
        <v>7</v>
      </c>
      <c r="K17" s="47"/>
      <c r="L17" s="40"/>
      <c r="N17" s="47"/>
    </row>
    <row r="18" spans="1:14" ht="16.5" thickBot="1" x14ac:dyDescent="0.3">
      <c r="A18" s="30"/>
      <c r="B18" s="31" t="s">
        <v>21</v>
      </c>
      <c r="C18" s="52">
        <f>VLOOKUP(F$2,Liste!A$1:AU$295,11,0)</f>
        <v>56</v>
      </c>
      <c r="D18" s="52">
        <f>VLOOKUP(F$2,Liste!A$1:AV$295,13,0)</f>
        <v>48</v>
      </c>
      <c r="E18" s="52">
        <f>VLOOKUP(F$2,Liste!A$1:AW$295,15,0)</f>
        <v>0</v>
      </c>
      <c r="F18" s="52">
        <f>VLOOKUP(H$2,Liste!A$1:AX$295,11,0)</f>
        <v>48</v>
      </c>
      <c r="G18" s="52">
        <f>VLOOKUP(H$2,Liste!A$1:AY$295,13,0)</f>
        <v>48</v>
      </c>
      <c r="H18" s="52">
        <f>VLOOKUP(H$2,Liste!A$1:AZ$295,15,0)</f>
        <v>48</v>
      </c>
      <c r="I18" s="52">
        <f>VLOOKUP(J$2,Liste!A$1:BA$295,11,0)</f>
        <v>48</v>
      </c>
      <c r="J18" s="52">
        <f>VLOOKUP(J$2,Liste!A$1:BB$295,13,0)</f>
        <v>48</v>
      </c>
      <c r="K18" s="52">
        <f>VLOOKUP(J$2,Liste!A$1:BC$295,15,0)</f>
        <v>0</v>
      </c>
      <c r="L18" s="52"/>
      <c r="M18" s="52"/>
      <c r="N18" s="52"/>
    </row>
    <row r="19" spans="1:14" s="60" customFormat="1" ht="15.75" x14ac:dyDescent="0.25">
      <c r="A19" s="56"/>
      <c r="B19" s="31"/>
      <c r="C19" s="57"/>
      <c r="D19" s="58" t="s">
        <v>70</v>
      </c>
      <c r="E19" s="59"/>
      <c r="F19" s="57"/>
      <c r="G19" s="58" t="s">
        <v>71</v>
      </c>
      <c r="H19" s="59"/>
      <c r="I19" s="57"/>
      <c r="J19" s="58" t="s">
        <v>73</v>
      </c>
      <c r="K19" s="59"/>
      <c r="L19" s="57"/>
      <c r="M19" s="58" t="s">
        <v>72</v>
      </c>
      <c r="N19" s="59"/>
    </row>
    <row r="20" spans="1:14" s="60" customFormat="1" ht="16.5" thickBot="1" x14ac:dyDescent="0.3">
      <c r="A20" s="56"/>
      <c r="B20" s="31"/>
      <c r="C20" s="61"/>
      <c r="D20" s="62"/>
      <c r="E20" s="63"/>
      <c r="F20" s="61"/>
      <c r="G20" s="62"/>
      <c r="H20" s="63"/>
      <c r="I20" s="61"/>
      <c r="J20" s="62"/>
      <c r="K20" s="63"/>
      <c r="L20" s="61"/>
      <c r="M20" s="62"/>
      <c r="N20" s="63"/>
    </row>
    <row r="21" spans="1:14" ht="16.5" thickBot="1" x14ac:dyDescent="0.3">
      <c r="A21" s="30"/>
      <c r="B21" s="31" t="s">
        <v>59</v>
      </c>
      <c r="C21" s="54"/>
      <c r="E21" s="54">
        <v>0</v>
      </c>
      <c r="F21" s="54">
        <v>0</v>
      </c>
      <c r="I21" s="54">
        <v>0</v>
      </c>
      <c r="L21" s="54">
        <f>E21+F21+I21</f>
        <v>0</v>
      </c>
      <c r="M21" s="65"/>
      <c r="N21" s="66"/>
    </row>
    <row r="22" spans="1:14" s="60" customFormat="1" ht="16.5" thickBot="1" x14ac:dyDescent="0.3">
      <c r="A22" s="56"/>
      <c r="B22" s="31" t="s">
        <v>19</v>
      </c>
      <c r="C22" s="64"/>
      <c r="D22" s="64" t="str">
        <f>VLOOKUP(F$2,Liste!A$1:AU$295,21,0)</f>
        <v>CIC</v>
      </c>
      <c r="E22" s="64"/>
      <c r="F22" s="64"/>
      <c r="G22" s="64"/>
      <c r="H22" s="64"/>
      <c r="I22" s="64"/>
      <c r="J22" s="64"/>
      <c r="K22" s="64"/>
      <c r="L22" s="64"/>
      <c r="M22" s="64"/>
      <c r="N22" s="64"/>
    </row>
    <row r="23" spans="1:14" ht="16.5" thickBot="1" x14ac:dyDescent="0.3">
      <c r="A23" s="30"/>
      <c r="B23" s="31" t="s">
        <v>29</v>
      </c>
      <c r="C23" s="53">
        <f>VLOOKUP(F$2,Liste!A1:AU6,22,0)</f>
        <v>5221280</v>
      </c>
      <c r="D23" s="64" t="str">
        <f>VLOOKUP(F$2,Liste!A$1:AU$295,21,0)</f>
        <v>CIC</v>
      </c>
      <c r="E23" s="54">
        <f>VLOOKUP(J$2,Liste!A1:AU6,20,0)</f>
        <v>100</v>
      </c>
      <c r="F23" s="64"/>
      <c r="G23" s="64"/>
      <c r="H23" s="64"/>
      <c r="I23" s="64"/>
      <c r="J23" s="64"/>
      <c r="K23" s="64"/>
      <c r="L23" s="54">
        <f>E23</f>
        <v>100</v>
      </c>
      <c r="M23" s="64"/>
      <c r="N23" s="64"/>
    </row>
    <row r="24" spans="1:14" ht="16.5" thickBot="1" x14ac:dyDescent="0.3">
      <c r="A24" s="30"/>
      <c r="B24" s="31" t="s">
        <v>30</v>
      </c>
      <c r="C24" s="53">
        <f>VLOOKUP(J$2,Liste!A2:AU6,22,0)</f>
        <v>5221279</v>
      </c>
      <c r="D24" s="64" t="str">
        <f>VLOOKUP(F$2,Liste!A$1:AU$295,21,0)</f>
        <v>CIC</v>
      </c>
      <c r="E24" s="54">
        <f>VLOOKUP(H$2,Liste!A$1:AU$295,20,0)</f>
        <v>265</v>
      </c>
      <c r="F24" s="64"/>
      <c r="G24" s="64"/>
      <c r="H24" s="64"/>
      <c r="I24" s="64"/>
      <c r="J24" s="64"/>
      <c r="K24" s="64"/>
      <c r="L24" s="54">
        <f>E24</f>
        <v>265</v>
      </c>
      <c r="M24" s="64"/>
      <c r="N24" s="64"/>
    </row>
    <row r="25" spans="1:14" ht="16.5" thickBot="1" x14ac:dyDescent="0.3">
      <c r="A25" s="30"/>
      <c r="B25" s="31" t="s">
        <v>31</v>
      </c>
      <c r="C25" s="53"/>
      <c r="D25" s="64"/>
      <c r="E25" s="54"/>
      <c r="F25" s="64"/>
      <c r="G25" s="64"/>
      <c r="H25" s="64"/>
      <c r="I25" s="64"/>
      <c r="J25" s="64"/>
      <c r="K25" s="64"/>
      <c r="L25" s="64"/>
      <c r="M25" s="64"/>
      <c r="N25" s="64"/>
    </row>
    <row r="26" spans="1:14" ht="16.5" thickBot="1" x14ac:dyDescent="0.3">
      <c r="B26" s="31" t="s">
        <v>63</v>
      </c>
      <c r="C26" s="53"/>
      <c r="D26" s="64"/>
      <c r="E26" s="53"/>
      <c r="F26" s="64"/>
      <c r="G26" s="64"/>
      <c r="H26" s="64"/>
      <c r="I26" s="64"/>
      <c r="J26" s="64"/>
      <c r="K26" s="64"/>
      <c r="L26" s="64"/>
      <c r="M26" s="64"/>
      <c r="N26" s="64"/>
    </row>
    <row r="27" spans="1:14" ht="16.5" thickBot="1" x14ac:dyDescent="0.3">
      <c r="B27" s="31" t="s">
        <v>64</v>
      </c>
      <c r="C27" s="53"/>
      <c r="D27" s="64"/>
      <c r="E27" s="53"/>
      <c r="F27" s="64"/>
      <c r="G27" s="64"/>
      <c r="H27" s="64"/>
      <c r="I27" s="64"/>
      <c r="J27" s="64"/>
      <c r="K27" s="64"/>
      <c r="L27" s="64"/>
      <c r="M27" s="64"/>
      <c r="N27" s="64"/>
    </row>
    <row r="28" spans="1:14" ht="16.5" thickBot="1" x14ac:dyDescent="0.3">
      <c r="B28" s="31" t="s">
        <v>65</v>
      </c>
      <c r="C28" s="53"/>
      <c r="D28" s="64"/>
      <c r="E28" s="53"/>
      <c r="F28" s="64"/>
      <c r="G28" s="64"/>
      <c r="H28" s="64"/>
      <c r="I28" s="64"/>
      <c r="J28" s="64"/>
      <c r="K28" s="64"/>
      <c r="L28" s="64"/>
      <c r="M28" s="64"/>
      <c r="N28" s="64"/>
    </row>
    <row r="29" spans="1:14" ht="16.5" thickBot="1" x14ac:dyDescent="0.3">
      <c r="B29" s="31" t="s">
        <v>66</v>
      </c>
      <c r="C29" s="53"/>
      <c r="D29" s="64"/>
      <c r="E29" s="53"/>
      <c r="F29" s="64"/>
      <c r="G29" s="64"/>
      <c r="H29" s="64"/>
      <c r="I29" s="64"/>
      <c r="J29" s="64"/>
      <c r="K29" s="64"/>
      <c r="L29" s="64"/>
      <c r="M29" s="64"/>
      <c r="N29" s="67">
        <f>SUM(L23:L29)</f>
        <v>365</v>
      </c>
    </row>
    <row r="30" spans="1:14" ht="194.25" customHeight="1" thickBot="1" x14ac:dyDescent="0.3">
      <c r="C30" s="69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6"/>
    </row>
  </sheetData>
  <pageMargins left="0.70866141732283472" right="0.70866141732283472" top="0.74803149606299213" bottom="0.74803149606299213" header="0.31496062992125984" footer="0.31496062992125984"/>
  <pageSetup paperSize="9" scale="75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D7"/>
  <sheetViews>
    <sheetView tabSelected="1" workbookViewId="0">
      <selection activeCell="A17" sqref="A17"/>
    </sheetView>
  </sheetViews>
  <sheetFormatPr baseColWidth="10" defaultRowHeight="15" x14ac:dyDescent="0.25"/>
  <cols>
    <col min="2" max="2" width="12.5703125" style="71" customWidth="1"/>
    <col min="3" max="3" width="17" customWidth="1"/>
    <col min="4" max="4" width="18" customWidth="1"/>
  </cols>
  <sheetData>
    <row r="5" spans="2:4" ht="15.75" thickBot="1" x14ac:dyDescent="0.3"/>
    <row r="6" spans="2:4" ht="54" customHeight="1" thickBot="1" x14ac:dyDescent="0.3">
      <c r="B6" s="72" t="s">
        <v>60</v>
      </c>
      <c r="C6" s="70" t="s">
        <v>74</v>
      </c>
      <c r="D6" s="73"/>
    </row>
    <row r="7" spans="2:4" ht="54" customHeight="1" thickBot="1" x14ac:dyDescent="0.3">
      <c r="B7" s="72" t="s">
        <v>25</v>
      </c>
      <c r="C7" s="70" t="s">
        <v>74</v>
      </c>
      <c r="D7" s="68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Recap</vt:lpstr>
      <vt:lpstr>Recherche</vt:lpstr>
      <vt:lpstr>Liste!Zone_d_impression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2016-11-23T09:32:35Z</cp:lastPrinted>
  <dcterms:created xsi:type="dcterms:W3CDTF">2016-10-07T07:41:43Z</dcterms:created>
  <dcterms:modified xsi:type="dcterms:W3CDTF">2016-11-28T10:07:58Z</dcterms:modified>
</cp:coreProperties>
</file>