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3095" activeTab="1"/>
  </bookViews>
  <sheets>
    <sheet name="NC" sheetId="5" r:id="rId1"/>
    <sheet name="DOC IMPRESSION" sheetId="1" r:id="rId2"/>
  </sheets>
  <definedNames>
    <definedName name="Action__Corrective">TABLEAU_NC[Action 
Corrective]</definedName>
    <definedName name="Analysée_par">TABLEAU_NC[Analysée par]</definedName>
    <definedName name="Cause">TABLEAU_NC[Causes]</definedName>
    <definedName name="Client">TABLEAU_NC[Client]</definedName>
    <definedName name="CLIENTS">#REF!</definedName>
    <definedName name="Contrat_Phase_N°">TABLEAU_NC[Contrat Phase N°]</definedName>
    <definedName name="Coûts_Réparations_€">TABLEAU_NC[Coûts Réparations €]</definedName>
    <definedName name="Date">TABLEAU_NC[Date]</definedName>
    <definedName name="Délais">TABLEAU_NC[Délais]</definedName>
    <definedName name="Détecté_par">TABLEAU_NC[Détecté par]</definedName>
    <definedName name="ECART">TABLEAU_NC[Ecart constaté]</definedName>
    <definedName name="Etat">TABLEAU_NC[Etat]</definedName>
    <definedName name="ETAT_CONSTAT">#REF!</definedName>
    <definedName name="Facturation_Avoir_€">TABLEAU_NC[Facturation
Avoir €]</definedName>
    <definedName name="Famille">TABLEAU_NC[Famille Defaut]</definedName>
    <definedName name="FAMILLE_DEFAUT">#REF!</definedName>
    <definedName name="Heure_analyse">TABLEAU_NC[Heure analyse]</definedName>
    <definedName name="Heures_Retouche">TABLEAU_NC[Heures Retouche]</definedName>
    <definedName name="ILOT_NC">#REF!</definedName>
    <definedName name="Imputation">TABLEAU_NC[Imputation]</definedName>
    <definedName name="IND_PROD">#REF!</definedName>
    <definedName name="Indus_Prod">TABLEAU_NC[Indus/Prod]</definedName>
    <definedName name="LIEU">#REF!</definedName>
    <definedName name="Lieu_Retouche">TABLEAU_NC[Lieu Retouche]</definedName>
    <definedName name="MAJ_Gamme_?">TABLEAU_NC[MAJ Gamme ?]</definedName>
    <definedName name="Mois_régul">TABLEAU_NC[Mois régul]</definedName>
    <definedName name="N°_Constat">TABLEAU_NC[N° Constat]</definedName>
    <definedName name="NAJA_€">TABLEAU_NC[TOT €]</definedName>
    <definedName name="NC">TABLEAU_NC[NC]</definedName>
    <definedName name="OF">TABLEAU_NC[N° OF / BL / Cde]</definedName>
    <definedName name="OP">TABLEAU_NC[Dernère OP N°]</definedName>
    <definedName name="OPERATEURS">#REF!</definedName>
    <definedName name="Origine_NC">TABLEAU_NC[Origine NC]</definedName>
    <definedName name="Primes_heures">TABLEAU_NC[Primes heures]</definedName>
    <definedName name="QTE_NC">TABLEAU_NC[Quantité
NC]</definedName>
    <definedName name="QTE_OF">TABLEAU_NC[Quantité
Totale
OF]</definedName>
    <definedName name="Rebut_€">TABLEAU_NC[Rebut €]</definedName>
    <definedName name="REF">TABLEAU_NC[REF produit]</definedName>
    <definedName name="REF_Gamme">TABLEAU_NC[[REF Gamme ]]</definedName>
    <definedName name="Relance_OF">TABLEAU_NC[Relance OF]</definedName>
    <definedName name="RESP_NC">#REF!</definedName>
    <definedName name="RESP_RETOUCHES">#REF!</definedName>
    <definedName name="Responsable_Retouche">TABLEAU_NC[Responsable Retouche]</definedName>
    <definedName name="SECTEUR_NC">#REF!</definedName>
    <definedName name="TIERS">#REF!</definedName>
    <definedName name="_xlnm.Print_Area" localSheetId="1">'DOC IMPRESSION'!$A:$G</definedName>
  </definedNames>
  <calcPr calcId="125725"/>
</workbook>
</file>

<file path=xl/calcChain.xml><?xml version="1.0" encoding="utf-8"?>
<calcChain xmlns="http://schemas.openxmlformats.org/spreadsheetml/2006/main">
  <c r="U3" i="5"/>
  <c r="U4"/>
  <c r="U5"/>
  <c r="U6"/>
  <c r="U7"/>
  <c r="U8"/>
  <c r="U9"/>
  <c r="U10"/>
  <c r="U11"/>
  <c r="U12"/>
  <c r="U13"/>
  <c r="U14"/>
  <c r="U15"/>
  <c r="U16"/>
  <c r="U17"/>
  <c r="U18"/>
  <c r="G22" i="1"/>
  <c r="E22"/>
  <c r="C22"/>
  <c r="E5"/>
  <c r="B20"/>
  <c r="B27"/>
  <c r="B14"/>
  <c r="A9"/>
  <c r="G5"/>
  <c r="B9"/>
  <c r="E15"/>
  <c r="E14"/>
  <c r="E13"/>
  <c r="G6"/>
  <c r="E6"/>
  <c r="B4"/>
  <c r="B3"/>
  <c r="B6"/>
  <c r="B5" l="1"/>
</calcChain>
</file>

<file path=xl/sharedStrings.xml><?xml version="1.0" encoding="utf-8"?>
<sst xmlns="http://schemas.openxmlformats.org/spreadsheetml/2006/main" count="136" uniqueCount="126">
  <si>
    <t>FICHE DE CONSTAT</t>
  </si>
  <si>
    <t>Client :</t>
  </si>
  <si>
    <t xml:space="preserve"> N° OF : </t>
  </si>
  <si>
    <t>Réf. Pièce :</t>
  </si>
  <si>
    <t>Ecart constaté :</t>
  </si>
  <si>
    <t>Opérations correctives (Retouches, réparation)</t>
  </si>
  <si>
    <t>Opérateur</t>
  </si>
  <si>
    <t>Quantité</t>
  </si>
  <si>
    <t>Tps</t>
  </si>
  <si>
    <t>€ /U</t>
  </si>
  <si>
    <t>Coût M.O.</t>
  </si>
  <si>
    <t>Forfait d’analyse</t>
  </si>
  <si>
    <t>€</t>
  </si>
  <si>
    <t>Total M.O.</t>
  </si>
  <si>
    <t>Rebuts</t>
  </si>
  <si>
    <t>Coût Mat.</t>
  </si>
  <si>
    <t>Coût MO</t>
  </si>
  <si>
    <t>Coût Piéces</t>
  </si>
  <si>
    <t>Total pièces</t>
  </si>
  <si>
    <t>Qualité</t>
  </si>
  <si>
    <t>Action corrective :  définie par : ______________ N° fiche de progrès concernée : ___________</t>
  </si>
  <si>
    <t xml:space="preserve">EI </t>
  </si>
  <si>
    <t>Traitement GPAO : __________________________________</t>
  </si>
  <si>
    <t>M. à J. Gamme : oui / non</t>
  </si>
  <si>
    <t>NC</t>
  </si>
  <si>
    <t>Aspect</t>
  </si>
  <si>
    <t>Client</t>
  </si>
  <si>
    <t>Industrialisation</t>
  </si>
  <si>
    <t>Production</t>
  </si>
  <si>
    <t>MAJ Gamme ?</t>
  </si>
  <si>
    <t>Contrat Phase N°</t>
  </si>
  <si>
    <t>Etat</t>
  </si>
  <si>
    <t>Mois régul</t>
  </si>
  <si>
    <t>Primes heures</t>
  </si>
  <si>
    <t>Facturation
Avoir €</t>
  </si>
  <si>
    <t>Imputation</t>
  </si>
  <si>
    <t>Relance OF</t>
  </si>
  <si>
    <t>Rebut €</t>
  </si>
  <si>
    <t>Coûts Réparations €</t>
  </si>
  <si>
    <t>Heures Retouche</t>
  </si>
  <si>
    <t>Heure analyse</t>
  </si>
  <si>
    <t>Lieu Retouche</t>
  </si>
  <si>
    <t>Responsable Retouche</t>
  </si>
  <si>
    <t>Action 
Corrective</t>
  </si>
  <si>
    <t>Origine NC</t>
  </si>
  <si>
    <t>Analysée par</t>
  </si>
  <si>
    <t>Indus/Prod</t>
  </si>
  <si>
    <t>Famille Defaut</t>
  </si>
  <si>
    <t>Ecart constaté</t>
  </si>
  <si>
    <t>Quantité
NC</t>
  </si>
  <si>
    <t>Quantité
Totale
OF</t>
  </si>
  <si>
    <t>Dernère OP N°</t>
  </si>
  <si>
    <t>N° OF / BL / Cde</t>
  </si>
  <si>
    <t xml:space="preserve">REF Gamme </t>
  </si>
  <si>
    <t>REF produit</t>
  </si>
  <si>
    <t>Détecté par</t>
  </si>
  <si>
    <t>Date</t>
  </si>
  <si>
    <t>N° Constat</t>
  </si>
  <si>
    <t>Analysée par :</t>
  </si>
  <si>
    <t>N° OP :</t>
  </si>
  <si>
    <t>Qté OF :</t>
  </si>
  <si>
    <t>Qté NC :</t>
  </si>
  <si>
    <t>Détectée le :</t>
  </si>
  <si>
    <t>Par :</t>
  </si>
  <si>
    <t>Imputation :</t>
  </si>
  <si>
    <t>Responsable</t>
  </si>
  <si>
    <t>Lieu</t>
  </si>
  <si>
    <t>Délais</t>
  </si>
  <si>
    <t>Retouches</t>
  </si>
  <si>
    <t>Date max</t>
  </si>
  <si>
    <t>Constat n° :</t>
  </si>
  <si>
    <t>TN00440-02D
TN00440-02G</t>
  </si>
  <si>
    <t>390162
390165</t>
  </si>
  <si>
    <t>1000 TN D
1000 TN G</t>
  </si>
  <si>
    <t>Diam 1.20 (+002/+007) mesuré à 1.301.33 avec jauges de contrôle</t>
  </si>
  <si>
    <t>1. Reprise de la boucle de fixation verre
2. Retour qualité</t>
  </si>
  <si>
    <t>Non</t>
  </si>
  <si>
    <t>Famille NC</t>
  </si>
  <si>
    <t>Secteur NC</t>
  </si>
  <si>
    <t>Causes probables</t>
  </si>
  <si>
    <t>Indice</t>
  </si>
  <si>
    <t>Initial</t>
  </si>
  <si>
    <t>FORMULAIRE</t>
  </si>
  <si>
    <t>n° 2104D001</t>
  </si>
  <si>
    <t>1. Déssoudage des barettes</t>
  </si>
  <si>
    <t>2. Meulage soudure + polissage</t>
  </si>
  <si>
    <t>3. Rempacement si besoin</t>
  </si>
  <si>
    <t>4. Re soudage</t>
  </si>
  <si>
    <t>5. Polissage + meulage</t>
  </si>
  <si>
    <t>6. Retour qualité</t>
  </si>
  <si>
    <t>7. Contrôle + conditionnement</t>
  </si>
  <si>
    <t>1. Déssoudage des barettes
2. Meulage soudure + polissage
3. Rempacement si besoin
4. Re soudage
5. Polissage + meulage
6. Retour qualité
7. Contrôle + conditionnement</t>
  </si>
  <si>
    <t>Causes</t>
  </si>
  <si>
    <t>Pierre
Paul
Jacques</t>
  </si>
  <si>
    <t>Pierre</t>
  </si>
  <si>
    <t>Paul</t>
  </si>
  <si>
    <t>Jacques</t>
  </si>
  <si>
    <t>1. Pas de document de suivi OP10</t>
  </si>
  <si>
    <t>2. Côte de roulage hors tolérance / pas de mesure</t>
  </si>
  <si>
    <t>1. Pas de document de suivi OP10
2. Côte de roulage hors tolérance / pas de mesure</t>
  </si>
  <si>
    <t>Truc</t>
  </si>
  <si>
    <t>Ici</t>
  </si>
  <si>
    <t>Cela va compléter mon doc en vue de l'impression</t>
  </si>
  <si>
    <t>Problème, pour plusieurs secteurs, dans ma feuille NC, les donnéees sont saisies avec des alt+entrée</t>
  </si>
  <si>
    <t>Sur cette feuille, je souhaiterais que les cellules soient reportées avec des saut de ligne comme ci-dessous..</t>
  </si>
  <si>
    <t>genre concatener à l'inverse ! Sachant que le nombre de lignes peut-être aléatoire…</t>
  </si>
  <si>
    <t>Atelier 1</t>
  </si>
  <si>
    <t>Atelier 3
Atelier 4
Finition</t>
  </si>
  <si>
    <t>Bidule</t>
  </si>
  <si>
    <t>La</t>
  </si>
  <si>
    <t>Marc</t>
  </si>
  <si>
    <t>Harry Totole</t>
  </si>
  <si>
    <t>Zorro</t>
  </si>
  <si>
    <t>Wazahhh</t>
  </si>
  <si>
    <t>Benabar</t>
  </si>
  <si>
    <t>TOT €</t>
  </si>
  <si>
    <t>AZ00235-25</t>
  </si>
  <si>
    <t>AZ00230-01</t>
  </si>
  <si>
    <t>Retour 195</t>
  </si>
  <si>
    <t>Dimentionel</t>
  </si>
  <si>
    <t>1. Pas de contrôle de Zorro
2. Wazahh n'a pas transmis toutes les données d'opération</t>
  </si>
  <si>
    <t>1. Visuel pas conforme
2. Aspéritées</t>
  </si>
  <si>
    <t>Chose</t>
  </si>
  <si>
    <t>en 1er, nous completons le tableau sur feuille NC , puis en G3</t>
  </si>
  <si>
    <t>je sélectionne le n° de fiche (feuille NC colonne A:A)</t>
  </si>
  <si>
    <t>Résultat  souhaité pour constat 9970 :</t>
  </si>
</sst>
</file>

<file path=xl/styles.xml><?xml version="1.0" encoding="utf-8"?>
<styleSheet xmlns="http://schemas.openxmlformats.org/spreadsheetml/2006/main">
  <numFmts count="9">
    <numFmt numFmtId="43" formatCode="_-* #,##0.00\ _€_-;\-* #,##0.00\ _€_-;_-* &quot;-&quot;??\ _€_-;_-@_-"/>
    <numFmt numFmtId="164" formatCode="#,##0_._0_0"/>
    <numFmt numFmtId="165" formatCode="_-* #,##0.00\ [$€]_-;\-* #,##0.00\ [$€]_-;_-* &quot;-&quot;??\ [$€]_-;_-@_-"/>
    <numFmt numFmtId="166" formatCode="#,##0.00_ ;\-#,##0.00\ "/>
    <numFmt numFmtId="167" formatCode="_-* #,##0\ [$€-40C]_-;\-* #,##0\ [$€-40C]_-;_-* &quot;-&quot;??\ [$€-40C]_-;_-@_-"/>
    <numFmt numFmtId="168" formatCode="_-* #,##0.00\ &quot;F&quot;_-;\-* #,##0.00\ &quot;F&quot;_-;_-* &quot;-&quot;??\ &quot;F&quot;_-;_-@_-"/>
    <numFmt numFmtId="169" formatCode="_-* #,##0.00\ [$€-40C]_-;\-* #,##0.00\ [$€-40C]_-;_-* &quot;-&quot;??\ [$€-40C]_-;_-@_-"/>
    <numFmt numFmtId="170" formatCode="dd/mm/yy;@"/>
    <numFmt numFmtId="171" formatCode="&quot;CP &quot;@"/>
  </numFmts>
  <fonts count="14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sz val="9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gray125">
        <bgColor rgb="FFE5E5E5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0" fontId="1" fillId="0" borderId="0"/>
    <xf numFmtId="0" fontId="2" fillId="0" borderId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Protection="0">
      <alignment horizontal="right" vertical="top" indent="1"/>
    </xf>
    <xf numFmtId="166" fontId="2" fillId="0" borderId="0" applyFont="0" applyFill="0" applyBorder="0" applyProtection="0">
      <alignment horizontal="right" vertical="top" indent="1"/>
    </xf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9" fontId="2" fillId="0" borderId="0" applyFont="0">
      <alignment horizontal="left" vertical="top" wrapText="1" indent="1"/>
    </xf>
    <xf numFmtId="168" fontId="2" fillId="0" borderId="0" applyFill="0" applyBorder="0" applyAlignment="0" applyProtection="0"/>
  </cellStyleXfs>
  <cellXfs count="41">
    <xf numFmtId="0" fontId="0" fillId="0" borderId="0" xfId="0"/>
    <xf numFmtId="0" fontId="3" fillId="0" borderId="0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right" vertical="center" wrapText="1"/>
    </xf>
    <xf numFmtId="0" fontId="3" fillId="2" borderId="0" xfId="0" applyNumberFormat="1" applyFont="1" applyFill="1" applyBorder="1" applyAlignment="1">
      <alignment horizontal="left" vertical="center" wrapText="1"/>
    </xf>
    <xf numFmtId="0" fontId="3" fillId="3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top" wrapText="1"/>
    </xf>
    <xf numFmtId="170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top" wrapText="1"/>
    </xf>
    <xf numFmtId="49" fontId="4" fillId="0" borderId="0" xfId="12" applyFont="1" applyAlignment="1">
      <alignment horizontal="center" vertical="top" wrapText="1"/>
    </xf>
    <xf numFmtId="2" fontId="4" fillId="0" borderId="0" xfId="0" applyNumberFormat="1" applyFont="1" applyFill="1" applyAlignment="1">
      <alignment horizontal="center" vertical="top" wrapText="1"/>
    </xf>
    <xf numFmtId="167" fontId="4" fillId="0" borderId="0" xfId="0" applyNumberFormat="1" applyFont="1" applyFill="1" applyAlignment="1">
      <alignment horizontal="center" vertical="top" wrapText="1"/>
    </xf>
    <xf numFmtId="43" fontId="4" fillId="0" borderId="0" xfId="0" applyNumberFormat="1" applyFont="1" applyFill="1" applyAlignment="1">
      <alignment horizontal="center" vertical="top" wrapText="1"/>
    </xf>
    <xf numFmtId="169" fontId="4" fillId="0" borderId="0" xfId="13" applyNumberFormat="1" applyFont="1" applyFill="1" applyAlignment="1">
      <alignment horizontal="center"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0" fontId="4" fillId="0" borderId="0" xfId="0" quotePrefix="1" applyFont="1" applyAlignment="1">
      <alignment vertical="top" wrapText="1"/>
    </xf>
    <xf numFmtId="0" fontId="3" fillId="4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right" vertical="center" wrapText="1"/>
    </xf>
    <xf numFmtId="0" fontId="7" fillId="2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vertical="center" wrapText="1"/>
    </xf>
    <xf numFmtId="0" fontId="9" fillId="0" borderId="0" xfId="0" applyNumberFormat="1" applyFont="1" applyBorder="1" applyAlignment="1">
      <alignment horizontal="left" vertical="center" wrapText="1"/>
    </xf>
    <xf numFmtId="14" fontId="10" fillId="0" borderId="0" xfId="0" applyNumberFormat="1" applyFont="1" applyBorder="1" applyAlignment="1">
      <alignment horizontal="left" vertical="center" wrapText="1"/>
    </xf>
    <xf numFmtId="0" fontId="10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left" vertical="center" wrapText="1"/>
    </xf>
    <xf numFmtId="0" fontId="11" fillId="0" borderId="0" xfId="0" applyNumberFormat="1" applyFont="1" applyBorder="1" applyAlignment="1">
      <alignment horizontal="left" vertical="center" wrapText="1"/>
    </xf>
    <xf numFmtId="0" fontId="10" fillId="4" borderId="0" xfId="0" applyNumberFormat="1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vertical="top" wrapText="1"/>
    </xf>
    <xf numFmtId="170" fontId="4" fillId="0" borderId="0" xfId="0" applyNumberFormat="1" applyFont="1" applyAlignment="1">
      <alignment vertical="top" wrapText="1"/>
    </xf>
    <xf numFmtId="2" fontId="4" fillId="0" borderId="0" xfId="0" applyNumberFormat="1" applyFont="1" applyAlignment="1">
      <alignment vertical="top" wrapText="1"/>
    </xf>
    <xf numFmtId="167" fontId="4" fillId="0" borderId="0" xfId="0" applyNumberFormat="1" applyFont="1" applyAlignment="1">
      <alignment vertical="top" wrapText="1"/>
    </xf>
    <xf numFmtId="43" fontId="4" fillId="0" borderId="0" xfId="0" applyNumberFormat="1" applyFont="1" applyAlignment="1">
      <alignment vertical="top" wrapText="1"/>
    </xf>
    <xf numFmtId="169" fontId="4" fillId="0" borderId="0" xfId="0" applyNumberFormat="1" applyFont="1" applyAlignment="1">
      <alignment vertical="top" wrapText="1"/>
    </xf>
    <xf numFmtId="166" fontId="4" fillId="0" borderId="0" xfId="0" applyNumberFormat="1" applyFon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71" fontId="4" fillId="0" borderId="0" xfId="0" applyNumberFormat="1" applyFont="1" applyAlignment="1">
      <alignment vertical="top" wrapText="1"/>
    </xf>
    <xf numFmtId="0" fontId="13" fillId="0" borderId="0" xfId="0" applyFont="1" applyAlignment="1">
      <alignment horizontal="left" vertical="top" wrapText="1"/>
    </xf>
  </cellXfs>
  <cellStyles count="14">
    <cellStyle name="BvDAddIn_Currency" xfId="3"/>
    <cellStyle name="Euro" xfId="4"/>
    <cellStyle name="Euro retrait" xfId="5"/>
    <cellStyle name="Heure retrait" xfId="6"/>
    <cellStyle name="Monétaire 2" xfId="13"/>
    <cellStyle name="Normal" xfId="0" builtinId="0"/>
    <cellStyle name="Normal 2" xfId="1"/>
    <cellStyle name="Normal 2 2" xfId="7"/>
    <cellStyle name="Normal 3" xfId="8"/>
    <cellStyle name="Normal 4" xfId="2"/>
    <cellStyle name="Normal 5" xfId="9"/>
    <cellStyle name="Pourcentage 2" xfId="10"/>
    <cellStyle name="Pourcentage 2 2" xfId="11"/>
    <cellStyle name="Texte Retrait" xfId="12"/>
  </cellStyles>
  <dxfs count="47">
    <dxf>
      <font>
        <strike val="0"/>
        <outline val="0"/>
        <shadow val="0"/>
        <u val="none"/>
        <vertAlign val="baseline"/>
        <name val="Calibri"/>
        <scheme val="minor"/>
      </font>
      <numFmt numFmtId="19" formatCode="dd/mm/yyyy"/>
      <alignment horizontal="general"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relativeIndent="255" justifyLastLine="0" shrinkToFit="0" mergeCell="0" readingOrder="0"/>
    </dxf>
    <dxf>
      <fill>
        <patternFill>
          <bgColor rgb="FFFFFF00"/>
        </patternFill>
      </fill>
    </dxf>
    <dxf>
      <fill>
        <patternFill>
          <bgColor rgb="FFCDFFE4"/>
        </patternFill>
      </fill>
    </dxf>
    <dxf>
      <fill>
        <patternFill>
          <bgColor rgb="FFAFFFC8"/>
        </patternFill>
      </fill>
    </dxf>
    <dxf>
      <font>
        <color auto="1"/>
      </font>
      <fill>
        <patternFill patternType="solid">
          <bgColor rgb="FFFF9900"/>
        </patternFill>
      </fill>
    </dxf>
    <dxf>
      <fill>
        <patternFill>
          <bgColor rgb="FF93FFFF"/>
        </patternFill>
      </fill>
    </dxf>
    <dxf>
      <fill>
        <patternFill>
          <bgColor rgb="FFFF3300"/>
        </patternFill>
      </fill>
    </dxf>
    <dxf>
      <fill>
        <patternFill>
          <bgColor rgb="FFCDFFE4"/>
        </patternFill>
      </fill>
    </dxf>
    <dxf>
      <fill>
        <patternFill>
          <bgColor rgb="FFAFFFC8"/>
        </patternFill>
      </fill>
    </dxf>
    <dxf>
      <font>
        <color auto="1"/>
      </font>
      <fill>
        <patternFill patternType="solid">
          <bgColor rgb="FFFF9900"/>
        </patternFill>
      </fill>
    </dxf>
    <dxf>
      <fill>
        <patternFill>
          <bgColor rgb="FF93FFFF"/>
        </patternFill>
      </fill>
    </dxf>
    <dxf>
      <fill>
        <patternFill>
          <bgColor rgb="FFFF33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_NC" displayName="TABLEAU_NC" ref="A2:AH18" totalsRowShown="0" headerRowDxfId="2" dataDxfId="1">
  <tableColumns count="34">
    <tableColumn id="1" name="N° Constat" dataDxfId="35"/>
    <tableColumn id="2" name="Date" dataDxfId="34"/>
    <tableColumn id="3" name="Détecté par" dataDxfId="33"/>
    <tableColumn id="4" name="Client" dataDxfId="32"/>
    <tableColumn id="5" name="NC" dataDxfId="31"/>
    <tableColumn id="6" name="REF produit" dataDxfId="30"/>
    <tableColumn id="7" name="REF Gamme " dataDxfId="29"/>
    <tableColumn id="8" name="N° OF / BL / Cde" dataDxfId="28"/>
    <tableColumn id="9" name="Dernère OP N°" dataDxfId="27"/>
    <tableColumn id="10" name="Quantité_x000a_Totale_x000a_OF" dataDxfId="26"/>
    <tableColumn id="11" name="Quantité_x000a_NC" dataDxfId="25"/>
    <tableColumn id="12" name="Ecart constaté" dataDxfId="24"/>
    <tableColumn id="13" name="Famille Defaut" dataDxfId="23"/>
    <tableColumn id="14" name="Indus/Prod" dataDxfId="22"/>
    <tableColumn id="15" name="Causes" dataDxfId="21"/>
    <tableColumn id="16" name="Analysée par" dataDxfId="20"/>
    <tableColumn id="17" name="Origine NC" dataDxfId="19"/>
    <tableColumn id="18" name="Action _x000a_Corrective" dataDxfId="18"/>
    <tableColumn id="19" name="Responsable Retouche" dataDxfId="17"/>
    <tableColumn id="20" name="Lieu Retouche" dataDxfId="16"/>
    <tableColumn id="21" name="Délais" dataDxfId="0">
      <calculatedColumnFormula>IF(TABLEAU_NC[[#This Row],[Date]]="","",TABLEAU_NC[[#This Row],[Date]]+10)</calculatedColumnFormula>
    </tableColumn>
    <tableColumn id="22" name="Heure analyse" dataDxfId="15"/>
    <tableColumn id="23" name="Heures Retouche" dataDxfId="14"/>
    <tableColumn id="24" name="Coûts Réparations €" dataDxfId="13"/>
    <tableColumn id="25" name="Rebut €" dataDxfId="12"/>
    <tableColumn id="26" name="Relance OF" dataDxfId="11"/>
    <tableColumn id="27" name="Imputation" dataDxfId="10"/>
    <tableColumn id="28" name="TOT €" dataDxfId="9"/>
    <tableColumn id="29" name="Facturation_x000a_Avoir €" dataDxfId="8"/>
    <tableColumn id="30" name="Primes heures" dataDxfId="7"/>
    <tableColumn id="31" name="Mois régul" dataDxfId="6"/>
    <tableColumn id="32" name="Etat" dataDxfId="5"/>
    <tableColumn id="33" name="Contrat Phase N°" dataDxfId="4"/>
    <tableColumn id="34" name="MAJ Gamme ?" dataDxfId="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33"/>
  <sheetViews>
    <sheetView workbookViewId="0">
      <selection activeCell="H5" sqref="H5"/>
    </sheetView>
  </sheetViews>
  <sheetFormatPr baseColWidth="10" defaultRowHeight="12.75"/>
  <cols>
    <col min="1" max="1" width="11.42578125" style="29"/>
    <col min="2" max="2" width="11.42578125" style="13"/>
    <col min="3" max="3" width="21" style="13" customWidth="1"/>
    <col min="4" max="4" width="27.140625" style="13" customWidth="1"/>
    <col min="5" max="5" width="14.42578125" style="13" customWidth="1"/>
    <col min="6" max="6" width="12.140625" style="13" customWidth="1"/>
    <col min="7" max="7" width="12.5703125" style="13" customWidth="1"/>
    <col min="8" max="8" width="15.140625" style="13" customWidth="1"/>
    <col min="9" max="9" width="9.7109375" style="13" customWidth="1"/>
    <col min="10" max="11" width="11.42578125" style="13"/>
    <col min="12" max="12" width="45.85546875" style="13" customWidth="1"/>
    <col min="13" max="13" width="14.5703125" style="13" customWidth="1"/>
    <col min="14" max="14" width="12" style="13" customWidth="1"/>
    <col min="15" max="15" width="40.7109375" style="13" customWidth="1"/>
    <col min="16" max="16" width="13.28515625" style="13" customWidth="1"/>
    <col min="17" max="17" width="11.5703125" style="13" customWidth="1"/>
    <col min="18" max="18" width="43" style="13" customWidth="1"/>
    <col min="19" max="19" width="20.7109375" style="13" customWidth="1"/>
    <col min="20" max="20" width="13.85546875" style="13" customWidth="1"/>
    <col min="21" max="21" width="11.42578125" style="13"/>
    <col min="22" max="22" width="14.28515625" style="13" customWidth="1"/>
    <col min="23" max="23" width="16.140625" style="13" customWidth="1"/>
    <col min="24" max="24" width="19.85546875" style="13" customWidth="1"/>
    <col min="25" max="25" width="11.42578125" style="13"/>
    <col min="26" max="26" width="11.85546875" style="13" customWidth="1"/>
    <col min="27" max="27" width="29.28515625" style="13" customWidth="1"/>
    <col min="28" max="29" width="11.42578125" style="13"/>
    <col min="30" max="30" width="15.140625" style="13" customWidth="1"/>
    <col min="31" max="31" width="12.42578125" style="13" customWidth="1"/>
    <col min="32" max="32" width="11.42578125" style="13"/>
    <col min="33" max="33" width="16.28515625" style="13" customWidth="1"/>
    <col min="34" max="34" width="13.85546875" style="13" customWidth="1"/>
    <col min="35" max="16384" width="11.42578125" style="13"/>
  </cols>
  <sheetData>
    <row r="1" spans="1:34">
      <c r="A1" s="29">
        <v>1</v>
      </c>
      <c r="B1" s="13">
        <v>2</v>
      </c>
      <c r="C1" s="13">
        <v>3</v>
      </c>
      <c r="D1" s="13">
        <v>4</v>
      </c>
      <c r="E1" s="13">
        <v>5</v>
      </c>
      <c r="F1" s="13">
        <v>6</v>
      </c>
      <c r="G1" s="13">
        <v>7</v>
      </c>
      <c r="H1" s="13">
        <v>8</v>
      </c>
      <c r="I1" s="13">
        <v>9</v>
      </c>
      <c r="J1" s="13">
        <v>10</v>
      </c>
      <c r="K1" s="13">
        <v>11</v>
      </c>
      <c r="L1" s="13">
        <v>12</v>
      </c>
      <c r="M1" s="13">
        <v>13</v>
      </c>
      <c r="N1" s="13">
        <v>14</v>
      </c>
      <c r="O1" s="13">
        <v>15</v>
      </c>
      <c r="P1" s="13">
        <v>16</v>
      </c>
      <c r="Q1" s="13">
        <v>17</v>
      </c>
      <c r="R1" s="13">
        <v>18</v>
      </c>
      <c r="S1" s="13">
        <v>19</v>
      </c>
      <c r="T1" s="13">
        <v>20</v>
      </c>
      <c r="U1" s="13">
        <v>21</v>
      </c>
      <c r="V1" s="13">
        <v>22</v>
      </c>
      <c r="W1" s="13">
        <v>23</v>
      </c>
      <c r="X1" s="13">
        <v>24</v>
      </c>
      <c r="Y1" s="13">
        <v>25</v>
      </c>
      <c r="Z1" s="13">
        <v>26</v>
      </c>
      <c r="AA1" s="13">
        <v>27</v>
      </c>
      <c r="AB1" s="13">
        <v>28</v>
      </c>
      <c r="AC1" s="13">
        <v>29</v>
      </c>
      <c r="AD1" s="13">
        <v>30</v>
      </c>
      <c r="AE1" s="13">
        <v>31</v>
      </c>
      <c r="AF1" s="13">
        <v>32</v>
      </c>
      <c r="AG1" s="13">
        <v>33</v>
      </c>
      <c r="AH1" s="13">
        <v>34</v>
      </c>
    </row>
    <row r="2" spans="1:34" ht="38.25">
      <c r="A2" s="5" t="s">
        <v>57</v>
      </c>
      <c r="B2" s="6" t="s">
        <v>56</v>
      </c>
      <c r="C2" s="7" t="s">
        <v>55</v>
      </c>
      <c r="D2" s="5" t="s">
        <v>26</v>
      </c>
      <c r="E2" s="5" t="s">
        <v>24</v>
      </c>
      <c r="F2" s="5" t="s">
        <v>54</v>
      </c>
      <c r="G2" s="8" t="s">
        <v>53</v>
      </c>
      <c r="H2" s="8" t="s">
        <v>52</v>
      </c>
      <c r="I2" s="8" t="s">
        <v>51</v>
      </c>
      <c r="J2" s="8" t="s">
        <v>50</v>
      </c>
      <c r="K2" s="8" t="s">
        <v>49</v>
      </c>
      <c r="L2" s="8" t="s">
        <v>48</v>
      </c>
      <c r="M2" s="8" t="s">
        <v>47</v>
      </c>
      <c r="N2" s="8" t="s">
        <v>46</v>
      </c>
      <c r="O2" s="8" t="s">
        <v>92</v>
      </c>
      <c r="P2" s="8" t="s">
        <v>45</v>
      </c>
      <c r="Q2" s="8" t="s">
        <v>44</v>
      </c>
      <c r="R2" s="8" t="s">
        <v>43</v>
      </c>
      <c r="S2" s="7" t="s">
        <v>42</v>
      </c>
      <c r="T2" s="7" t="s">
        <v>41</v>
      </c>
      <c r="U2" s="6" t="s">
        <v>67</v>
      </c>
      <c r="V2" s="7" t="s">
        <v>40</v>
      </c>
      <c r="W2" s="9" t="s">
        <v>39</v>
      </c>
      <c r="X2" s="10" t="s">
        <v>38</v>
      </c>
      <c r="Y2" s="9" t="s">
        <v>37</v>
      </c>
      <c r="Z2" s="7" t="s">
        <v>36</v>
      </c>
      <c r="AA2" s="5" t="s">
        <v>35</v>
      </c>
      <c r="AB2" s="11" t="s">
        <v>115</v>
      </c>
      <c r="AC2" s="12" t="s">
        <v>34</v>
      </c>
      <c r="AD2" s="10" t="s">
        <v>33</v>
      </c>
      <c r="AE2" s="10" t="s">
        <v>32</v>
      </c>
      <c r="AF2" s="8" t="s">
        <v>31</v>
      </c>
      <c r="AG2" s="9" t="s">
        <v>30</v>
      </c>
      <c r="AH2" s="7" t="s">
        <v>29</v>
      </c>
    </row>
    <row r="3" spans="1:34" ht="89.25">
      <c r="A3" s="29">
        <v>9970</v>
      </c>
      <c r="B3" s="30">
        <v>42800</v>
      </c>
      <c r="C3" s="13" t="s">
        <v>111</v>
      </c>
      <c r="D3" s="13" t="s">
        <v>114</v>
      </c>
      <c r="E3" s="13" t="s">
        <v>27</v>
      </c>
      <c r="F3" s="31" t="s">
        <v>71</v>
      </c>
      <c r="G3" s="31" t="s">
        <v>71</v>
      </c>
      <c r="H3" s="31" t="s">
        <v>72</v>
      </c>
      <c r="I3" s="29">
        <v>18</v>
      </c>
      <c r="J3" s="13" t="s">
        <v>73</v>
      </c>
      <c r="K3" s="13" t="s">
        <v>73</v>
      </c>
      <c r="L3" s="13" t="s">
        <v>74</v>
      </c>
      <c r="M3" s="13" t="s">
        <v>119</v>
      </c>
      <c r="N3" s="13" t="s">
        <v>28</v>
      </c>
      <c r="O3" s="31" t="s">
        <v>99</v>
      </c>
      <c r="P3" s="13" t="s">
        <v>122</v>
      </c>
      <c r="Q3" s="13" t="s">
        <v>106</v>
      </c>
      <c r="R3" s="13" t="s">
        <v>91</v>
      </c>
      <c r="S3" s="13" t="s">
        <v>100</v>
      </c>
      <c r="T3" s="13" t="s">
        <v>101</v>
      </c>
      <c r="U3" s="14">
        <f>IF(TABLEAU_NC[[#This Row],[Date]]="","",TABLEAU_NC[[#This Row],[Date]]+10)</f>
        <v>42810</v>
      </c>
      <c r="V3" s="13">
        <v>1</v>
      </c>
      <c r="W3" s="13">
        <v>15</v>
      </c>
      <c r="X3" s="13">
        <v>250</v>
      </c>
      <c r="Y3" s="13">
        <v>32</v>
      </c>
      <c r="Z3" s="13" t="s">
        <v>76</v>
      </c>
      <c r="AA3" s="13" t="s">
        <v>93</v>
      </c>
    </row>
    <row r="4" spans="1:34" ht="38.25">
      <c r="A4" s="29">
        <v>9971</v>
      </c>
      <c r="B4" s="30">
        <v>42736</v>
      </c>
      <c r="C4" s="13" t="s">
        <v>112</v>
      </c>
      <c r="D4" s="13" t="s">
        <v>113</v>
      </c>
      <c r="E4" s="13" t="s">
        <v>28</v>
      </c>
      <c r="F4" s="13" t="s">
        <v>116</v>
      </c>
      <c r="G4" s="13" t="s">
        <v>117</v>
      </c>
      <c r="H4" s="13" t="s">
        <v>118</v>
      </c>
      <c r="I4" s="29">
        <v>36</v>
      </c>
      <c r="J4" s="13">
        <v>1200</v>
      </c>
      <c r="K4" s="13">
        <v>120</v>
      </c>
      <c r="L4" s="13" t="s">
        <v>121</v>
      </c>
      <c r="M4" s="13" t="s">
        <v>25</v>
      </c>
      <c r="N4" s="13" t="s">
        <v>28</v>
      </c>
      <c r="O4" s="13" t="s">
        <v>120</v>
      </c>
      <c r="P4" s="13" t="s">
        <v>122</v>
      </c>
      <c r="Q4" s="13" t="s">
        <v>107</v>
      </c>
      <c r="R4" s="13" t="s">
        <v>75</v>
      </c>
      <c r="S4" s="13" t="s">
        <v>108</v>
      </c>
      <c r="T4" s="13" t="s">
        <v>109</v>
      </c>
      <c r="U4" s="14">
        <f>IF(TABLEAU_NC[[#This Row],[Date]]="","",TABLEAU_NC[[#This Row],[Date]]+10)</f>
        <v>42746</v>
      </c>
      <c r="AA4" s="13" t="s">
        <v>110</v>
      </c>
    </row>
    <row r="5" spans="1:34">
      <c r="B5" s="29"/>
      <c r="F5" s="15"/>
      <c r="I5" s="29"/>
      <c r="U5" s="14" t="str">
        <f>IF(TABLEAU_NC[[#This Row],[Date]]="","",TABLEAU_NC[[#This Row],[Date]]+10)</f>
        <v/>
      </c>
    </row>
    <row r="6" spans="1:34">
      <c r="B6" s="29"/>
      <c r="I6" s="29"/>
      <c r="U6" s="14" t="str">
        <f>IF(TABLEAU_NC[[#This Row],[Date]]="","",TABLEAU_NC[[#This Row],[Date]]+10)</f>
        <v/>
      </c>
    </row>
    <row r="7" spans="1:34">
      <c r="B7" s="29"/>
      <c r="I7" s="29"/>
      <c r="U7" s="14" t="str">
        <f>IF(TABLEAU_NC[[#This Row],[Date]]="","",TABLEAU_NC[[#This Row],[Date]]+10)</f>
        <v/>
      </c>
    </row>
    <row r="8" spans="1:34">
      <c r="B8" s="29"/>
      <c r="I8" s="29"/>
      <c r="U8" s="14" t="str">
        <f>IF(TABLEAU_NC[[#This Row],[Date]]="","",TABLEAU_NC[[#This Row],[Date]]+10)</f>
        <v/>
      </c>
    </row>
    <row r="9" spans="1:34">
      <c r="B9" s="29"/>
      <c r="I9" s="29"/>
      <c r="U9" s="14" t="str">
        <f>IF(TABLEAU_NC[[#This Row],[Date]]="","",TABLEAU_NC[[#This Row],[Date]]+10)</f>
        <v/>
      </c>
    </row>
    <row r="10" spans="1:34">
      <c r="B10" s="29"/>
      <c r="I10" s="29"/>
      <c r="U10" s="14" t="str">
        <f>IF(TABLEAU_NC[[#This Row],[Date]]="","",TABLEAU_NC[[#This Row],[Date]]+10)</f>
        <v/>
      </c>
    </row>
    <row r="11" spans="1:34">
      <c r="B11" s="29"/>
      <c r="I11" s="29"/>
      <c r="U11" s="14" t="str">
        <f>IF(TABLEAU_NC[[#This Row],[Date]]="","",TABLEAU_NC[[#This Row],[Date]]+10)</f>
        <v/>
      </c>
    </row>
    <row r="12" spans="1:34">
      <c r="B12" s="29"/>
      <c r="I12" s="29"/>
      <c r="U12" s="14" t="str">
        <f>IF(TABLEAU_NC[[#This Row],[Date]]="","",TABLEAU_NC[[#This Row],[Date]]+10)</f>
        <v/>
      </c>
    </row>
    <row r="13" spans="1:34">
      <c r="B13" s="29"/>
      <c r="I13" s="29"/>
      <c r="U13" s="14" t="str">
        <f>IF(TABLEAU_NC[[#This Row],[Date]]="","",TABLEAU_NC[[#This Row],[Date]]+10)</f>
        <v/>
      </c>
    </row>
    <row r="14" spans="1:34">
      <c r="B14" s="29"/>
      <c r="I14" s="29"/>
      <c r="U14" s="14" t="str">
        <f>IF(TABLEAU_NC[[#This Row],[Date]]="","",TABLEAU_NC[[#This Row],[Date]]+10)</f>
        <v/>
      </c>
    </row>
    <row r="15" spans="1:34">
      <c r="B15" s="29"/>
      <c r="I15" s="29"/>
      <c r="U15" s="14" t="str">
        <f>IF(TABLEAU_NC[[#This Row],[Date]]="","",TABLEAU_NC[[#This Row],[Date]]+10)</f>
        <v/>
      </c>
    </row>
    <row r="16" spans="1:34">
      <c r="B16" s="29"/>
      <c r="I16" s="29"/>
      <c r="U16" s="14" t="str">
        <f>IF(TABLEAU_NC[[#This Row],[Date]]="","",TABLEAU_NC[[#This Row],[Date]]+10)</f>
        <v/>
      </c>
    </row>
    <row r="17" spans="2:38">
      <c r="B17" s="29"/>
      <c r="I17" s="29"/>
      <c r="U17" s="14" t="str">
        <f>IF(TABLEAU_NC[[#This Row],[Date]]="","",TABLEAU_NC[[#This Row],[Date]]+10)</f>
        <v/>
      </c>
    </row>
    <row r="18" spans="2:38">
      <c r="B18" s="29"/>
      <c r="I18" s="29"/>
      <c r="U18" s="14" t="str">
        <f>IF(TABLEAU_NC[[#This Row],[Date]]="","",TABLEAU_NC[[#This Row],[Date]]+10)</f>
        <v/>
      </c>
    </row>
    <row r="24" spans="2:38">
      <c r="B24" s="32"/>
      <c r="C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2"/>
      <c r="T24" s="31"/>
      <c r="U24" s="31"/>
      <c r="V24" s="31"/>
      <c r="W24" s="33"/>
      <c r="X24" s="34"/>
      <c r="Y24" s="33"/>
      <c r="Z24" s="31"/>
      <c r="AB24" s="35"/>
      <c r="AC24" s="36"/>
      <c r="AD24" s="34"/>
      <c r="AE24" s="34"/>
      <c r="AF24" s="31"/>
      <c r="AG24" s="33"/>
      <c r="AH24" s="31"/>
    </row>
    <row r="25" spans="2:38">
      <c r="B25" s="32"/>
      <c r="C25" s="31"/>
      <c r="D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2"/>
      <c r="T25" s="31"/>
      <c r="U25" s="31"/>
      <c r="V25" s="37"/>
      <c r="W25" s="37"/>
      <c r="X25" s="38"/>
      <c r="Y25" s="36"/>
      <c r="Z25" s="33"/>
      <c r="AA25" s="31"/>
      <c r="AB25" s="36"/>
      <c r="AC25" s="38"/>
      <c r="AD25" s="33"/>
      <c r="AE25" s="31"/>
      <c r="AF25" s="31"/>
      <c r="AG25" s="39"/>
      <c r="AH25" s="31"/>
      <c r="AI25" s="32"/>
      <c r="AJ25" s="32"/>
      <c r="AK25" s="32"/>
      <c r="AL25" s="32"/>
    </row>
    <row r="32" spans="2:38">
      <c r="C32" s="40"/>
    </row>
    <row r="33" spans="3:3">
      <c r="C33" s="40"/>
    </row>
  </sheetData>
  <conditionalFormatting sqref="A2:R2 T2:AH2">
    <cfRule type="expression" dxfId="46" priority="8" stopIfTrue="1">
      <formula>$AF2="Vide"</formula>
    </cfRule>
    <cfRule type="expression" priority="9" stopIfTrue="1">
      <formula>$AF2=""</formula>
    </cfRule>
    <cfRule type="expression" dxfId="45" priority="10" stopIfTrue="1">
      <formula>$AF2="Chiffrage"</formula>
    </cfRule>
    <cfRule type="expression" dxfId="44" priority="11" stopIfTrue="1">
      <formula>$AF2="Ec validation"</formula>
    </cfRule>
    <cfRule type="expression" dxfId="43" priority="12" stopIfTrue="1">
      <formula>$AF2="Facturé"</formula>
    </cfRule>
    <cfRule type="expression" dxfId="42" priority="13" stopIfTrue="1">
      <formula>$AF2="Clôturé"</formula>
    </cfRule>
  </conditionalFormatting>
  <conditionalFormatting sqref="S2">
    <cfRule type="expression" dxfId="41" priority="2" stopIfTrue="1">
      <formula>$AF2="Vide"</formula>
    </cfRule>
    <cfRule type="expression" priority="3" stopIfTrue="1">
      <formula>$AF2=""</formula>
    </cfRule>
    <cfRule type="expression" dxfId="40" priority="4" stopIfTrue="1">
      <formula>$AF2="Chiffrage"</formula>
    </cfRule>
    <cfRule type="expression" dxfId="39" priority="5" stopIfTrue="1">
      <formula>$AF2="Ec validation"</formula>
    </cfRule>
    <cfRule type="expression" dxfId="38" priority="6" stopIfTrue="1">
      <formula>$AF2="Facturé"</formula>
    </cfRule>
    <cfRule type="expression" dxfId="37" priority="7" stopIfTrue="1">
      <formula>$AF2="Clôturé"</formula>
    </cfRule>
  </conditionalFormatting>
  <conditionalFormatting sqref="A2">
    <cfRule type="expression" dxfId="36" priority="1">
      <formula>$U2&lt;=TODAY()</formula>
    </cfRule>
  </conditionalFormatting>
  <dataValidations count="3">
    <dataValidation type="list" allowBlank="1" sqref="C3:C18">
      <formula1>OFFSET(TIERS,MATCH(C3&amp;"*",TIERS,0)-1,,COUNTIF(TIERS,C3&amp;"*"))</formula1>
    </dataValidation>
    <dataValidation type="list" allowBlank="1" showInputMessage="1" sqref="D3:D18">
      <formula1>OFFSET(CLIENTS,MATCH(D3&amp;"*",CLIENTS,0)-1,,COUNTIF(CLIENTS,D3&amp;"*"))</formula1>
    </dataValidation>
    <dataValidation type="list" allowBlank="1" sqref="E3:E18">
      <formula1>IND_PROD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I48"/>
  <sheetViews>
    <sheetView tabSelected="1" zoomScale="85" zoomScaleNormal="85" workbookViewId="0">
      <selection activeCell="I12" sqref="I12"/>
    </sheetView>
  </sheetViews>
  <sheetFormatPr baseColWidth="10" defaultColWidth="34" defaultRowHeight="24.95" customHeight="1"/>
  <cols>
    <col min="1" max="1" width="16.42578125" style="1" customWidth="1"/>
    <col min="2" max="2" width="95.7109375" style="1" customWidth="1"/>
    <col min="3" max="7" width="16.7109375" style="1" customWidth="1"/>
    <col min="8" max="8" width="9" style="1" customWidth="1"/>
    <col min="9" max="9" width="109.42578125" style="1" customWidth="1"/>
    <col min="10" max="16384" width="34" style="1"/>
  </cols>
  <sheetData>
    <row r="1" spans="1:9" ht="45.75" customHeight="1">
      <c r="A1" s="17" t="s">
        <v>0</v>
      </c>
      <c r="B1" s="17"/>
      <c r="C1" s="17"/>
      <c r="D1" s="17"/>
      <c r="E1" s="17"/>
      <c r="F1" s="17"/>
      <c r="G1" s="17"/>
    </row>
    <row r="2" spans="1:9" ht="24.95" customHeight="1">
      <c r="D2" s="19" t="s">
        <v>82</v>
      </c>
      <c r="E2" s="21" t="s">
        <v>83</v>
      </c>
      <c r="F2" s="19" t="s">
        <v>80</v>
      </c>
      <c r="G2" s="18" t="s">
        <v>81</v>
      </c>
      <c r="I2" s="22" t="s">
        <v>123</v>
      </c>
    </row>
    <row r="3" spans="1:9" ht="24.95" customHeight="1">
      <c r="A3" s="18" t="s">
        <v>62</v>
      </c>
      <c r="B3" s="23">
        <f>IFERROR(VLOOKUP($G$3,TABLEAU_NC[],2,FALSE),"")</f>
        <v>42800</v>
      </c>
      <c r="F3" s="19" t="s">
        <v>70</v>
      </c>
      <c r="G3" s="26">
        <v>9970</v>
      </c>
      <c r="I3" s="22" t="s">
        <v>124</v>
      </c>
    </row>
    <row r="4" spans="1:9" ht="24.95" customHeight="1">
      <c r="A4" s="18" t="s">
        <v>63</v>
      </c>
      <c r="B4" s="24" t="str">
        <f>IFERROR(VLOOKUP($G$3,TABLEAU_NC[],3,FALSE),"")</f>
        <v>Harry Totole</v>
      </c>
      <c r="F4" s="19"/>
      <c r="I4" s="22" t="s">
        <v>102</v>
      </c>
    </row>
    <row r="5" spans="1:9" ht="30">
      <c r="A5" s="18" t="s">
        <v>1</v>
      </c>
      <c r="B5" s="24" t="str">
        <f>IFERROR(VLOOKUP($G$3,TABLEAU_NC[],4,FALSE),"")</f>
        <v>Benabar</v>
      </c>
      <c r="C5" s="2"/>
      <c r="D5" s="19" t="s">
        <v>2</v>
      </c>
      <c r="E5" s="24" t="str">
        <f>IFERROR(VLOOKUP($G$3,TABLEAU_NC[],8,FALSE),"")</f>
        <v>390162
390165</v>
      </c>
      <c r="F5" s="19" t="s">
        <v>60</v>
      </c>
      <c r="G5" s="24" t="str">
        <f>IFERROR(VLOOKUP($G$3,TABLEAU_NC[],10,FALSE),"")</f>
        <v>1000 TN D
1000 TN G</v>
      </c>
    </row>
    <row r="6" spans="1:9" ht="30">
      <c r="A6" s="18" t="s">
        <v>3</v>
      </c>
      <c r="B6" s="24" t="str">
        <f>IFERROR(VLOOKUP($G$3,TABLEAU_NC[],6,FALSE),"")</f>
        <v>TN00440-02D
TN00440-02G</v>
      </c>
      <c r="C6" s="2"/>
      <c r="D6" s="19" t="s">
        <v>59</v>
      </c>
      <c r="E6" s="24">
        <f>IFERROR(VLOOKUP($G$3,TABLEAU_NC[],9,FALSE),"")</f>
        <v>18</v>
      </c>
      <c r="F6" s="19" t="s">
        <v>61</v>
      </c>
      <c r="G6" s="24" t="str">
        <f>IFERROR(VLOOKUP($G$3,TABLEAU_NC[],11,FALSE),"")</f>
        <v>1000 TN D
1000 TN G</v>
      </c>
      <c r="I6" s="25" t="s">
        <v>103</v>
      </c>
    </row>
    <row r="7" spans="1:9" ht="15">
      <c r="C7" s="2"/>
      <c r="D7" s="2"/>
      <c r="F7" s="2"/>
      <c r="I7" s="25" t="s">
        <v>104</v>
      </c>
    </row>
    <row r="8" spans="1:9" ht="24.95" customHeight="1">
      <c r="A8" s="20" t="s">
        <v>58</v>
      </c>
      <c r="B8" s="20" t="s">
        <v>4</v>
      </c>
      <c r="I8" s="25" t="s">
        <v>105</v>
      </c>
    </row>
    <row r="9" spans="1:9" ht="24.95" customHeight="1">
      <c r="A9" s="24" t="str">
        <f>IFERROR(VLOOKUP($G$3,TABLEAU_NC[],16,FALSE),"")</f>
        <v>Chose</v>
      </c>
      <c r="B9" s="27" t="str">
        <f>IFERROR(VLOOKUP($G$3,TABLEAU_NC[],12,FALSE),"")</f>
        <v>Diam 1.20 (+002/+007) mesuré à 1.301.33 avec jauges de contrôle</v>
      </c>
    </row>
    <row r="10" spans="1:9" ht="24.95" customHeight="1">
      <c r="B10" s="16"/>
    </row>
    <row r="11" spans="1:9" ht="24.95" customHeight="1">
      <c r="B11" s="16"/>
    </row>
    <row r="13" spans="1:9" ht="24.75" customHeight="1">
      <c r="A13" s="20"/>
      <c r="B13" s="20" t="s">
        <v>79</v>
      </c>
      <c r="D13" s="18" t="s">
        <v>77</v>
      </c>
      <c r="E13" s="24" t="str">
        <f>IFERROR(VLOOKUP($G$3,TABLEAU_NC[],13,FALSE),"")</f>
        <v>Dimentionel</v>
      </c>
      <c r="I13" s="25" t="s">
        <v>125</v>
      </c>
    </row>
    <row r="14" spans="1:9" ht="24.95" customHeight="1">
      <c r="B14" s="27" t="str">
        <f>IFERROR(VLOOKUP($G$3,TABLEAU_NC[],15,FALSE),"")</f>
        <v>1. Pas de document de suivi OP10
2. Côte de roulage hors tolérance / pas de mesure</v>
      </c>
      <c r="D14" s="18" t="s">
        <v>44</v>
      </c>
      <c r="E14" s="24" t="str">
        <f>IFERROR(VLOOKUP($G$3,TABLEAU_NC[],14,FALSE),"")</f>
        <v>Production</v>
      </c>
      <c r="I14" s="24" t="s">
        <v>97</v>
      </c>
    </row>
    <row r="15" spans="1:9" ht="24.95" customHeight="1">
      <c r="B15" s="27"/>
      <c r="D15" s="18" t="s">
        <v>78</v>
      </c>
      <c r="E15" s="27" t="str">
        <f>IFERROR(VLOOKUP($G$3,TABLEAU_NC[],17,FALSE),"")</f>
        <v>Atelier 1</v>
      </c>
      <c r="I15" s="24" t="s">
        <v>98</v>
      </c>
    </row>
    <row r="16" spans="1:9" ht="24.95" customHeight="1">
      <c r="B16" s="27"/>
      <c r="E16" s="27"/>
    </row>
    <row r="17" spans="1:9" ht="24.95" customHeight="1">
      <c r="B17" s="27"/>
      <c r="E17" s="27"/>
    </row>
    <row r="18" spans="1:9" ht="24.95" customHeight="1">
      <c r="B18" s="27"/>
      <c r="E18" s="27"/>
    </row>
    <row r="20" spans="1:9" ht="24.95" customHeight="1">
      <c r="A20" s="20" t="s">
        <v>64</v>
      </c>
      <c r="B20" s="27" t="str">
        <f>IFERROR(VLOOKUP($G$3,TABLEAU_NC[],27,FALSE),"")</f>
        <v>Pierre
Paul
Jacques</v>
      </c>
      <c r="C20" s="20" t="s">
        <v>68</v>
      </c>
      <c r="D20" s="3"/>
      <c r="E20" s="3"/>
      <c r="F20" s="3"/>
      <c r="G20" s="3"/>
      <c r="I20" s="24" t="s">
        <v>94</v>
      </c>
    </row>
    <row r="21" spans="1:9" ht="24.95" customHeight="1">
      <c r="B21" s="27"/>
      <c r="C21" s="18" t="s">
        <v>65</v>
      </c>
      <c r="E21" s="18" t="s">
        <v>66</v>
      </c>
      <c r="G21" s="18" t="s">
        <v>69</v>
      </c>
      <c r="I21" s="24" t="s">
        <v>95</v>
      </c>
    </row>
    <row r="22" spans="1:9" ht="24.95" customHeight="1">
      <c r="B22" s="27"/>
      <c r="C22" s="24" t="str">
        <f>IFERROR(VLOOKUP($G$3,TABLEAU_NC[],19,FALSE),"")</f>
        <v>Truc</v>
      </c>
      <c r="D22" s="24"/>
      <c r="E22" s="24" t="str">
        <f>IFERROR(VLOOKUP($G$3,TABLEAU_NC[],20,FALSE),"")</f>
        <v>Ici</v>
      </c>
      <c r="F22" s="24"/>
      <c r="G22" s="28">
        <f>IFERROR(VLOOKUP($G$3,TABLEAU_NC[],21,FALSE),"")</f>
        <v>42810</v>
      </c>
      <c r="I22" s="24" t="s">
        <v>96</v>
      </c>
    </row>
    <row r="23" spans="1:9" ht="24.95" customHeight="1">
      <c r="B23" s="27"/>
      <c r="C23" s="24"/>
      <c r="D23" s="24"/>
      <c r="E23" s="24"/>
      <c r="F23" s="24"/>
      <c r="G23" s="24"/>
    </row>
    <row r="24" spans="1:9" ht="24.95" customHeight="1">
      <c r="B24" s="27"/>
    </row>
    <row r="26" spans="1:9" ht="24.95" customHeight="1">
      <c r="A26" s="20"/>
      <c r="B26" s="20" t="s">
        <v>5</v>
      </c>
      <c r="C26" s="20" t="s">
        <v>6</v>
      </c>
      <c r="D26" s="20" t="s">
        <v>7</v>
      </c>
      <c r="E26" s="20" t="s">
        <v>8</v>
      </c>
      <c r="F26" s="20" t="s">
        <v>9</v>
      </c>
      <c r="G26" s="20" t="s">
        <v>10</v>
      </c>
    </row>
    <row r="27" spans="1:9" ht="24.95" customHeight="1">
      <c r="B27" s="27" t="str">
        <f>IFERROR(VLOOKUP($G$3,TABLEAU_NC[],18,FALSE),"")</f>
        <v>1. Déssoudage des barettes
2. Meulage soudure + polissage
3. Rempacement si besoin
4. Re soudage
5. Polissage + meulage
6. Retour qualité
7. Contrôle + conditionnement</v>
      </c>
      <c r="I27" s="24" t="s">
        <v>84</v>
      </c>
    </row>
    <row r="28" spans="1:9" ht="24.95" customHeight="1">
      <c r="B28" s="27"/>
      <c r="I28" s="24" t="s">
        <v>85</v>
      </c>
    </row>
    <row r="29" spans="1:9" ht="24.95" customHeight="1">
      <c r="B29" s="27"/>
      <c r="I29" s="24" t="s">
        <v>86</v>
      </c>
    </row>
    <row r="30" spans="1:9" ht="24.95" customHeight="1">
      <c r="B30" s="27"/>
      <c r="I30" s="24" t="s">
        <v>87</v>
      </c>
    </row>
    <row r="31" spans="1:9" ht="24.95" customHeight="1">
      <c r="B31" s="27"/>
      <c r="I31" s="24" t="s">
        <v>88</v>
      </c>
    </row>
    <row r="32" spans="1:9" ht="24.95" customHeight="1">
      <c r="B32" s="27"/>
      <c r="I32" s="24" t="s">
        <v>89</v>
      </c>
    </row>
    <row r="33" spans="1:9" ht="24.95" customHeight="1">
      <c r="B33" s="27"/>
      <c r="I33" s="24" t="s">
        <v>90</v>
      </c>
    </row>
    <row r="34" spans="1:9" ht="24.95" customHeight="1">
      <c r="B34" s="27"/>
    </row>
    <row r="37" spans="1:9" ht="24.95" customHeight="1">
      <c r="A37" s="18" t="s">
        <v>11</v>
      </c>
      <c r="G37" s="1" t="s">
        <v>12</v>
      </c>
    </row>
    <row r="38" spans="1:9" ht="24.95" customHeight="1">
      <c r="F38" s="18" t="s">
        <v>13</v>
      </c>
      <c r="G38" s="4" t="s">
        <v>12</v>
      </c>
    </row>
    <row r="40" spans="1:9" ht="24.95" customHeight="1">
      <c r="A40" s="3"/>
      <c r="B40" s="20" t="s">
        <v>14</v>
      </c>
      <c r="C40" s="20" t="s">
        <v>7</v>
      </c>
      <c r="D40" s="20" t="s">
        <v>15</v>
      </c>
      <c r="E40" s="20" t="s">
        <v>16</v>
      </c>
      <c r="F40" s="20" t="s">
        <v>9</v>
      </c>
      <c r="G40" s="20" t="s">
        <v>17</v>
      </c>
    </row>
    <row r="45" spans="1:9" ht="24.95" customHeight="1">
      <c r="F45" s="18" t="s">
        <v>18</v>
      </c>
      <c r="G45" s="4" t="s">
        <v>12</v>
      </c>
    </row>
    <row r="47" spans="1:9" ht="24.95" customHeight="1">
      <c r="B47" s="1" t="s">
        <v>19</v>
      </c>
      <c r="C47" s="1" t="s">
        <v>20</v>
      </c>
    </row>
    <row r="48" spans="1:9" ht="24.95" customHeight="1">
      <c r="B48" s="1" t="s">
        <v>21</v>
      </c>
      <c r="C48" s="1" t="s">
        <v>22</v>
      </c>
      <c r="D48" s="1" t="s">
        <v>23</v>
      </c>
    </row>
  </sheetData>
  <mergeCells count="1">
    <mergeCell ref="A1:G1"/>
  </mergeCells>
  <dataValidations count="1">
    <dataValidation type="list" allowBlank="1" showInputMessage="1" showErrorMessage="1" sqref="G3">
      <formula1>N°_Constat</formula1>
    </dataValidation>
  </dataValidations>
  <pageMargins left="0.25" right="0.25" top="0.75" bottom="0.75" header="0.3" footer="0.3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35</vt:i4>
      </vt:variant>
    </vt:vector>
  </HeadingPairs>
  <TitlesOfParts>
    <vt:vector size="37" baseType="lpstr">
      <vt:lpstr>NC</vt:lpstr>
      <vt:lpstr>DOC IMPRESSION</vt:lpstr>
      <vt:lpstr>Action__Corrective</vt:lpstr>
      <vt:lpstr>Analysée_par</vt:lpstr>
      <vt:lpstr>Cause</vt:lpstr>
      <vt:lpstr>Client</vt:lpstr>
      <vt:lpstr>Contrat_Phase_N°</vt:lpstr>
      <vt:lpstr>Coûts_Réparations_€</vt:lpstr>
      <vt:lpstr>Date</vt:lpstr>
      <vt:lpstr>Délais</vt:lpstr>
      <vt:lpstr>Détecté_par</vt:lpstr>
      <vt:lpstr>ECART</vt:lpstr>
      <vt:lpstr>Etat</vt:lpstr>
      <vt:lpstr>Facturation_Avoir_€</vt:lpstr>
      <vt:lpstr>Famille</vt:lpstr>
      <vt:lpstr>Heure_analyse</vt:lpstr>
      <vt:lpstr>Heures_Retouche</vt:lpstr>
      <vt:lpstr>Imputation</vt:lpstr>
      <vt:lpstr>Indus_Prod</vt:lpstr>
      <vt:lpstr>Lieu_Retouche</vt:lpstr>
      <vt:lpstr>MAJ_Gamme_?</vt:lpstr>
      <vt:lpstr>Mois_régul</vt:lpstr>
      <vt:lpstr>N°_Constat</vt:lpstr>
      <vt:lpstr>NAJA_€</vt:lpstr>
      <vt:lpstr>NC</vt:lpstr>
      <vt:lpstr>OF</vt:lpstr>
      <vt:lpstr>OP</vt:lpstr>
      <vt:lpstr>Origine_NC</vt:lpstr>
      <vt:lpstr>Primes_heures</vt:lpstr>
      <vt:lpstr>QTE_NC</vt:lpstr>
      <vt:lpstr>QTE_OF</vt:lpstr>
      <vt:lpstr>Rebut_€</vt:lpstr>
      <vt:lpstr>REF</vt:lpstr>
      <vt:lpstr>REF_Gamme</vt:lpstr>
      <vt:lpstr>Relance_OF</vt:lpstr>
      <vt:lpstr>Responsable_Retouche</vt:lpstr>
      <vt:lpstr>'DOC IMPRESSION'!Zone_d_impression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GRILLET</dc:creator>
  <cp:lastModifiedBy>Sabine GRILLET</cp:lastModifiedBy>
  <cp:lastPrinted>2017-03-06T14:04:20Z</cp:lastPrinted>
  <dcterms:created xsi:type="dcterms:W3CDTF">2017-03-02T14:18:00Z</dcterms:created>
  <dcterms:modified xsi:type="dcterms:W3CDTF">2017-03-06T14:07:42Z</dcterms:modified>
</cp:coreProperties>
</file>