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P:\anne marie\"/>
    </mc:Choice>
  </mc:AlternateContent>
  <bookViews>
    <workbookView xWindow="0" yWindow="0" windowWidth="28800" windowHeight="11610" activeTab="1"/>
  </bookViews>
  <sheets>
    <sheet name="Feuil1" sheetId="5" r:id="rId1"/>
    <sheet name="2015" sheetId="1" r:id="rId2"/>
    <sheet name="Feuil2" sheetId="2" r:id="rId3"/>
    <sheet name="Feuil3" sheetId="3" r:id="rId4"/>
    <sheet name="Prb déclaration collecte" sheetId="4" r:id="rId5"/>
  </sheets>
  <externalReferences>
    <externalReference r:id="rId6"/>
  </externalReferences>
  <definedNames>
    <definedName name="_xlnm._FilterDatabase" localSheetId="1" hidden="1">'2015'!$A$1:$AA$79</definedName>
    <definedName name="_xlnm._FilterDatabase" localSheetId="2" hidden="1">Feuil2!$A$1:$E$108</definedName>
    <definedName name="Adresses">Feuil2!$A$2:$E$154</definedName>
    <definedName name="_xlnm.Print_Titles" localSheetId="1">'2015'!$1:$1</definedName>
    <definedName name="Nom">[1]Feuil2!$A$4:$B$121</definedName>
    <definedName name="Producteurs">Feuil2!$A$1:$B$117</definedName>
  </definedNames>
  <calcPr calcId="162913"/>
  <pivotCaches>
    <pivotCache cacheId="0" r:id="rId7"/>
  </pivotCaches>
</workbook>
</file>

<file path=xl/calcChain.xml><?xml version="1.0" encoding="utf-8"?>
<calcChain xmlns="http://schemas.openxmlformats.org/spreadsheetml/2006/main">
  <c r="W74" i="1" l="1"/>
  <c r="Z41" i="1" l="1"/>
  <c r="X74" i="1" l="1"/>
  <c r="Y74" i="1" l="1"/>
  <c r="T74" i="1"/>
  <c r="U74" i="1" s="1"/>
  <c r="Z74" i="1" s="1"/>
  <c r="V47" i="1"/>
  <c r="V43" i="1"/>
  <c r="V36" i="1"/>
  <c r="V32" i="1"/>
  <c r="V11" i="1"/>
  <c r="M32" i="1" l="1"/>
  <c r="M12" i="1" l="1"/>
  <c r="M69" i="1" l="1"/>
  <c r="S3" i="1" l="1"/>
  <c r="X3" i="1" s="1"/>
  <c r="S4" i="1"/>
  <c r="S5" i="1"/>
  <c r="S6" i="1"/>
  <c r="S7" i="1"/>
  <c r="S8" i="1"/>
  <c r="S9" i="1"/>
  <c r="X9" i="1" s="1"/>
  <c r="S10" i="1"/>
  <c r="X10" i="1" s="1"/>
  <c r="S11" i="1"/>
  <c r="X11" i="1" s="1"/>
  <c r="S12" i="1"/>
  <c r="S13" i="1"/>
  <c r="S14" i="1"/>
  <c r="S15" i="1"/>
  <c r="X15" i="1" s="1"/>
  <c r="S16" i="1"/>
  <c r="S17" i="1"/>
  <c r="X17" i="1" s="1"/>
  <c r="S18" i="1"/>
  <c r="X18" i="1" s="1"/>
  <c r="S19" i="1"/>
  <c r="X19" i="1" s="1"/>
  <c r="S20" i="1"/>
  <c r="S21" i="1"/>
  <c r="S22" i="1"/>
  <c r="X22" i="1" s="1"/>
  <c r="S23" i="1"/>
  <c r="S24" i="1"/>
  <c r="X24" i="1" s="1"/>
  <c r="S25" i="1"/>
  <c r="S26" i="1"/>
  <c r="S27" i="1"/>
  <c r="S28" i="1"/>
  <c r="S29" i="1"/>
  <c r="X29" i="1" s="1"/>
  <c r="S30" i="1"/>
  <c r="S31" i="1"/>
  <c r="S32" i="1"/>
  <c r="S33" i="1"/>
  <c r="X33" i="1" s="1"/>
  <c r="S34" i="1"/>
  <c r="S35" i="1"/>
  <c r="S36" i="1"/>
  <c r="S37" i="1"/>
  <c r="X37" i="1" s="1"/>
  <c r="S38" i="1"/>
  <c r="S39" i="1"/>
  <c r="S40" i="1"/>
  <c r="S41" i="1"/>
  <c r="X41" i="1" s="1"/>
  <c r="Y41" i="1" s="1"/>
  <c r="S42" i="1"/>
  <c r="X42" i="1" s="1"/>
  <c r="S43" i="1"/>
  <c r="S44" i="1"/>
  <c r="S45" i="1"/>
  <c r="X45" i="1" s="1"/>
  <c r="S46" i="1"/>
  <c r="S48" i="1"/>
  <c r="S49" i="1"/>
  <c r="X49" i="1" s="1"/>
  <c r="S50" i="1"/>
  <c r="S51" i="1"/>
  <c r="S52" i="1"/>
  <c r="X52" i="1" s="1"/>
  <c r="S54" i="1"/>
  <c r="S55" i="1"/>
  <c r="S56" i="1"/>
  <c r="S57" i="1"/>
  <c r="X57" i="1" s="1"/>
  <c r="S58" i="1"/>
  <c r="S59" i="1"/>
  <c r="S60" i="1"/>
  <c r="X60" i="1" s="1"/>
  <c r="S62" i="1"/>
  <c r="S63" i="1"/>
  <c r="X63" i="1" s="1"/>
  <c r="S65" i="1"/>
  <c r="S67" i="1"/>
  <c r="S68" i="1"/>
  <c r="S69" i="1"/>
  <c r="X69" i="1" s="1"/>
  <c r="S70" i="1"/>
  <c r="S71" i="1"/>
  <c r="S72" i="1"/>
  <c r="S75" i="1"/>
  <c r="S76" i="1"/>
  <c r="W71" i="1" l="1"/>
  <c r="X71" i="1" s="1"/>
  <c r="Y71" i="1" s="1"/>
  <c r="W56" i="1"/>
  <c r="X56" i="1" s="1"/>
  <c r="Y56" i="1" s="1"/>
  <c r="W46" i="1"/>
  <c r="X46" i="1" s="1"/>
  <c r="Y46" i="1" s="1"/>
  <c r="W34" i="1"/>
  <c r="X34" i="1" s="1"/>
  <c r="Y34" i="1" s="1"/>
  <c r="W14" i="1"/>
  <c r="X14" i="1" s="1"/>
  <c r="Y14" i="1" s="1"/>
  <c r="X70" i="1"/>
  <c r="W70" i="1"/>
  <c r="W59" i="1"/>
  <c r="X59" i="1" s="1"/>
  <c r="Y59" i="1" s="1"/>
  <c r="X55" i="1"/>
  <c r="W55" i="1"/>
  <c r="W50" i="1"/>
  <c r="X50" i="1" s="1"/>
  <c r="Y50" i="1" s="1"/>
  <c r="X25" i="1"/>
  <c r="Y25" i="1" s="1"/>
  <c r="W25" i="1"/>
  <c r="W21" i="1"/>
  <c r="X21" i="1" s="1"/>
  <c r="Y21" i="1" s="1"/>
  <c r="Y17" i="1"/>
  <c r="W13" i="1"/>
  <c r="X13" i="1" s="1"/>
  <c r="Y13" i="1" s="1"/>
  <c r="X5" i="1"/>
  <c r="Y5" i="1" s="1"/>
  <c r="W5" i="1"/>
  <c r="W67" i="1"/>
  <c r="X67" i="1" s="1"/>
  <c r="Y67" i="1" s="1"/>
  <c r="X51" i="1"/>
  <c r="Y51" i="1" s="1"/>
  <c r="W51" i="1"/>
  <c r="W38" i="1"/>
  <c r="X38" i="1" s="1"/>
  <c r="Y38" i="1" s="1"/>
  <c r="Y22" i="1"/>
  <c r="W6" i="1"/>
  <c r="X6" i="1" s="1"/>
  <c r="Y6" i="1" s="1"/>
  <c r="W65" i="1"/>
  <c r="X65" i="1" s="1"/>
  <c r="Y65" i="1" s="1"/>
  <c r="W75" i="1"/>
  <c r="X75" i="1" s="1"/>
  <c r="Y75" i="1" s="1"/>
  <c r="Y63" i="1"/>
  <c r="W58" i="1"/>
  <c r="X58" i="1" s="1"/>
  <c r="Y58" i="1" s="1"/>
  <c r="W54" i="1"/>
  <c r="X54" i="1" s="1"/>
  <c r="Y54" i="1" s="1"/>
  <c r="W44" i="1"/>
  <c r="X44" i="1" s="1"/>
  <c r="Y44" i="1" s="1"/>
  <c r="X40" i="1"/>
  <c r="W40" i="1"/>
  <c r="W36" i="1"/>
  <c r="X36" i="1" s="1"/>
  <c r="Y36" i="1" s="1"/>
  <c r="X32" i="1"/>
  <c r="W32" i="1"/>
  <c r="W28" i="1"/>
  <c r="X28" i="1" s="1"/>
  <c r="Y28" i="1" s="1"/>
  <c r="W20" i="1"/>
  <c r="X20" i="1" s="1"/>
  <c r="Y20" i="1" s="1"/>
  <c r="W16" i="1"/>
  <c r="X16" i="1" s="1"/>
  <c r="Y16" i="1" s="1"/>
  <c r="W12" i="1"/>
  <c r="X12" i="1" s="1"/>
  <c r="Y12" i="1" s="1"/>
  <c r="W8" i="1"/>
  <c r="X8" i="1" s="1"/>
  <c r="Y8" i="1" s="1"/>
  <c r="W4" i="1"/>
  <c r="X4" i="1" s="1"/>
  <c r="Y4" i="1" s="1"/>
  <c r="Y42" i="1"/>
  <c r="W30" i="1"/>
  <c r="X30" i="1" s="1"/>
  <c r="Y30" i="1" s="1"/>
  <c r="W26" i="1"/>
  <c r="X26" i="1" s="1"/>
  <c r="Y26" i="1" s="1"/>
  <c r="W76" i="1"/>
  <c r="X76" i="1" s="1"/>
  <c r="Y76" i="1" s="1"/>
  <c r="X72" i="1"/>
  <c r="Y72" i="1" s="1"/>
  <c r="W72" i="1"/>
  <c r="W68" i="1"/>
  <c r="X68" i="1" s="1"/>
  <c r="Y68" i="1" s="1"/>
  <c r="X62" i="1"/>
  <c r="Y62" i="1" s="1"/>
  <c r="W62" i="1"/>
  <c r="X48" i="1"/>
  <c r="Y48" i="1" s="1"/>
  <c r="W48" i="1"/>
  <c r="W43" i="1"/>
  <c r="X43" i="1" s="1"/>
  <c r="Y43" i="1" s="1"/>
  <c r="X39" i="1"/>
  <c r="Y39" i="1" s="1"/>
  <c r="W39" i="1"/>
  <c r="W35" i="1"/>
  <c r="X35" i="1" s="1"/>
  <c r="Y35" i="1" s="1"/>
  <c r="X31" i="1"/>
  <c r="Y31" i="1" s="1"/>
  <c r="W31" i="1"/>
  <c r="W27" i="1"/>
  <c r="X27" i="1" s="1"/>
  <c r="Y27" i="1" s="1"/>
  <c r="X23" i="1"/>
  <c r="Y23" i="1" s="1"/>
  <c r="W23" i="1"/>
  <c r="Y11" i="1"/>
  <c r="X7" i="1"/>
  <c r="Y7" i="1" s="1"/>
  <c r="W7" i="1"/>
  <c r="U27" i="1"/>
  <c r="Z27" i="1" s="1"/>
  <c r="U31" i="1"/>
  <c r="Z31" i="1" s="1"/>
  <c r="T3" i="1"/>
  <c r="U3" i="1" s="1"/>
  <c r="Z3" i="1" s="1"/>
  <c r="T4" i="1"/>
  <c r="U4" i="1" s="1"/>
  <c r="Z4" i="1" s="1"/>
  <c r="T5" i="1"/>
  <c r="U5" i="1" s="1"/>
  <c r="Z5" i="1" s="1"/>
  <c r="T6" i="1"/>
  <c r="U6" i="1" s="1"/>
  <c r="Z6" i="1" s="1"/>
  <c r="T7" i="1"/>
  <c r="U7" i="1" s="1"/>
  <c r="Z7" i="1" s="1"/>
  <c r="T8" i="1"/>
  <c r="U8" i="1" s="1"/>
  <c r="Z8" i="1" s="1"/>
  <c r="T9" i="1"/>
  <c r="U9" i="1" s="1"/>
  <c r="Z9" i="1" s="1"/>
  <c r="T10" i="1"/>
  <c r="U10" i="1" s="1"/>
  <c r="Z10" i="1" s="1"/>
  <c r="T11" i="1"/>
  <c r="U11" i="1" s="1"/>
  <c r="Z11" i="1" s="1"/>
  <c r="T12" i="1"/>
  <c r="U12" i="1" s="1"/>
  <c r="Z12" i="1" s="1"/>
  <c r="T13" i="1"/>
  <c r="U13" i="1" s="1"/>
  <c r="Z13" i="1" s="1"/>
  <c r="T14" i="1"/>
  <c r="U14" i="1" s="1"/>
  <c r="Z14" i="1" s="1"/>
  <c r="T15" i="1"/>
  <c r="U15" i="1" s="1"/>
  <c r="Z15" i="1" s="1"/>
  <c r="T16" i="1"/>
  <c r="U16" i="1" s="1"/>
  <c r="Z16" i="1" s="1"/>
  <c r="T17" i="1"/>
  <c r="U17" i="1" s="1"/>
  <c r="Z17" i="1" s="1"/>
  <c r="T18" i="1"/>
  <c r="U18" i="1" s="1"/>
  <c r="Z18" i="1" s="1"/>
  <c r="T19" i="1"/>
  <c r="U19" i="1" s="1"/>
  <c r="Z19" i="1" s="1"/>
  <c r="T20" i="1"/>
  <c r="U20" i="1" s="1"/>
  <c r="Z20" i="1" s="1"/>
  <c r="T21" i="1"/>
  <c r="U21" i="1" s="1"/>
  <c r="Z21" i="1" s="1"/>
  <c r="T22" i="1"/>
  <c r="U22" i="1" s="1"/>
  <c r="Z22" i="1" s="1"/>
  <c r="T23" i="1"/>
  <c r="U23" i="1" s="1"/>
  <c r="Z23" i="1" s="1"/>
  <c r="T24" i="1"/>
  <c r="U24" i="1" s="1"/>
  <c r="Z24" i="1" s="1"/>
  <c r="T25" i="1"/>
  <c r="U25" i="1" s="1"/>
  <c r="Z25" i="1" s="1"/>
  <c r="T26" i="1"/>
  <c r="U26" i="1" s="1"/>
  <c r="Z26" i="1" s="1"/>
  <c r="T27" i="1"/>
  <c r="T28" i="1"/>
  <c r="U28" i="1" s="1"/>
  <c r="Z28" i="1" s="1"/>
  <c r="T29" i="1"/>
  <c r="U29" i="1" s="1"/>
  <c r="Z29" i="1" s="1"/>
  <c r="T30" i="1"/>
  <c r="U30" i="1" s="1"/>
  <c r="Z30" i="1" s="1"/>
  <c r="T31" i="1"/>
  <c r="T32" i="1"/>
  <c r="U32" i="1" s="1"/>
  <c r="Z32" i="1" s="1"/>
  <c r="T33" i="1"/>
  <c r="U33" i="1" s="1"/>
  <c r="Z33" i="1" s="1"/>
  <c r="T34" i="1"/>
  <c r="U34" i="1" s="1"/>
  <c r="Z34" i="1" s="1"/>
  <c r="T35" i="1"/>
  <c r="U35" i="1" s="1"/>
  <c r="Z35" i="1" s="1"/>
  <c r="T36" i="1"/>
  <c r="U36" i="1" s="1"/>
  <c r="Z36" i="1" s="1"/>
  <c r="T37" i="1"/>
  <c r="Y37" i="1" s="1"/>
  <c r="T38" i="1"/>
  <c r="U38" i="1" s="1"/>
  <c r="Z38" i="1" s="1"/>
  <c r="T39" i="1"/>
  <c r="U39" i="1" s="1"/>
  <c r="Z39" i="1" s="1"/>
  <c r="T40" i="1"/>
  <c r="U40" i="1" s="1"/>
  <c r="Z40" i="1" s="1"/>
  <c r="T42" i="1"/>
  <c r="T43" i="1"/>
  <c r="U43" i="1" s="1"/>
  <c r="Z43" i="1" s="1"/>
  <c r="T44" i="1"/>
  <c r="U44" i="1" s="1"/>
  <c r="Z44" i="1" s="1"/>
  <c r="T45" i="1"/>
  <c r="Y45" i="1" s="1"/>
  <c r="T46" i="1"/>
  <c r="U46" i="1" s="1"/>
  <c r="Z46" i="1" s="1"/>
  <c r="T48" i="1"/>
  <c r="U48" i="1" s="1"/>
  <c r="Z48" i="1" s="1"/>
  <c r="T49" i="1"/>
  <c r="Y49" i="1" s="1"/>
  <c r="T50" i="1"/>
  <c r="U50" i="1" s="1"/>
  <c r="Z50" i="1" s="1"/>
  <c r="T51" i="1"/>
  <c r="U51" i="1" s="1"/>
  <c r="Z51" i="1" s="1"/>
  <c r="T52" i="1"/>
  <c r="Y52" i="1" s="1"/>
  <c r="T54" i="1"/>
  <c r="U54" i="1" s="1"/>
  <c r="Z54" i="1" s="1"/>
  <c r="T55" i="1"/>
  <c r="U55" i="1" s="1"/>
  <c r="Z55" i="1" s="1"/>
  <c r="T56" i="1"/>
  <c r="U56" i="1" s="1"/>
  <c r="Z56" i="1" s="1"/>
  <c r="T57" i="1"/>
  <c r="Y57" i="1" s="1"/>
  <c r="T58" i="1"/>
  <c r="U58" i="1" s="1"/>
  <c r="Z58" i="1" s="1"/>
  <c r="T59" i="1"/>
  <c r="U59" i="1" s="1"/>
  <c r="Z59" i="1" s="1"/>
  <c r="T60" i="1"/>
  <c r="Y60" i="1" s="1"/>
  <c r="T62" i="1"/>
  <c r="U62" i="1" s="1"/>
  <c r="Z62" i="1" s="1"/>
  <c r="T63" i="1"/>
  <c r="T65" i="1"/>
  <c r="U65" i="1" s="1"/>
  <c r="Z65" i="1" s="1"/>
  <c r="T67" i="1"/>
  <c r="U67" i="1" s="1"/>
  <c r="Z67" i="1" s="1"/>
  <c r="T68" i="1"/>
  <c r="U68" i="1" s="1"/>
  <c r="Z68" i="1" s="1"/>
  <c r="T69" i="1"/>
  <c r="U69" i="1" s="1"/>
  <c r="Z69" i="1" s="1"/>
  <c r="T70" i="1"/>
  <c r="U70" i="1" s="1"/>
  <c r="Z70" i="1" s="1"/>
  <c r="T71" i="1"/>
  <c r="U71" i="1" s="1"/>
  <c r="Z71" i="1" s="1"/>
  <c r="T72" i="1"/>
  <c r="U72" i="1" s="1"/>
  <c r="Z72" i="1" s="1"/>
  <c r="T75" i="1"/>
  <c r="U75" i="1" s="1"/>
  <c r="Z75" i="1" s="1"/>
  <c r="T76" i="1"/>
  <c r="U76" i="1" s="1"/>
  <c r="Z76" i="1" s="1"/>
  <c r="M66" i="1"/>
  <c r="S66" i="1" s="1"/>
  <c r="M73" i="1"/>
  <c r="S73" i="1" s="1"/>
  <c r="M64" i="1"/>
  <c r="S64" i="1" s="1"/>
  <c r="Y32" i="1" l="1"/>
  <c r="Y55" i="1"/>
  <c r="W64" i="1"/>
  <c r="X64" i="1" s="1"/>
  <c r="Y64" i="1" s="1"/>
  <c r="Y3" i="1"/>
  <c r="Y15" i="1"/>
  <c r="Y69" i="1"/>
  <c r="Y9" i="1"/>
  <c r="Y29" i="1"/>
  <c r="Y24" i="1"/>
  <c r="Y70" i="1"/>
  <c r="X73" i="1"/>
  <c r="Y73" i="1" s="1"/>
  <c r="W73" i="1"/>
  <c r="Y19" i="1"/>
  <c r="Y33" i="1"/>
  <c r="Y40" i="1"/>
  <c r="W66" i="1"/>
  <c r="X66" i="1" s="1"/>
  <c r="Y66" i="1" s="1"/>
  <c r="Y10" i="1"/>
  <c r="Y18" i="1"/>
  <c r="U60" i="1"/>
  <c r="Z60" i="1" s="1"/>
  <c r="U42" i="1"/>
  <c r="Z42" i="1" s="1"/>
  <c r="U37" i="1"/>
  <c r="Z37" i="1" s="1"/>
  <c r="U45" i="1"/>
  <c r="Z45" i="1" s="1"/>
  <c r="U63" i="1"/>
  <c r="Z63" i="1" s="1"/>
  <c r="U49" i="1"/>
  <c r="Z49" i="1" s="1"/>
  <c r="U52" i="1"/>
  <c r="Z52" i="1" s="1"/>
  <c r="U57" i="1"/>
  <c r="Z57" i="1" s="1"/>
  <c r="T66" i="1"/>
  <c r="U66" i="1" s="1"/>
  <c r="Z66" i="1" s="1"/>
  <c r="T64" i="1"/>
  <c r="U64" i="1"/>
  <c r="Z64" i="1" s="1"/>
  <c r="T73" i="1"/>
  <c r="U73" i="1" s="1"/>
  <c r="Z73" i="1" s="1"/>
  <c r="M61" i="1"/>
  <c r="S61" i="1" s="1"/>
  <c r="M53" i="1"/>
  <c r="S53" i="1" s="1"/>
  <c r="M47" i="1"/>
  <c r="S47" i="1" s="1"/>
  <c r="M2" i="1"/>
  <c r="S2" i="1" s="1"/>
  <c r="W2" i="1" s="1"/>
  <c r="X2" i="1" s="1"/>
  <c r="N81" i="1"/>
  <c r="W53" i="1" l="1"/>
  <c r="X53" i="1" s="1"/>
  <c r="Y53" i="1" s="1"/>
  <c r="W61" i="1"/>
  <c r="X61" i="1" s="1"/>
  <c r="Y61" i="1" s="1"/>
  <c r="W47" i="1"/>
  <c r="X47" i="1" s="1"/>
  <c r="T61" i="1"/>
  <c r="U61" i="1" s="1"/>
  <c r="Z61" i="1" s="1"/>
  <c r="T2" i="1"/>
  <c r="U2" i="1" s="1"/>
  <c r="Z2" i="1" s="1"/>
  <c r="T47" i="1"/>
  <c r="U47" i="1" s="1"/>
  <c r="Z47" i="1" s="1"/>
  <c r="T53" i="1"/>
  <c r="U53" i="1" s="1"/>
  <c r="Z53" i="1" s="1"/>
  <c r="Y47" i="1" l="1"/>
  <c r="X81" i="1"/>
  <c r="Y2" i="1"/>
  <c r="V81" i="1"/>
  <c r="O81" i="1" l="1"/>
  <c r="P81" i="1"/>
  <c r="Q81" i="1"/>
  <c r="R81" i="1"/>
  <c r="M81" i="1" l="1"/>
  <c r="E28" i="1"/>
  <c r="S81" i="1" l="1"/>
  <c r="T81" i="1"/>
  <c r="F34" i="3"/>
  <c r="F35" i="3"/>
  <c r="F36" i="3"/>
  <c r="C37" i="3"/>
  <c r="D42" i="3" s="1"/>
  <c r="F26" i="3"/>
  <c r="F27" i="3"/>
  <c r="F28" i="3"/>
  <c r="F29" i="3"/>
  <c r="F30" i="3"/>
  <c r="F31" i="3"/>
  <c r="F32" i="3"/>
  <c r="F33" i="3"/>
  <c r="F25" i="3"/>
  <c r="F4" i="3"/>
  <c r="F5" i="3"/>
  <c r="F6" i="3"/>
  <c r="F7" i="3"/>
  <c r="F8" i="3"/>
  <c r="F9" i="3"/>
  <c r="F10" i="3"/>
  <c r="F11" i="3"/>
  <c r="F12" i="3"/>
  <c r="F13" i="3"/>
  <c r="F14" i="3"/>
  <c r="F15" i="3"/>
  <c r="C16" i="3"/>
  <c r="D19" i="3" s="1"/>
  <c r="C58" i="2"/>
  <c r="C108" i="2"/>
  <c r="C106" i="2"/>
  <c r="D56" i="1" s="1"/>
  <c r="C91" i="2"/>
  <c r="C87" i="2"/>
  <c r="C86" i="2"/>
  <c r="C82" i="2"/>
  <c r="C74" i="2"/>
  <c r="C72" i="2"/>
  <c r="C70" i="2"/>
  <c r="D39" i="1"/>
  <c r="C66" i="2"/>
  <c r="C55" i="2"/>
  <c r="C52" i="2"/>
  <c r="C46" i="2"/>
  <c r="C42" i="2"/>
  <c r="C38" i="2"/>
  <c r="C37" i="2"/>
  <c r="C21" i="2"/>
  <c r="C20" i="2"/>
  <c r="C19" i="2"/>
  <c r="F3" i="1"/>
  <c r="F4" i="1"/>
  <c r="F5" i="1"/>
  <c r="F7" i="1"/>
  <c r="F8" i="1"/>
  <c r="F9" i="1"/>
  <c r="F10" i="1"/>
  <c r="F12" i="1"/>
  <c r="F13" i="1"/>
  <c r="F14" i="1"/>
  <c r="F15" i="1"/>
  <c r="F16" i="1"/>
  <c r="F17" i="1"/>
  <c r="F18" i="1"/>
  <c r="F19" i="1"/>
  <c r="F20" i="1"/>
  <c r="F22" i="1"/>
  <c r="F23" i="1"/>
  <c r="F24" i="1"/>
  <c r="F25" i="1"/>
  <c r="F26" i="1"/>
  <c r="F27" i="1"/>
  <c r="F28" i="1"/>
  <c r="F29" i="1"/>
  <c r="F30" i="1"/>
  <c r="F31" i="1"/>
  <c r="F33" i="1"/>
  <c r="F34" i="1"/>
  <c r="F35" i="1"/>
  <c r="F37" i="1"/>
  <c r="F38" i="1"/>
  <c r="F39" i="1"/>
  <c r="F40" i="1"/>
  <c r="F41" i="1"/>
  <c r="F42" i="1"/>
  <c r="F44" i="1"/>
  <c r="F45" i="1"/>
  <c r="F46" i="1"/>
  <c r="F48" i="1"/>
  <c r="F49" i="1"/>
  <c r="F50" i="1"/>
  <c r="F51" i="1"/>
  <c r="F52" i="1"/>
  <c r="F53" i="1"/>
  <c r="F54" i="1"/>
  <c r="F55" i="1"/>
  <c r="F56" i="1"/>
  <c r="F2" i="1"/>
  <c r="E3" i="1"/>
  <c r="E4" i="1"/>
  <c r="E5" i="1"/>
  <c r="E7" i="1"/>
  <c r="E8" i="1"/>
  <c r="E9" i="1"/>
  <c r="E10" i="1"/>
  <c r="E12" i="1"/>
  <c r="E13" i="1"/>
  <c r="E14" i="1"/>
  <c r="E15" i="1"/>
  <c r="E16" i="1"/>
  <c r="E17" i="1"/>
  <c r="E18" i="1"/>
  <c r="E19" i="1"/>
  <c r="E20" i="1"/>
  <c r="E22" i="1"/>
  <c r="E23" i="1"/>
  <c r="E24" i="1"/>
  <c r="E25" i="1"/>
  <c r="E26" i="1"/>
  <c r="E27" i="1"/>
  <c r="E29" i="1"/>
  <c r="E30" i="1"/>
  <c r="E31" i="1"/>
  <c r="E33" i="1"/>
  <c r="E34" i="1"/>
  <c r="E35" i="1"/>
  <c r="E37" i="1"/>
  <c r="E38" i="1"/>
  <c r="E39" i="1"/>
  <c r="E40" i="1"/>
  <c r="E41" i="1"/>
  <c r="E42" i="1"/>
  <c r="E44" i="1"/>
  <c r="E45" i="1"/>
  <c r="E46" i="1"/>
  <c r="E48" i="1"/>
  <c r="E49" i="1"/>
  <c r="E50" i="1"/>
  <c r="E51" i="1"/>
  <c r="E52" i="1"/>
  <c r="E53" i="1"/>
  <c r="E54" i="1"/>
  <c r="E55" i="1"/>
  <c r="E56" i="1"/>
  <c r="E2" i="1"/>
  <c r="D3" i="1"/>
  <c r="D4" i="1"/>
  <c r="D5" i="1"/>
  <c r="D7" i="1"/>
  <c r="D8" i="1"/>
  <c r="D9" i="1"/>
  <c r="D10" i="1"/>
  <c r="D12" i="1"/>
  <c r="D13" i="1"/>
  <c r="D14" i="1"/>
  <c r="D15" i="1"/>
  <c r="D16" i="1"/>
  <c r="D17" i="1"/>
  <c r="D18" i="1"/>
  <c r="D19" i="1"/>
  <c r="D20" i="1"/>
  <c r="D22" i="1"/>
  <c r="D23" i="1"/>
  <c r="D24" i="1"/>
  <c r="D25" i="1"/>
  <c r="D26" i="1"/>
  <c r="D27" i="1"/>
  <c r="D28" i="1"/>
  <c r="D29" i="1"/>
  <c r="D30" i="1"/>
  <c r="D31" i="1"/>
  <c r="D33" i="1"/>
  <c r="D34" i="1"/>
  <c r="D35" i="1"/>
  <c r="D37" i="1"/>
  <c r="D38" i="1"/>
  <c r="D40" i="1"/>
  <c r="D41" i="1"/>
  <c r="D42" i="1"/>
  <c r="D44" i="1"/>
  <c r="D45" i="1"/>
  <c r="D46" i="1"/>
  <c r="D48" i="1"/>
  <c r="D49" i="1"/>
  <c r="D50" i="1"/>
  <c r="D51" i="1"/>
  <c r="D52" i="1"/>
  <c r="D53" i="1"/>
  <c r="D54" i="1"/>
  <c r="D55" i="1"/>
  <c r="D2" i="1"/>
  <c r="C4" i="1"/>
  <c r="C5" i="1"/>
  <c r="C7" i="1"/>
  <c r="C9" i="1"/>
  <c r="C10" i="1"/>
  <c r="C12" i="1"/>
  <c r="C13" i="1"/>
  <c r="C14" i="1"/>
  <c r="C15" i="1"/>
  <c r="C16" i="1"/>
  <c r="C17" i="1"/>
  <c r="C18" i="1"/>
  <c r="C19" i="1"/>
  <c r="C20" i="1"/>
  <c r="C22" i="1"/>
  <c r="C23" i="1"/>
  <c r="C24" i="1"/>
  <c r="C25" i="1"/>
  <c r="C26" i="1"/>
  <c r="C27" i="1"/>
  <c r="C28" i="1"/>
  <c r="C29" i="1"/>
  <c r="C30" i="1"/>
  <c r="C31" i="1"/>
  <c r="C33" i="1"/>
  <c r="C34" i="1"/>
  <c r="C35" i="1"/>
  <c r="C37" i="1"/>
  <c r="C38" i="1"/>
  <c r="C39" i="1"/>
  <c r="C40" i="1"/>
  <c r="C41" i="1"/>
  <c r="C42" i="1"/>
  <c r="C44" i="1"/>
  <c r="C45" i="1"/>
  <c r="C46" i="1"/>
  <c r="C48" i="1"/>
  <c r="C49" i="1"/>
  <c r="C50" i="1"/>
  <c r="C51" i="1"/>
  <c r="C52" i="1"/>
  <c r="C53" i="1"/>
  <c r="C54" i="1"/>
  <c r="C55" i="1"/>
  <c r="C56" i="1"/>
  <c r="C2" i="1"/>
  <c r="C3" i="1"/>
  <c r="F37" i="3" l="1"/>
  <c r="H37" i="3" s="1"/>
  <c r="F16" i="3"/>
  <c r="H16" i="3" s="1"/>
</calcChain>
</file>

<file path=xl/sharedStrings.xml><?xml version="1.0" encoding="utf-8"?>
<sst xmlns="http://schemas.openxmlformats.org/spreadsheetml/2006/main" count="680" uniqueCount="459">
  <si>
    <t>N°Quota</t>
  </si>
  <si>
    <t>N°Pacage</t>
  </si>
  <si>
    <t>Nom du producteur</t>
  </si>
  <si>
    <t>Adresse</t>
  </si>
  <si>
    <t>Ville</t>
  </si>
  <si>
    <t>Code postal</t>
  </si>
  <si>
    <t>Dpt</t>
  </si>
  <si>
    <t>N°Insee</t>
  </si>
  <si>
    <t>N°Laiterie</t>
  </si>
  <si>
    <t>Associés</t>
  </si>
  <si>
    <t>Aboncourt</t>
  </si>
  <si>
    <t>Centre de
collecte</t>
  </si>
  <si>
    <t>Carmantrand Jean Pierre</t>
  </si>
  <si>
    <t>Numéro de producteur</t>
  </si>
  <si>
    <t>Nom</t>
  </si>
  <si>
    <t>GAEC du Peuget</t>
  </si>
  <si>
    <t>GAEC Garret frères</t>
  </si>
  <si>
    <t>GAEC du Maronnier</t>
  </si>
  <si>
    <t>GAEC du Parge</t>
  </si>
  <si>
    <t>Populus Jean Luc</t>
  </si>
  <si>
    <t>EARL de la Grange des Champs</t>
  </si>
  <si>
    <t>Braconnier Jean Marie</t>
  </si>
  <si>
    <t>GAEC Broutchoux</t>
  </si>
  <si>
    <t>Mantey Philippe</t>
  </si>
  <si>
    <t>EARL de la Saule</t>
  </si>
  <si>
    <t>EARL Collas</t>
  </si>
  <si>
    <t>EARL le Coron</t>
  </si>
  <si>
    <t>GAEC du Dimont</t>
  </si>
  <si>
    <t>GAEC Rouyer</t>
  </si>
  <si>
    <t>GAEC Rigolot</t>
  </si>
  <si>
    <t>SCEA de l'Orée</t>
  </si>
  <si>
    <t>Cornebois Jean Luc</t>
  </si>
  <si>
    <t>GAEC de la Fusay</t>
  </si>
  <si>
    <t>Garret Patrick</t>
  </si>
  <si>
    <t>EARL de la Leut</t>
  </si>
  <si>
    <t>EARL des parcs</t>
  </si>
  <si>
    <t>EARL Laillet</t>
  </si>
  <si>
    <t>Rutschmann Armin</t>
  </si>
  <si>
    <t>GAEC Intersaone</t>
  </si>
  <si>
    <t>EARL de la Motte</t>
  </si>
  <si>
    <t>EARL des Pleiney</t>
  </si>
  <si>
    <t>EARL de la fontaine Garret</t>
  </si>
  <si>
    <t>EARL Mennetrey</t>
  </si>
  <si>
    <t>GAEC de l'Oiselot</t>
  </si>
  <si>
    <t>Barberot François</t>
  </si>
  <si>
    <t>GAEC des Montants</t>
  </si>
  <si>
    <t>EARL Henriot</t>
  </si>
  <si>
    <t>EARL Valory</t>
  </si>
  <si>
    <t>GAEC Boudy frères</t>
  </si>
  <si>
    <t>GAEC du Lenery</t>
  </si>
  <si>
    <t>EARL le Cenrey</t>
  </si>
  <si>
    <t>GAEC du Bac</t>
  </si>
  <si>
    <t>GAEC Magnin</t>
  </si>
  <si>
    <t>GAEC Lamielle</t>
  </si>
  <si>
    <t>GAEC de Varoille</t>
  </si>
  <si>
    <t>Darosey Laurent</t>
  </si>
  <si>
    <t>GAEC de la Tannerie</t>
  </si>
  <si>
    <t>EARL Laprevote</t>
  </si>
  <si>
    <t>Delestre Joël</t>
  </si>
  <si>
    <t>GAEC des Sables</t>
  </si>
  <si>
    <t>GAEC Varenne</t>
  </si>
  <si>
    <t>GAEC du Bossart</t>
  </si>
  <si>
    <t>GAEC des 3 provinces</t>
  </si>
  <si>
    <t>Courty Claude</t>
  </si>
  <si>
    <t>EARL de la Montée</t>
  </si>
  <si>
    <t>GAEC des Vernes</t>
  </si>
  <si>
    <t>EARL de Lanque</t>
  </si>
  <si>
    <t>GAEC des Potelles</t>
  </si>
  <si>
    <t>SCEA de l'Hourie</t>
  </si>
  <si>
    <t>EARL Aebischer</t>
  </si>
  <si>
    <t>Camuset Thérèse</t>
  </si>
  <si>
    <t>Lortal Véronique</t>
  </si>
  <si>
    <t>GAEC Richeton</t>
  </si>
  <si>
    <t>Deray Pascal</t>
  </si>
  <si>
    <t>Echilley Patrick</t>
  </si>
  <si>
    <t>Theviot Chantal</t>
  </si>
  <si>
    <t>Maitrot Michel</t>
  </si>
  <si>
    <t>Payen Michel</t>
  </si>
  <si>
    <t>Figard Sébastien</t>
  </si>
  <si>
    <t>EARL Beurthey</t>
  </si>
  <si>
    <t>Bussey David</t>
  </si>
  <si>
    <t>Janny Michel</t>
  </si>
  <si>
    <t>Ployer Frédéric</t>
  </si>
  <si>
    <t>GAEC Guilbert Morel</t>
  </si>
  <si>
    <t>Carteron Jean Philippe</t>
  </si>
  <si>
    <t>Fournier Florence</t>
  </si>
  <si>
    <t>EARL Passard</t>
  </si>
  <si>
    <t>HESS Niklaus</t>
  </si>
  <si>
    <t>GAEC Grattepain</t>
  </si>
  <si>
    <t>SCEA le Gaulois</t>
  </si>
  <si>
    <t>EARL Cognard</t>
  </si>
  <si>
    <t>Guyot Hervé</t>
  </si>
  <si>
    <t>EARL de la grande Fontaine</t>
  </si>
  <si>
    <t>Toussaint Martial</t>
  </si>
  <si>
    <t>GAEC du Rochoi</t>
  </si>
  <si>
    <t>Gand Pascal</t>
  </si>
  <si>
    <t>EARL des vieux étangs</t>
  </si>
  <si>
    <t>GAEC du Champ Spie</t>
  </si>
  <si>
    <t>GAEC Boyez</t>
  </si>
  <si>
    <t>GAEC Adam</t>
  </si>
  <si>
    <t>GAEC de la Romaine</t>
  </si>
  <si>
    <t>Guillaume Jean Marie</t>
  </si>
  <si>
    <t>Paris Eric</t>
  </si>
  <si>
    <t>GAEC Travaillot</t>
  </si>
  <si>
    <t>Costilles Gilles</t>
  </si>
  <si>
    <t>Guillaume Denis</t>
  </si>
  <si>
    <t>EARL de Bottes</t>
  </si>
  <si>
    <t>Valory Nicole</t>
  </si>
  <si>
    <t>GAEC Gazillot</t>
  </si>
  <si>
    <t>Rouyer Jean Paul</t>
  </si>
  <si>
    <t>GAEC Doillon</t>
  </si>
  <si>
    <t>Perrin Pierre</t>
  </si>
  <si>
    <t>Valory Alain</t>
  </si>
  <si>
    <t>GAEC Minel</t>
  </si>
  <si>
    <t>Camuset François</t>
  </si>
  <si>
    <t>Cognot Denis</t>
  </si>
  <si>
    <t>EARL des Remparts</t>
  </si>
  <si>
    <t>Bouveret Roger</t>
  </si>
  <si>
    <t>EARL les Lauchères</t>
  </si>
  <si>
    <t>016223625</t>
  </si>
  <si>
    <t>070012023</t>
  </si>
  <si>
    <t>016223823</t>
  </si>
  <si>
    <t>070009342</t>
  </si>
  <si>
    <t>016224021</t>
  </si>
  <si>
    <t>070009546</t>
  </si>
  <si>
    <t>016224120</t>
  </si>
  <si>
    <t>070011036</t>
  </si>
  <si>
    <t>016226397</t>
  </si>
  <si>
    <t>070004664</t>
  </si>
  <si>
    <t>016226793</t>
  </si>
  <si>
    <t>070009146</t>
  </si>
  <si>
    <t>016230456</t>
  </si>
  <si>
    <t>070009674</t>
  </si>
  <si>
    <t>016231050</t>
  </si>
  <si>
    <t>070011270</t>
  </si>
  <si>
    <t>016238079</t>
  </si>
  <si>
    <t>070010829</t>
  </si>
  <si>
    <t>016238376</t>
  </si>
  <si>
    <t>070003205</t>
  </si>
  <si>
    <t>016259859</t>
  </si>
  <si>
    <t>070005390</t>
  </si>
  <si>
    <t>016261839</t>
  </si>
  <si>
    <t>070001582</t>
  </si>
  <si>
    <t>016262334</t>
  </si>
  <si>
    <t>070003458</t>
  </si>
  <si>
    <t>016262829</t>
  </si>
  <si>
    <t>070010888</t>
  </si>
  <si>
    <t>070009460</t>
  </si>
  <si>
    <t>016264809</t>
  </si>
  <si>
    <t>070000047</t>
  </si>
  <si>
    <t>016264908</t>
  </si>
  <si>
    <t>070009251</t>
  </si>
  <si>
    <t>016265205</t>
  </si>
  <si>
    <t>070010861</t>
  </si>
  <si>
    <t>016265799</t>
  </si>
  <si>
    <t>070009202</t>
  </si>
  <si>
    <t>016265997</t>
  </si>
  <si>
    <t>070009294</t>
  </si>
  <si>
    <t>016266393</t>
  </si>
  <si>
    <t>070009330</t>
  </si>
  <si>
    <t>016266987</t>
  </si>
  <si>
    <t>070000060</t>
  </si>
  <si>
    <t>016272828</t>
  </si>
  <si>
    <t>070008861</t>
  </si>
  <si>
    <t>016273026</t>
  </si>
  <si>
    <t>070001252</t>
  </si>
  <si>
    <t>016274709</t>
  </si>
  <si>
    <t>070003755</t>
  </si>
  <si>
    <t>016275006</t>
  </si>
  <si>
    <t>070003844</t>
  </si>
  <si>
    <t>016307676</t>
  </si>
  <si>
    <t>088004495</t>
  </si>
  <si>
    <t>018944541</t>
  </si>
  <si>
    <t>070012605</t>
  </si>
  <si>
    <t>018944640</t>
  </si>
  <si>
    <t>070012409</t>
  </si>
  <si>
    <t>018944838</t>
  </si>
  <si>
    <t>070012510</t>
  </si>
  <si>
    <t>070012432</t>
  </si>
  <si>
    <t>018975627</t>
  </si>
  <si>
    <t>070012483</t>
  </si>
  <si>
    <t>019086606</t>
  </si>
  <si>
    <t>070012571</t>
  </si>
  <si>
    <t>019286685</t>
  </si>
  <si>
    <t>070012431</t>
  </si>
  <si>
    <t>019354401</t>
  </si>
  <si>
    <t>070012001</t>
  </si>
  <si>
    <t>020245401</t>
  </si>
  <si>
    <t>070013059</t>
  </si>
  <si>
    <t>070013201</t>
  </si>
  <si>
    <t>020489238</t>
  </si>
  <si>
    <t>070013252</t>
  </si>
  <si>
    <t>020852667</t>
  </si>
  <si>
    <t>070004384</t>
  </si>
  <si>
    <t>021865338</t>
  </si>
  <si>
    <t>070013456</t>
  </si>
  <si>
    <t>023968890</t>
  </si>
  <si>
    <t>070013509</t>
  </si>
  <si>
    <t>028138572</t>
  </si>
  <si>
    <t>070014141</t>
  </si>
  <si>
    <t>028593675</t>
  </si>
  <si>
    <t>052010314</t>
  </si>
  <si>
    <t>029937303</t>
  </si>
  <si>
    <t>070014964</t>
  </si>
  <si>
    <t>032116293</t>
  </si>
  <si>
    <t>070015179</t>
  </si>
  <si>
    <t>032293305</t>
  </si>
  <si>
    <t>070015104</t>
  </si>
  <si>
    <t>032834637</t>
  </si>
  <si>
    <t>070015380</t>
  </si>
  <si>
    <t>035398935</t>
  </si>
  <si>
    <t>070015937</t>
  </si>
  <si>
    <t>034833051</t>
  </si>
  <si>
    <t>088016229</t>
  </si>
  <si>
    <t>033357456</t>
  </si>
  <si>
    <t>070015484</t>
  </si>
  <si>
    <t>8 rue Maurice Boulanger</t>
  </si>
  <si>
    <t>Corre</t>
  </si>
  <si>
    <t>2 Grande Rue</t>
  </si>
  <si>
    <t>Ranzevelle</t>
  </si>
  <si>
    <t>2 Impasse de la Saone</t>
  </si>
  <si>
    <t>Aisey et Richecourt</t>
  </si>
  <si>
    <t>13 rue Vigne des Crais</t>
  </si>
  <si>
    <t>Ormoy</t>
  </si>
  <si>
    <t>Le Frisemont</t>
  </si>
  <si>
    <t>Demangevelle</t>
  </si>
  <si>
    <t>14 Rue des fontaines fleuries</t>
  </si>
  <si>
    <t>Alaincourt</t>
  </si>
  <si>
    <t>56 Rue des fontaines fleuries</t>
  </si>
  <si>
    <t>5 route de Pont du Bois</t>
  </si>
  <si>
    <t>9 rue du faubourg</t>
  </si>
  <si>
    <t>Anjeux</t>
  </si>
  <si>
    <t>5 Rue Clément Thomassin</t>
  </si>
  <si>
    <t>Montdoré</t>
  </si>
  <si>
    <t>1 Route de Saint Rémy</t>
  </si>
  <si>
    <t>Anchenoncourt et Chazel</t>
  </si>
  <si>
    <t>Route d'Epinal</t>
  </si>
  <si>
    <t>Vauvillers</t>
  </si>
  <si>
    <t>1 Route d'Alaincourt</t>
  </si>
  <si>
    <t>Venisey</t>
  </si>
  <si>
    <t>8 rue de Botey</t>
  </si>
  <si>
    <t>Menoux</t>
  </si>
  <si>
    <t>2 Rue des corvées</t>
  </si>
  <si>
    <t>Aboncourt - Gésincourt</t>
  </si>
  <si>
    <t>9 rue de la Leut</t>
  </si>
  <si>
    <t>5 rue du pont renard</t>
  </si>
  <si>
    <t>2 rue du pont renard</t>
  </si>
  <si>
    <t>2 Rue de la fromagerie</t>
  </si>
  <si>
    <t>6 Rue du Breuil</t>
  </si>
  <si>
    <t>8 Grande rue</t>
  </si>
  <si>
    <t>26 Grande rue</t>
  </si>
  <si>
    <t>10 Rue du puits</t>
  </si>
  <si>
    <t>7 Rue du puits</t>
  </si>
  <si>
    <t>5 Rue du puits</t>
  </si>
  <si>
    <t>19 Rue de l'Eglise</t>
  </si>
  <si>
    <t>Fouchécourt</t>
  </si>
  <si>
    <t>Rue des pêcheurs</t>
  </si>
  <si>
    <t>Grande rue Cedex 18</t>
  </si>
  <si>
    <t>Rue des cannes</t>
  </si>
  <si>
    <t>6 rue du bac</t>
  </si>
  <si>
    <t>Port d'atelier</t>
  </si>
  <si>
    <t>Rue de la gare</t>
  </si>
  <si>
    <t>Amance</t>
  </si>
  <si>
    <t>Lieu dit Le Cenrey</t>
  </si>
  <si>
    <t>2 rue du Bac</t>
  </si>
  <si>
    <t>10 rue du faubourg</t>
  </si>
  <si>
    <t>Chargey les port</t>
  </si>
  <si>
    <t>4 Grande Rue</t>
  </si>
  <si>
    <t>13 rue du cornot</t>
  </si>
  <si>
    <t>Rue du Vaux</t>
  </si>
  <si>
    <t>Purgerot</t>
  </si>
  <si>
    <t>20 grande rue</t>
  </si>
  <si>
    <t>52 Grande Rue</t>
  </si>
  <si>
    <t>Montureux les Baulay</t>
  </si>
  <si>
    <t>2 Rue du dessous</t>
  </si>
  <si>
    <t>Villars le Pautel</t>
  </si>
  <si>
    <t>6 rue des Canes</t>
  </si>
  <si>
    <t>Vougecourt</t>
  </si>
  <si>
    <t>Grande rue</t>
  </si>
  <si>
    <t>Gevigney et Mercey</t>
  </si>
  <si>
    <t>18 rue de Jonvelle</t>
  </si>
  <si>
    <t>Betaucourt</t>
  </si>
  <si>
    <t>Ferme des Vernes</t>
  </si>
  <si>
    <t>Pressigny</t>
  </si>
  <si>
    <t>3 ferme du baron de lanque</t>
  </si>
  <si>
    <t>30 Rue du Grand Bois</t>
  </si>
  <si>
    <t>La Quarte</t>
  </si>
  <si>
    <t>2 ferme de l'Hourie</t>
  </si>
  <si>
    <t>17 rue du Poiset</t>
  </si>
  <si>
    <t>Augicourt</t>
  </si>
  <si>
    <t>2 Route de Vernois</t>
  </si>
  <si>
    <t>Barges</t>
  </si>
  <si>
    <t>6 Rue de la grande voie</t>
  </si>
  <si>
    <t>Bougey</t>
  </si>
  <si>
    <t>Ferme de la Brocotte</t>
  </si>
  <si>
    <t>Chauvirey le Chatel</t>
  </si>
  <si>
    <t>6 rue de la libération</t>
  </si>
  <si>
    <t>4 rue de la libération</t>
  </si>
  <si>
    <t>Ferme du Battant</t>
  </si>
  <si>
    <t>Montigny les Cherlieu</t>
  </si>
  <si>
    <t>40 grande rue</t>
  </si>
  <si>
    <t>1 Grande rue</t>
  </si>
  <si>
    <t>Route de Chauvirey le Chatel</t>
  </si>
  <si>
    <t>Vitrey sur Mance</t>
  </si>
  <si>
    <t>12 rue du charmois</t>
  </si>
  <si>
    <t>11 Rue de Chauvirey</t>
  </si>
  <si>
    <t>1 Ferme de Gincourt</t>
  </si>
  <si>
    <t>Vernois sur Mance</t>
  </si>
  <si>
    <t>7 rue des mottes</t>
  </si>
  <si>
    <t>Blondefontaine</t>
  </si>
  <si>
    <t>Rue principale</t>
  </si>
  <si>
    <t>Saint Julien les Morey</t>
  </si>
  <si>
    <t>Route de Villers Vauday</t>
  </si>
  <si>
    <t>61 Grande rue</t>
  </si>
  <si>
    <t>Molay</t>
  </si>
  <si>
    <t>8 rue Abbé Descourvières</t>
  </si>
  <si>
    <t>Jonvelle</t>
  </si>
  <si>
    <t>27 rue Abbé Descourvièris</t>
  </si>
  <si>
    <t>Route de Corre</t>
  </si>
  <si>
    <t>Montcourt</t>
  </si>
  <si>
    <t>Rue de la mairie</t>
  </si>
  <si>
    <t>10 route de Jonvelle</t>
  </si>
  <si>
    <t>Ameuvelle</t>
  </si>
  <si>
    <t>16 Grande rue</t>
  </si>
  <si>
    <t>27 grande rue</t>
  </si>
  <si>
    <t>33 grande rue</t>
  </si>
  <si>
    <t>10 Rue du lavoir</t>
  </si>
  <si>
    <t>8 grande rue</t>
  </si>
  <si>
    <t>Sorans les Breurey</t>
  </si>
  <si>
    <t>La petite chaille</t>
  </si>
  <si>
    <t>5 rue de la poste</t>
  </si>
  <si>
    <t>Maizières</t>
  </si>
  <si>
    <t>29 Grande Rue</t>
  </si>
  <si>
    <t>Recologne les Rioz</t>
  </si>
  <si>
    <t>6 route d'Eguilley</t>
  </si>
  <si>
    <t>2 rue de l'église</t>
  </si>
  <si>
    <t>13 Rue du quart</t>
  </si>
  <si>
    <t>Fondremand</t>
  </si>
  <si>
    <t>12 rue de la fontaine</t>
  </si>
  <si>
    <t>Cirey les Bellevaux</t>
  </si>
  <si>
    <t>10 rue de la croix de Baulay</t>
  </si>
  <si>
    <t>Eguilley</t>
  </si>
  <si>
    <t>Mailleroncourt St Pancras</t>
  </si>
  <si>
    <t>Buffignecourt</t>
  </si>
  <si>
    <t>Magny les Jussey</t>
  </si>
  <si>
    <t>Saponcourt</t>
  </si>
  <si>
    <t>Baulay</t>
  </si>
  <si>
    <t>Bourbevelle</t>
  </si>
  <si>
    <t>Noroy les Jussey</t>
  </si>
  <si>
    <t>Betoncourt les Menetriers</t>
  </si>
  <si>
    <t>016264710</t>
  </si>
  <si>
    <t>016266096</t>
  </si>
  <si>
    <t>070009528</t>
  </si>
  <si>
    <t>018975528</t>
  </si>
  <si>
    <t>016229961</t>
  </si>
  <si>
    <t>070009502</t>
  </si>
  <si>
    <t>Denis Gilbert</t>
  </si>
  <si>
    <t>Total Laiterie</t>
  </si>
  <si>
    <t>028396269</t>
  </si>
  <si>
    <t>070014127</t>
  </si>
  <si>
    <t>DODANE Laurent</t>
  </si>
  <si>
    <t>marloz</t>
  </si>
  <si>
    <t>033971751</t>
  </si>
  <si>
    <t>088015968</t>
  </si>
  <si>
    <t>EARL de la vallé aux fers</t>
  </si>
  <si>
    <t>2 ferme de la volle aux fers</t>
  </si>
  <si>
    <t>Martinvelle</t>
  </si>
  <si>
    <t>036470412</t>
  </si>
  <si>
    <t>070016141</t>
  </si>
  <si>
    <t xml:space="preserve">GAEC de la saule </t>
  </si>
  <si>
    <t>GAEC LAPREVOTTE</t>
  </si>
  <si>
    <t>036512685</t>
  </si>
  <si>
    <t>EARL Broutchoux</t>
  </si>
  <si>
    <t>036479322</t>
  </si>
  <si>
    <t>070016168</t>
  </si>
  <si>
    <t>GAEC de la LEUT</t>
  </si>
  <si>
    <t>036584361</t>
  </si>
  <si>
    <t>GAEC Collas</t>
  </si>
  <si>
    <t>070016265</t>
  </si>
  <si>
    <t>035928585</t>
  </si>
  <si>
    <t>088016428</t>
  </si>
  <si>
    <t>036801864</t>
  </si>
  <si>
    <t>GAEC DU VERSANT DE LA ROCHE</t>
  </si>
  <si>
    <t>016264611</t>
  </si>
  <si>
    <t>070009279</t>
  </si>
  <si>
    <t>070016275</t>
  </si>
  <si>
    <t>GAEC du parterre</t>
  </si>
  <si>
    <t>EARL du Bac</t>
  </si>
  <si>
    <t>dodanne</t>
  </si>
  <si>
    <t>rochois</t>
  </si>
  <si>
    <t>29fev</t>
  </si>
  <si>
    <t>Guillaume Nicolas</t>
  </si>
  <si>
    <t>36708111</t>
  </si>
  <si>
    <t>070016234</t>
  </si>
  <si>
    <t>070016235</t>
  </si>
  <si>
    <t>01626552</t>
  </si>
  <si>
    <t>070009619</t>
  </si>
  <si>
    <t>019992159</t>
  </si>
  <si>
    <t>037137078</t>
  </si>
  <si>
    <t>070016362</t>
  </si>
  <si>
    <t>088011016</t>
  </si>
  <si>
    <t>EARL du clos pre</t>
  </si>
  <si>
    <t>GAEC LORTAL</t>
  </si>
  <si>
    <t>37138563</t>
  </si>
  <si>
    <t>070016415</t>
  </si>
  <si>
    <t>037256571</t>
  </si>
  <si>
    <t>BOYER Emmanuel</t>
  </si>
  <si>
    <t>070016454</t>
  </si>
  <si>
    <t>VOISEY</t>
  </si>
  <si>
    <t>Gentilhomme Cyril</t>
  </si>
  <si>
    <t>ferme des champs chaney</t>
  </si>
  <si>
    <t>melincourt</t>
  </si>
  <si>
    <t>018664371</t>
  </si>
  <si>
    <t>070012130</t>
  </si>
  <si>
    <t>GAEC rouyer-guenot</t>
  </si>
  <si>
    <t>038229444</t>
  </si>
  <si>
    <t>2rue de la fromagerie</t>
  </si>
  <si>
    <t>Gaec rutschmann</t>
  </si>
  <si>
    <t>38008575</t>
  </si>
  <si>
    <t>070016650</t>
  </si>
  <si>
    <t>EARL DE L OISELOT</t>
  </si>
  <si>
    <t>gaec de la vraivre</t>
  </si>
  <si>
    <t>INSTALATION 
JA</t>
  </si>
  <si>
    <t>EMBAUCHE 
d'un salarié</t>
  </si>
  <si>
    <t>instalation 
d'un aide 
famillial</t>
  </si>
  <si>
    <t>aide a
investissement</t>
  </si>
  <si>
    <t>GAEC de la ronciere</t>
  </si>
  <si>
    <t>gaec de la prele</t>
  </si>
  <si>
    <t>molay</t>
  </si>
  <si>
    <t>ref total 
sans prêt</t>
  </si>
  <si>
    <t>s</t>
  </si>
  <si>
    <t>numero prod</t>
  </si>
  <si>
    <t>Somme de PROD 2015</t>
  </si>
  <si>
    <t>Somme de ref total 
sans prêt</t>
  </si>
  <si>
    <t>Étiquettes de lignes</t>
  </si>
  <si>
    <t>Total général</t>
  </si>
  <si>
    <t>GAEC COGNARD</t>
  </si>
  <si>
    <t>RUE DE LA PRELE</t>
  </si>
  <si>
    <t>évolution de
ref 2015-2016</t>
  </si>
  <si>
    <t>prêt 15%</t>
  </si>
  <si>
    <t>ref onilait01/01/2016</t>
  </si>
  <si>
    <t>PROD 2016</t>
  </si>
  <si>
    <t>GAEC DU PRALET</t>
  </si>
  <si>
    <t>gaec des remparts</t>
  </si>
  <si>
    <t>11 rue de chauvirey</t>
  </si>
  <si>
    <t>GAEC DE LA MONTEE</t>
  </si>
  <si>
    <t>18 rue de jonvelle</t>
  </si>
  <si>
    <t>GAEC DES PARCS</t>
  </si>
  <si>
    <t>5rue du pont renard</t>
  </si>
  <si>
    <t>GAEC du lenery</t>
  </si>
  <si>
    <t>rue de la gare</t>
  </si>
  <si>
    <t>amance</t>
  </si>
  <si>
    <t>droit a produire
avec prêt</t>
  </si>
  <si>
    <t>chalmey</t>
  </si>
  <si>
    <t>monthureux les baulay</t>
  </si>
  <si>
    <t>% ref sans prêt utilisé</t>
  </si>
  <si>
    <t>litrage prêt utilisé</t>
  </si>
  <si>
    <t>%pret utilisé</t>
  </si>
  <si>
    <t>% produit ref+prêt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</si>
</sst>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1" formatCode="_-* #,##0\ _€_-;\-* #,##0\ _€_-;_-* &quot;-&quot;\ _€_-;_-@_-"/>
    <numFmt numFmtId="164" formatCode="0.0000"/>
    <numFmt numFmtId="165" formatCode="_-* #,##0.00\ [$€]_-;\-* #,##0.00\ [$€]_-;_-* &quot;-&quot;??\ [$€]_-;_-@_-"/>
    <numFmt numFmtId="166" formatCode="#,##0.0000000000000"/>
    <numFmt numFmtId="167" formatCode="0.0"/>
  </numFmts>
  <fonts count="12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0"/>
      <color theme="5" tint="-0.249977111117893"/>
      <name val="Arial"/>
      <family val="2"/>
    </font>
    <font>
      <sz val="10"/>
      <color rgb="FF7030A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1" fontId="1" fillId="0" borderId="0" applyFont="0" applyFill="0" applyBorder="0" applyAlignment="0" applyProtection="0"/>
  </cellStyleXfs>
  <cellXfs count="172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49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0" borderId="2" xfId="0" applyFill="1" applyBorder="1"/>
    <xf numFmtId="3" fontId="0" fillId="0" borderId="0" xfId="0" applyNumberFormat="1" applyAlignment="1">
      <alignment horizontal="center"/>
    </xf>
    <xf numFmtId="3" fontId="0" fillId="0" borderId="1" xfId="0" applyNumberFormat="1" applyFill="1" applyBorder="1" applyAlignment="1">
      <alignment horizontal="center" vertical="center" wrapText="1"/>
    </xf>
    <xf numFmtId="17" fontId="0" fillId="0" borderId="0" xfId="0" applyNumberFormat="1"/>
    <xf numFmtId="0" fontId="0" fillId="0" borderId="0" xfId="0" applyFill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3" fontId="2" fillId="0" borderId="1" xfId="0" applyNumberFormat="1" applyFon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3" fontId="0" fillId="0" borderId="0" xfId="0" applyNumberFormat="1" applyAlignment="1">
      <alignment horizontal="right"/>
    </xf>
    <xf numFmtId="0" fontId="0" fillId="0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right"/>
    </xf>
    <xf numFmtId="49" fontId="0" fillId="0" borderId="6" xfId="0" applyNumberFormat="1" applyFill="1" applyBorder="1"/>
    <xf numFmtId="0" fontId="3" fillId="0" borderId="6" xfId="0" applyNumberFormat="1" applyFont="1" applyFill="1" applyBorder="1" applyAlignment="1" applyProtection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Fill="1" applyBorder="1"/>
    <xf numFmtId="49" fontId="0" fillId="0" borderId="2" xfId="0" applyNumberFormat="1" applyFill="1" applyBorder="1"/>
    <xf numFmtId="0" fontId="3" fillId="0" borderId="2" xfId="0" applyNumberFormat="1" applyFont="1" applyFill="1" applyBorder="1" applyAlignment="1" applyProtection="1">
      <alignment horizontal="center"/>
    </xf>
    <xf numFmtId="0" fontId="0" fillId="0" borderId="2" xfId="0" applyFill="1" applyBorder="1" applyAlignment="1">
      <alignment horizontal="center"/>
    </xf>
    <xf numFmtId="3" fontId="0" fillId="0" borderId="2" xfId="0" applyNumberFormat="1" applyFill="1" applyBorder="1" applyAlignment="1">
      <alignment horizontal="right"/>
    </xf>
    <xf numFmtId="3" fontId="0" fillId="0" borderId="1" xfId="0" applyNumberFormat="1" applyBorder="1" applyAlignment="1"/>
    <xf numFmtId="49" fontId="1" fillId="0" borderId="2" xfId="0" applyNumberFormat="1" applyFont="1" applyFill="1" applyBorder="1"/>
    <xf numFmtId="49" fontId="1" fillId="0" borderId="7" xfId="0" applyNumberFormat="1" applyFont="1" applyBorder="1"/>
    <xf numFmtId="49" fontId="1" fillId="0" borderId="2" xfId="0" applyNumberFormat="1" applyFont="1" applyBorder="1"/>
    <xf numFmtId="0" fontId="1" fillId="0" borderId="2" xfId="0" applyFont="1" applyFill="1" applyBorder="1"/>
    <xf numFmtId="0" fontId="1" fillId="0" borderId="2" xfId="0" applyFont="1" applyBorder="1"/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Border="1"/>
    <xf numFmtId="2" fontId="0" fillId="0" borderId="0" xfId="0" applyNumberFormat="1"/>
    <xf numFmtId="3" fontId="0" fillId="0" borderId="0" xfId="0" applyNumberFormat="1" applyFill="1" applyAlignment="1">
      <alignment horizontal="right"/>
    </xf>
    <xf numFmtId="3" fontId="0" fillId="0" borderId="1" xfId="0" applyNumberFormat="1" applyFill="1" applyBorder="1" applyAlignment="1"/>
    <xf numFmtId="16" fontId="0" fillId="0" borderId="0" xfId="0" applyNumberFormat="1"/>
    <xf numFmtId="3" fontId="0" fillId="0" borderId="3" xfId="0" applyNumberFormat="1" applyFill="1" applyBorder="1" applyAlignment="1"/>
    <xf numFmtId="3" fontId="0" fillId="0" borderId="0" xfId="0" applyNumberFormat="1" applyBorder="1" applyAlignment="1"/>
    <xf numFmtId="164" fontId="0" fillId="0" borderId="0" xfId="0" applyNumberFormat="1" applyBorder="1" applyAlignment="1">
      <alignment horizontal="right"/>
    </xf>
    <xf numFmtId="0" fontId="0" fillId="0" borderId="2" xfId="0" applyFont="1" applyFill="1" applyBorder="1"/>
    <xf numFmtId="0" fontId="0" fillId="0" borderId="2" xfId="0" applyFont="1" applyBorder="1" applyAlignment="1">
      <alignment horizontal="center"/>
    </xf>
    <xf numFmtId="49" fontId="0" fillId="0" borderId="2" xfId="0" applyNumberFormat="1" applyFont="1" applyBorder="1"/>
    <xf numFmtId="0" fontId="0" fillId="0" borderId="2" xfId="0" applyFont="1" applyBorder="1"/>
    <xf numFmtId="49" fontId="0" fillId="0" borderId="7" xfId="0" applyNumberFormat="1" applyFill="1" applyBorder="1"/>
    <xf numFmtId="0" fontId="0" fillId="0" borderId="7" xfId="0" applyFill="1" applyBorder="1"/>
    <xf numFmtId="0" fontId="0" fillId="0" borderId="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14" xfId="0" applyFill="1" applyBorder="1"/>
    <xf numFmtId="0" fontId="3" fillId="0" borderId="8" xfId="0" applyNumberFormat="1" applyFont="1" applyFill="1" applyBorder="1" applyAlignment="1" applyProtection="1">
      <alignment horizontal="center"/>
    </xf>
    <xf numFmtId="0" fontId="0" fillId="0" borderId="12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8" xfId="0" applyFill="1" applyBorder="1"/>
    <xf numFmtId="0" fontId="0" fillId="0" borderId="12" xfId="0" applyFill="1" applyBorder="1"/>
    <xf numFmtId="0" fontId="0" fillId="0" borderId="13" xfId="0" applyFill="1" applyBorder="1" applyAlignment="1">
      <alignment horizontal="center"/>
    </xf>
    <xf numFmtId="49" fontId="0" fillId="0" borderId="7" xfId="0" applyNumberFormat="1" applyFont="1" applyBorder="1"/>
    <xf numFmtId="164" fontId="0" fillId="0" borderId="3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49" fontId="1" fillId="0" borderId="7" xfId="0" applyNumberFormat="1" applyFont="1" applyFill="1" applyBorder="1"/>
    <xf numFmtId="49" fontId="0" fillId="0" borderId="8" xfId="0" applyNumberFormat="1" applyFont="1" applyBorder="1"/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/>
    <xf numFmtId="49" fontId="6" fillId="0" borderId="2" xfId="0" applyNumberFormat="1" applyFont="1" applyFill="1" applyBorder="1"/>
    <xf numFmtId="0" fontId="6" fillId="0" borderId="2" xfId="0" applyFont="1" applyFill="1" applyBorder="1"/>
    <xf numFmtId="0" fontId="0" fillId="0" borderId="0" xfId="0" applyFill="1" applyBorder="1"/>
    <xf numFmtId="3" fontId="0" fillId="0" borderId="15" xfId="0" applyNumberFormat="1" applyFill="1" applyBorder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" xfId="0" applyFill="1" applyBorder="1"/>
    <xf numFmtId="0" fontId="7" fillId="0" borderId="2" xfId="0" applyNumberFormat="1" applyFont="1" applyFill="1" applyBorder="1" applyAlignment="1" applyProtection="1">
      <alignment horizontal="center"/>
    </xf>
    <xf numFmtId="0" fontId="6" fillId="0" borderId="2" xfId="0" applyFont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6" fillId="0" borderId="2" xfId="0" applyFont="1" applyBorder="1"/>
    <xf numFmtId="49" fontId="6" fillId="0" borderId="7" xfId="0" applyNumberFormat="1" applyFont="1" applyFill="1" applyBorder="1"/>
    <xf numFmtId="1" fontId="0" fillId="0" borderId="9" xfId="0" applyNumberFormat="1" applyFill="1" applyBorder="1"/>
    <xf numFmtId="3" fontId="6" fillId="0" borderId="2" xfId="0" applyNumberFormat="1" applyFont="1" applyFill="1" applyBorder="1" applyAlignment="1">
      <alignment horizontal="right"/>
    </xf>
    <xf numFmtId="0" fontId="0" fillId="0" borderId="3" xfId="0" applyBorder="1" applyAlignment="1">
      <alignment vertical="center" wrapText="1"/>
    </xf>
    <xf numFmtId="1" fontId="0" fillId="0" borderId="3" xfId="0" applyNumberFormat="1" applyBorder="1"/>
    <xf numFmtId="1" fontId="0" fillId="0" borderId="3" xfId="0" applyNumberFormat="1" applyFill="1" applyBorder="1"/>
    <xf numFmtId="0" fontId="0" fillId="0" borderId="9" xfId="0" applyBorder="1" applyAlignment="1">
      <alignment vertical="center"/>
    </xf>
    <xf numFmtId="0" fontId="0" fillId="0" borderId="9" xfId="0" applyBorder="1"/>
    <xf numFmtId="41" fontId="0" fillId="0" borderId="6" xfId="2" applyFont="1" applyFill="1" applyBorder="1" applyAlignment="1">
      <alignment horizontal="center"/>
    </xf>
    <xf numFmtId="41" fontId="1" fillId="0" borderId="8" xfId="2" applyFont="1" applyFill="1" applyBorder="1" applyAlignment="1">
      <alignment horizontal="right"/>
    </xf>
    <xf numFmtId="41" fontId="6" fillId="0" borderId="6" xfId="2" applyFont="1" applyFill="1" applyBorder="1" applyAlignment="1">
      <alignment horizontal="right"/>
    </xf>
    <xf numFmtId="41" fontId="6" fillId="0" borderId="6" xfId="2" applyFont="1" applyFill="1" applyBorder="1" applyAlignment="1">
      <alignment horizontal="center"/>
    </xf>
    <xf numFmtId="167" fontId="0" fillId="0" borderId="10" xfId="0" applyNumberFormat="1" applyFill="1" applyBorder="1" applyAlignment="1">
      <alignment horizontal="righ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8" fillId="0" borderId="6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3" fontId="0" fillId="0" borderId="2" xfId="0" applyNumberFormat="1" applyFill="1" applyBorder="1" applyAlignment="1">
      <alignment horizontal="center"/>
    </xf>
    <xf numFmtId="41" fontId="1" fillId="0" borderId="2" xfId="2" applyFont="1" applyFill="1" applyBorder="1" applyAlignment="1">
      <alignment horizontal="right"/>
    </xf>
    <xf numFmtId="3" fontId="0" fillId="0" borderId="0" xfId="0" applyNumberFormat="1" applyFill="1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41" fontId="0" fillId="0" borderId="2" xfId="2" applyNumberFormat="1" applyFont="1" applyFill="1" applyBorder="1" applyAlignment="1">
      <alignment horizontal="center" vertical="center"/>
    </xf>
    <xf numFmtId="41" fontId="0" fillId="0" borderId="2" xfId="2" applyFon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0" borderId="2" xfId="0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49" fontId="0" fillId="5" borderId="2" xfId="0" applyNumberFormat="1" applyFill="1" applyBorder="1"/>
    <xf numFmtId="0" fontId="3" fillId="5" borderId="2" xfId="0" applyNumberFormat="1" applyFont="1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2" xfId="0" applyFill="1" applyBorder="1"/>
    <xf numFmtId="0" fontId="0" fillId="5" borderId="7" xfId="0" applyFill="1" applyBorder="1"/>
    <xf numFmtId="3" fontId="6" fillId="5" borderId="2" xfId="0" applyNumberFormat="1" applyFont="1" applyFill="1" applyBorder="1" applyAlignment="1">
      <alignment horizontal="right"/>
    </xf>
    <xf numFmtId="3" fontId="0" fillId="5" borderId="2" xfId="0" applyNumberFormat="1" applyFill="1" applyBorder="1" applyAlignment="1">
      <alignment horizontal="right"/>
    </xf>
    <xf numFmtId="41" fontId="0" fillId="5" borderId="6" xfId="2" applyFont="1" applyFill="1" applyBorder="1" applyAlignment="1">
      <alignment horizontal="center"/>
    </xf>
    <xf numFmtId="41" fontId="1" fillId="5" borderId="8" xfId="2" applyFont="1" applyFill="1" applyBorder="1" applyAlignment="1">
      <alignment horizontal="right"/>
    </xf>
    <xf numFmtId="41" fontId="1" fillId="5" borderId="2" xfId="2" applyFont="1" applyFill="1" applyBorder="1" applyAlignment="1">
      <alignment horizontal="right"/>
    </xf>
    <xf numFmtId="41" fontId="6" fillId="5" borderId="6" xfId="2" applyFont="1" applyFill="1" applyBorder="1" applyAlignment="1">
      <alignment horizontal="right"/>
    </xf>
    <xf numFmtId="41" fontId="6" fillId="5" borderId="6" xfId="2" applyFont="1" applyFill="1" applyBorder="1" applyAlignment="1">
      <alignment horizontal="center"/>
    </xf>
    <xf numFmtId="41" fontId="0" fillId="5" borderId="2" xfId="2" applyNumberFormat="1" applyFont="1" applyFill="1" applyBorder="1" applyAlignment="1">
      <alignment horizontal="center" vertical="center"/>
    </xf>
    <xf numFmtId="167" fontId="0" fillId="5" borderId="10" xfId="0" applyNumberFormat="1" applyFill="1" applyBorder="1" applyAlignment="1">
      <alignment horizontal="right"/>
    </xf>
    <xf numFmtId="0" fontId="0" fillId="5" borderId="1" xfId="0" applyFill="1" applyBorder="1"/>
    <xf numFmtId="1" fontId="0" fillId="5" borderId="3" xfId="0" applyNumberFormat="1" applyFill="1" applyBorder="1"/>
    <xf numFmtId="1" fontId="0" fillId="5" borderId="9" xfId="0" applyNumberFormat="1" applyFill="1" applyBorder="1"/>
    <xf numFmtId="0" fontId="0" fillId="5" borderId="0" xfId="0" applyFill="1" applyBorder="1"/>
    <xf numFmtId="0" fontId="0" fillId="5" borderId="0" xfId="0" applyFill="1"/>
    <xf numFmtId="49" fontId="1" fillId="5" borderId="7" xfId="0" applyNumberFormat="1" applyFont="1" applyFill="1" applyBorder="1"/>
    <xf numFmtId="49" fontId="1" fillId="5" borderId="2" xfId="0" applyNumberFormat="1" applyFont="1" applyFill="1" applyBorder="1"/>
    <xf numFmtId="0" fontId="0" fillId="5" borderId="2" xfId="0" applyFont="1" applyFill="1" applyBorder="1"/>
    <xf numFmtId="0" fontId="1" fillId="5" borderId="2" xfId="0" applyFont="1" applyFill="1" applyBorder="1"/>
    <xf numFmtId="0" fontId="0" fillId="5" borderId="2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" fillId="5" borderId="7" xfId="0" applyFont="1" applyFill="1" applyBorder="1"/>
    <xf numFmtId="0" fontId="10" fillId="5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3">
    <cellStyle name="Euro" xfId="1"/>
    <cellStyle name="Milliers [0]" xfId="2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annuel 2016.xlsx]Feuil1!Tableau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Somme de PROD 2015</c:v>
                </c:pt>
              </c:strCache>
            </c:strRef>
          </c:tx>
          <c:invertIfNegative val="0"/>
          <c:cat>
            <c:strRef>
              <c:f>Feuil1!$A$2:$A$81</c:f>
              <c:strCache>
                <c:ptCount val="79"/>
                <c:pt idx="0">
                  <c:v>3</c:v>
                </c:pt>
                <c:pt idx="1">
                  <c:v>22</c:v>
                </c:pt>
                <c:pt idx="2">
                  <c:v>30</c:v>
                </c:pt>
                <c:pt idx="3">
                  <c:v>33</c:v>
                </c:pt>
                <c:pt idx="4">
                  <c:v>80</c:v>
                </c:pt>
                <c:pt idx="5">
                  <c:v>87</c:v>
                </c:pt>
                <c:pt idx="6">
                  <c:v>96</c:v>
                </c:pt>
                <c:pt idx="7">
                  <c:v>141</c:v>
                </c:pt>
                <c:pt idx="8">
                  <c:v>202</c:v>
                </c:pt>
                <c:pt idx="9">
                  <c:v>206</c:v>
                </c:pt>
                <c:pt idx="10">
                  <c:v>209</c:v>
                </c:pt>
                <c:pt idx="11">
                  <c:v>211</c:v>
                </c:pt>
                <c:pt idx="12">
                  <c:v>215</c:v>
                </c:pt>
                <c:pt idx="13">
                  <c:v>217</c:v>
                </c:pt>
                <c:pt idx="14">
                  <c:v>219</c:v>
                </c:pt>
                <c:pt idx="15">
                  <c:v>220</c:v>
                </c:pt>
                <c:pt idx="16">
                  <c:v>228</c:v>
                </c:pt>
                <c:pt idx="17">
                  <c:v>236</c:v>
                </c:pt>
                <c:pt idx="18">
                  <c:v>238</c:v>
                </c:pt>
                <c:pt idx="19">
                  <c:v>245</c:v>
                </c:pt>
                <c:pt idx="20">
                  <c:v>248</c:v>
                </c:pt>
                <c:pt idx="21">
                  <c:v>249</c:v>
                </c:pt>
                <c:pt idx="22">
                  <c:v>264</c:v>
                </c:pt>
                <c:pt idx="23">
                  <c:v>266</c:v>
                </c:pt>
                <c:pt idx="24">
                  <c:v>267</c:v>
                </c:pt>
                <c:pt idx="25">
                  <c:v>272</c:v>
                </c:pt>
                <c:pt idx="26">
                  <c:v>277</c:v>
                </c:pt>
                <c:pt idx="27">
                  <c:v>307</c:v>
                </c:pt>
                <c:pt idx="28">
                  <c:v>311</c:v>
                </c:pt>
                <c:pt idx="29">
                  <c:v>312</c:v>
                </c:pt>
                <c:pt idx="30">
                  <c:v>320</c:v>
                </c:pt>
                <c:pt idx="31">
                  <c:v>321</c:v>
                </c:pt>
                <c:pt idx="32">
                  <c:v>333</c:v>
                </c:pt>
                <c:pt idx="33">
                  <c:v>401</c:v>
                </c:pt>
                <c:pt idx="34">
                  <c:v>419</c:v>
                </c:pt>
                <c:pt idx="35">
                  <c:v>422</c:v>
                </c:pt>
                <c:pt idx="36">
                  <c:v>445</c:v>
                </c:pt>
                <c:pt idx="37">
                  <c:v>500</c:v>
                </c:pt>
                <c:pt idx="38">
                  <c:v>521</c:v>
                </c:pt>
                <c:pt idx="39">
                  <c:v>523</c:v>
                </c:pt>
                <c:pt idx="40">
                  <c:v>524</c:v>
                </c:pt>
                <c:pt idx="41">
                  <c:v>529</c:v>
                </c:pt>
                <c:pt idx="42">
                  <c:v>560</c:v>
                </c:pt>
                <c:pt idx="43">
                  <c:v>573</c:v>
                </c:pt>
                <c:pt idx="44">
                  <c:v>584</c:v>
                </c:pt>
                <c:pt idx="45">
                  <c:v>589</c:v>
                </c:pt>
                <c:pt idx="46">
                  <c:v>609</c:v>
                </c:pt>
                <c:pt idx="47">
                  <c:v>610</c:v>
                </c:pt>
                <c:pt idx="48">
                  <c:v>723</c:v>
                </c:pt>
                <c:pt idx="49">
                  <c:v>755</c:v>
                </c:pt>
                <c:pt idx="50">
                  <c:v>808</c:v>
                </c:pt>
                <c:pt idx="51">
                  <c:v>824</c:v>
                </c:pt>
                <c:pt idx="52">
                  <c:v>836</c:v>
                </c:pt>
                <c:pt idx="53">
                  <c:v>841</c:v>
                </c:pt>
                <c:pt idx="54">
                  <c:v>847</c:v>
                </c:pt>
                <c:pt idx="55">
                  <c:v>912</c:v>
                </c:pt>
                <c:pt idx="56">
                  <c:v>913</c:v>
                </c:pt>
                <c:pt idx="57">
                  <c:v>914</c:v>
                </c:pt>
                <c:pt idx="58">
                  <c:v>919</c:v>
                </c:pt>
                <c:pt idx="59">
                  <c:v>924</c:v>
                </c:pt>
                <c:pt idx="60">
                  <c:v>925</c:v>
                </c:pt>
                <c:pt idx="61">
                  <c:v>926</c:v>
                </c:pt>
                <c:pt idx="62">
                  <c:v>1086</c:v>
                </c:pt>
                <c:pt idx="63">
                  <c:v>1089</c:v>
                </c:pt>
                <c:pt idx="64">
                  <c:v>1090</c:v>
                </c:pt>
                <c:pt idx="65">
                  <c:v>1114</c:v>
                </c:pt>
                <c:pt idx="66">
                  <c:v>1205</c:v>
                </c:pt>
                <c:pt idx="67">
                  <c:v>1211</c:v>
                </c:pt>
                <c:pt idx="68">
                  <c:v>1231</c:v>
                </c:pt>
                <c:pt idx="69">
                  <c:v>1238</c:v>
                </c:pt>
                <c:pt idx="70">
                  <c:v>1261</c:v>
                </c:pt>
                <c:pt idx="71">
                  <c:v>1273</c:v>
                </c:pt>
                <c:pt idx="72">
                  <c:v>1445</c:v>
                </c:pt>
                <c:pt idx="73">
                  <c:v>1501</c:v>
                </c:pt>
                <c:pt idx="74">
                  <c:v>1520</c:v>
                </c:pt>
                <c:pt idx="75">
                  <c:v>1726</c:v>
                </c:pt>
                <c:pt idx="76">
                  <c:v>1755</c:v>
                </c:pt>
                <c:pt idx="77">
                  <c:v>1835</c:v>
                </c:pt>
                <c:pt idx="78">
                  <c:v>1921</c:v>
                </c:pt>
              </c:strCache>
            </c:strRef>
          </c:cat>
          <c:val>
            <c:numRef>
              <c:f>Feuil1!$B$2:$B$81</c:f>
              <c:numCache>
                <c:formatCode>General</c:formatCode>
                <c:ptCount val="79"/>
                <c:pt idx="0">
                  <c:v>360842</c:v>
                </c:pt>
                <c:pt idx="1">
                  <c:v>488144</c:v>
                </c:pt>
                <c:pt idx="2">
                  <c:v>727215</c:v>
                </c:pt>
                <c:pt idx="3">
                  <c:v>116876</c:v>
                </c:pt>
                <c:pt idx="4">
                  <c:v>201385</c:v>
                </c:pt>
                <c:pt idx="5">
                  <c:v>230961</c:v>
                </c:pt>
                <c:pt idx="6">
                  <c:v>480191</c:v>
                </c:pt>
                <c:pt idx="7">
                  <c:v>300334</c:v>
                </c:pt>
                <c:pt idx="8">
                  <c:v>214055</c:v>
                </c:pt>
                <c:pt idx="9">
                  <c:v>478210</c:v>
                </c:pt>
                <c:pt idx="10">
                  <c:v>268950</c:v>
                </c:pt>
                <c:pt idx="11">
                  <c:v>17956</c:v>
                </c:pt>
                <c:pt idx="12">
                  <c:v>337176</c:v>
                </c:pt>
                <c:pt idx="13">
                  <c:v>73758</c:v>
                </c:pt>
                <c:pt idx="14">
                  <c:v>313853</c:v>
                </c:pt>
                <c:pt idx="15">
                  <c:v>258686</c:v>
                </c:pt>
                <c:pt idx="16">
                  <c:v>316926</c:v>
                </c:pt>
                <c:pt idx="17">
                  <c:v>659773</c:v>
                </c:pt>
                <c:pt idx="18">
                  <c:v>163519</c:v>
                </c:pt>
                <c:pt idx="19">
                  <c:v>358820</c:v>
                </c:pt>
                <c:pt idx="20">
                  <c:v>171838</c:v>
                </c:pt>
                <c:pt idx="21">
                  <c:v>365529</c:v>
                </c:pt>
                <c:pt idx="22">
                  <c:v>364367</c:v>
                </c:pt>
                <c:pt idx="23">
                  <c:v>455845</c:v>
                </c:pt>
                <c:pt idx="24">
                  <c:v>174855</c:v>
                </c:pt>
                <c:pt idx="25">
                  <c:v>299099</c:v>
                </c:pt>
                <c:pt idx="26">
                  <c:v>141548</c:v>
                </c:pt>
                <c:pt idx="27">
                  <c:v>361798</c:v>
                </c:pt>
                <c:pt idx="28">
                  <c:v>715901</c:v>
                </c:pt>
                <c:pt idx="29">
                  <c:v>416139</c:v>
                </c:pt>
                <c:pt idx="30">
                  <c:v>841020</c:v>
                </c:pt>
                <c:pt idx="31">
                  <c:v>173246</c:v>
                </c:pt>
                <c:pt idx="32">
                  <c:v>341337</c:v>
                </c:pt>
                <c:pt idx="33">
                  <c:v>648929</c:v>
                </c:pt>
                <c:pt idx="34">
                  <c:v>269416</c:v>
                </c:pt>
                <c:pt idx="35">
                  <c:v>554043</c:v>
                </c:pt>
                <c:pt idx="36">
                  <c:v>137490</c:v>
                </c:pt>
                <c:pt idx="37">
                  <c:v>172306</c:v>
                </c:pt>
                <c:pt idx="38">
                  <c:v>556125</c:v>
                </c:pt>
                <c:pt idx="39">
                  <c:v>214653</c:v>
                </c:pt>
                <c:pt idx="40">
                  <c:v>110120</c:v>
                </c:pt>
                <c:pt idx="41">
                  <c:v>116235</c:v>
                </c:pt>
                <c:pt idx="42">
                  <c:v>302006</c:v>
                </c:pt>
                <c:pt idx="43">
                  <c:v>167108</c:v>
                </c:pt>
                <c:pt idx="44">
                  <c:v>273593</c:v>
                </c:pt>
                <c:pt idx="45">
                  <c:v>11362</c:v>
                </c:pt>
                <c:pt idx="46">
                  <c:v>786182</c:v>
                </c:pt>
                <c:pt idx="47">
                  <c:v>6993</c:v>
                </c:pt>
                <c:pt idx="48">
                  <c:v>18212</c:v>
                </c:pt>
                <c:pt idx="49">
                  <c:v>170060</c:v>
                </c:pt>
                <c:pt idx="50">
                  <c:v>228463</c:v>
                </c:pt>
                <c:pt idx="51">
                  <c:v>179712</c:v>
                </c:pt>
                <c:pt idx="52">
                  <c:v>237321</c:v>
                </c:pt>
                <c:pt idx="53">
                  <c:v>134071</c:v>
                </c:pt>
                <c:pt idx="54">
                  <c:v>382465</c:v>
                </c:pt>
                <c:pt idx="55">
                  <c:v>164161</c:v>
                </c:pt>
                <c:pt idx="56">
                  <c:v>791736</c:v>
                </c:pt>
                <c:pt idx="57">
                  <c:v>495332</c:v>
                </c:pt>
                <c:pt idx="58">
                  <c:v>321076</c:v>
                </c:pt>
                <c:pt idx="59">
                  <c:v>122144</c:v>
                </c:pt>
                <c:pt idx="60">
                  <c:v>131468</c:v>
                </c:pt>
                <c:pt idx="61">
                  <c:v>73830</c:v>
                </c:pt>
                <c:pt idx="62">
                  <c:v>255191</c:v>
                </c:pt>
                <c:pt idx="63">
                  <c:v>413918</c:v>
                </c:pt>
                <c:pt idx="64">
                  <c:v>743595</c:v>
                </c:pt>
                <c:pt idx="65">
                  <c:v>816015</c:v>
                </c:pt>
                <c:pt idx="66">
                  <c:v>255945</c:v>
                </c:pt>
                <c:pt idx="67">
                  <c:v>308576</c:v>
                </c:pt>
                <c:pt idx="68">
                  <c:v>351562</c:v>
                </c:pt>
                <c:pt idx="69">
                  <c:v>137720</c:v>
                </c:pt>
                <c:pt idx="70">
                  <c:v>108126</c:v>
                </c:pt>
                <c:pt idx="71">
                  <c:v>398982</c:v>
                </c:pt>
                <c:pt idx="72">
                  <c:v>547361</c:v>
                </c:pt>
                <c:pt idx="73">
                  <c:v>247275</c:v>
                </c:pt>
                <c:pt idx="74">
                  <c:v>159517</c:v>
                </c:pt>
                <c:pt idx="75">
                  <c:v>512822</c:v>
                </c:pt>
                <c:pt idx="76">
                  <c:v>198515</c:v>
                </c:pt>
                <c:pt idx="77">
                  <c:v>201781</c:v>
                </c:pt>
                <c:pt idx="78">
                  <c:v>160896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6B-4943-9728-C25E46EEA1F6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Somme de ref total 
sans prêt</c:v>
                </c:pt>
              </c:strCache>
            </c:strRef>
          </c:tx>
          <c:invertIfNegative val="0"/>
          <c:cat>
            <c:strRef>
              <c:f>Feuil1!$A$2:$A$81</c:f>
              <c:strCache>
                <c:ptCount val="79"/>
                <c:pt idx="0">
                  <c:v>3</c:v>
                </c:pt>
                <c:pt idx="1">
                  <c:v>22</c:v>
                </c:pt>
                <c:pt idx="2">
                  <c:v>30</c:v>
                </c:pt>
                <c:pt idx="3">
                  <c:v>33</c:v>
                </c:pt>
                <c:pt idx="4">
                  <c:v>80</c:v>
                </c:pt>
                <c:pt idx="5">
                  <c:v>87</c:v>
                </c:pt>
                <c:pt idx="6">
                  <c:v>96</c:v>
                </c:pt>
                <c:pt idx="7">
                  <c:v>141</c:v>
                </c:pt>
                <c:pt idx="8">
                  <c:v>202</c:v>
                </c:pt>
                <c:pt idx="9">
                  <c:v>206</c:v>
                </c:pt>
                <c:pt idx="10">
                  <c:v>209</c:v>
                </c:pt>
                <c:pt idx="11">
                  <c:v>211</c:v>
                </c:pt>
                <c:pt idx="12">
                  <c:v>215</c:v>
                </c:pt>
                <c:pt idx="13">
                  <c:v>217</c:v>
                </c:pt>
                <c:pt idx="14">
                  <c:v>219</c:v>
                </c:pt>
                <c:pt idx="15">
                  <c:v>220</c:v>
                </c:pt>
                <c:pt idx="16">
                  <c:v>228</c:v>
                </c:pt>
                <c:pt idx="17">
                  <c:v>236</c:v>
                </c:pt>
                <c:pt idx="18">
                  <c:v>238</c:v>
                </c:pt>
                <c:pt idx="19">
                  <c:v>245</c:v>
                </c:pt>
                <c:pt idx="20">
                  <c:v>248</c:v>
                </c:pt>
                <c:pt idx="21">
                  <c:v>249</c:v>
                </c:pt>
                <c:pt idx="22">
                  <c:v>264</c:v>
                </c:pt>
                <c:pt idx="23">
                  <c:v>266</c:v>
                </c:pt>
                <c:pt idx="24">
                  <c:v>267</c:v>
                </c:pt>
                <c:pt idx="25">
                  <c:v>272</c:v>
                </c:pt>
                <c:pt idx="26">
                  <c:v>277</c:v>
                </c:pt>
                <c:pt idx="27">
                  <c:v>307</c:v>
                </c:pt>
                <c:pt idx="28">
                  <c:v>311</c:v>
                </c:pt>
                <c:pt idx="29">
                  <c:v>312</c:v>
                </c:pt>
                <c:pt idx="30">
                  <c:v>320</c:v>
                </c:pt>
                <c:pt idx="31">
                  <c:v>321</c:v>
                </c:pt>
                <c:pt idx="32">
                  <c:v>333</c:v>
                </c:pt>
                <c:pt idx="33">
                  <c:v>401</c:v>
                </c:pt>
                <c:pt idx="34">
                  <c:v>419</c:v>
                </c:pt>
                <c:pt idx="35">
                  <c:v>422</c:v>
                </c:pt>
                <c:pt idx="36">
                  <c:v>445</c:v>
                </c:pt>
                <c:pt idx="37">
                  <c:v>500</c:v>
                </c:pt>
                <c:pt idx="38">
                  <c:v>521</c:v>
                </c:pt>
                <c:pt idx="39">
                  <c:v>523</c:v>
                </c:pt>
                <c:pt idx="40">
                  <c:v>524</c:v>
                </c:pt>
                <c:pt idx="41">
                  <c:v>529</c:v>
                </c:pt>
                <c:pt idx="42">
                  <c:v>560</c:v>
                </c:pt>
                <c:pt idx="43">
                  <c:v>573</c:v>
                </c:pt>
                <c:pt idx="44">
                  <c:v>584</c:v>
                </c:pt>
                <c:pt idx="45">
                  <c:v>589</c:v>
                </c:pt>
                <c:pt idx="46">
                  <c:v>609</c:v>
                </c:pt>
                <c:pt idx="47">
                  <c:v>610</c:v>
                </c:pt>
                <c:pt idx="48">
                  <c:v>723</c:v>
                </c:pt>
                <c:pt idx="49">
                  <c:v>755</c:v>
                </c:pt>
                <c:pt idx="50">
                  <c:v>808</c:v>
                </c:pt>
                <c:pt idx="51">
                  <c:v>824</c:v>
                </c:pt>
                <c:pt idx="52">
                  <c:v>836</c:v>
                </c:pt>
                <c:pt idx="53">
                  <c:v>841</c:v>
                </c:pt>
                <c:pt idx="54">
                  <c:v>847</c:v>
                </c:pt>
                <c:pt idx="55">
                  <c:v>912</c:v>
                </c:pt>
                <c:pt idx="56">
                  <c:v>913</c:v>
                </c:pt>
                <c:pt idx="57">
                  <c:v>914</c:v>
                </c:pt>
                <c:pt idx="58">
                  <c:v>919</c:v>
                </c:pt>
                <c:pt idx="59">
                  <c:v>924</c:v>
                </c:pt>
                <c:pt idx="60">
                  <c:v>925</c:v>
                </c:pt>
                <c:pt idx="61">
                  <c:v>926</c:v>
                </c:pt>
                <c:pt idx="62">
                  <c:v>1086</c:v>
                </c:pt>
                <c:pt idx="63">
                  <c:v>1089</c:v>
                </c:pt>
                <c:pt idx="64">
                  <c:v>1090</c:v>
                </c:pt>
                <c:pt idx="65">
                  <c:v>1114</c:v>
                </c:pt>
                <c:pt idx="66">
                  <c:v>1205</c:v>
                </c:pt>
                <c:pt idx="67">
                  <c:v>1211</c:v>
                </c:pt>
                <c:pt idx="68">
                  <c:v>1231</c:v>
                </c:pt>
                <c:pt idx="69">
                  <c:v>1238</c:v>
                </c:pt>
                <c:pt idx="70">
                  <c:v>1261</c:v>
                </c:pt>
                <c:pt idx="71">
                  <c:v>1273</c:v>
                </c:pt>
                <c:pt idx="72">
                  <c:v>1445</c:v>
                </c:pt>
                <c:pt idx="73">
                  <c:v>1501</c:v>
                </c:pt>
                <c:pt idx="74">
                  <c:v>1520</c:v>
                </c:pt>
                <c:pt idx="75">
                  <c:v>1726</c:v>
                </c:pt>
                <c:pt idx="76">
                  <c:v>1755</c:v>
                </c:pt>
                <c:pt idx="77">
                  <c:v>1835</c:v>
                </c:pt>
                <c:pt idx="78">
                  <c:v>1921</c:v>
                </c:pt>
              </c:strCache>
            </c:strRef>
          </c:cat>
          <c:val>
            <c:numRef>
              <c:f>Feuil1!$C$2:$C$81</c:f>
              <c:numCache>
                <c:formatCode>General</c:formatCode>
                <c:ptCount val="79"/>
                <c:pt idx="0">
                  <c:v>433744</c:v>
                </c:pt>
                <c:pt idx="1">
                  <c:v>539356</c:v>
                </c:pt>
                <c:pt idx="2">
                  <c:v>871705</c:v>
                </c:pt>
                <c:pt idx="3">
                  <c:v>195605</c:v>
                </c:pt>
                <c:pt idx="4">
                  <c:v>238719</c:v>
                </c:pt>
                <c:pt idx="5">
                  <c:v>267377</c:v>
                </c:pt>
                <c:pt idx="6">
                  <c:v>790845</c:v>
                </c:pt>
                <c:pt idx="7">
                  <c:v>353388</c:v>
                </c:pt>
                <c:pt idx="8">
                  <c:v>232883</c:v>
                </c:pt>
                <c:pt idx="9">
                  <c:v>602281</c:v>
                </c:pt>
                <c:pt idx="10">
                  <c:v>319799</c:v>
                </c:pt>
                <c:pt idx="11">
                  <c:v>17956</c:v>
                </c:pt>
                <c:pt idx="12">
                  <c:v>517547</c:v>
                </c:pt>
                <c:pt idx="13">
                  <c:v>224337</c:v>
                </c:pt>
                <c:pt idx="14">
                  <c:v>353023</c:v>
                </c:pt>
                <c:pt idx="15">
                  <c:v>324344</c:v>
                </c:pt>
                <c:pt idx="16">
                  <c:v>347658</c:v>
                </c:pt>
                <c:pt idx="17">
                  <c:v>786157</c:v>
                </c:pt>
                <c:pt idx="18">
                  <c:v>163519</c:v>
                </c:pt>
                <c:pt idx="19">
                  <c:v>436291</c:v>
                </c:pt>
                <c:pt idx="20">
                  <c:v>268058</c:v>
                </c:pt>
                <c:pt idx="21">
                  <c:v>537319</c:v>
                </c:pt>
                <c:pt idx="22">
                  <c:v>475551</c:v>
                </c:pt>
                <c:pt idx="23">
                  <c:v>578724</c:v>
                </c:pt>
                <c:pt idx="24">
                  <c:v>227752</c:v>
                </c:pt>
                <c:pt idx="25">
                  <c:v>351339</c:v>
                </c:pt>
                <c:pt idx="26">
                  <c:v>186754</c:v>
                </c:pt>
                <c:pt idx="27">
                  <c:v>428592</c:v>
                </c:pt>
                <c:pt idx="28">
                  <c:v>751796</c:v>
                </c:pt>
                <c:pt idx="29">
                  <c:v>508716</c:v>
                </c:pt>
                <c:pt idx="30">
                  <c:v>1419251</c:v>
                </c:pt>
                <c:pt idx="31">
                  <c:v>247940</c:v>
                </c:pt>
                <c:pt idx="32">
                  <c:v>430399</c:v>
                </c:pt>
                <c:pt idx="33">
                  <c:v>653233</c:v>
                </c:pt>
                <c:pt idx="34">
                  <c:v>466091</c:v>
                </c:pt>
                <c:pt idx="35">
                  <c:v>654578</c:v>
                </c:pt>
                <c:pt idx="36">
                  <c:v>137490</c:v>
                </c:pt>
                <c:pt idx="37">
                  <c:v>201118</c:v>
                </c:pt>
                <c:pt idx="38">
                  <c:v>637816</c:v>
                </c:pt>
                <c:pt idx="39">
                  <c:v>269228</c:v>
                </c:pt>
                <c:pt idx="40">
                  <c:v>189445</c:v>
                </c:pt>
                <c:pt idx="41">
                  <c:v>159670</c:v>
                </c:pt>
                <c:pt idx="42">
                  <c:v>340526</c:v>
                </c:pt>
                <c:pt idx="43">
                  <c:v>192848</c:v>
                </c:pt>
                <c:pt idx="44">
                  <c:v>344092</c:v>
                </c:pt>
                <c:pt idx="45">
                  <c:v>27589</c:v>
                </c:pt>
                <c:pt idx="46">
                  <c:v>1055974</c:v>
                </c:pt>
                <c:pt idx="47">
                  <c:v>57753</c:v>
                </c:pt>
                <c:pt idx="48">
                  <c:v>23766</c:v>
                </c:pt>
                <c:pt idx="49">
                  <c:v>170060</c:v>
                </c:pt>
                <c:pt idx="50">
                  <c:v>299216</c:v>
                </c:pt>
                <c:pt idx="51">
                  <c:v>248298</c:v>
                </c:pt>
                <c:pt idx="52">
                  <c:v>305125</c:v>
                </c:pt>
                <c:pt idx="53">
                  <c:v>201051</c:v>
                </c:pt>
                <c:pt idx="54">
                  <c:v>639995</c:v>
                </c:pt>
                <c:pt idx="55">
                  <c:v>205657</c:v>
                </c:pt>
                <c:pt idx="56">
                  <c:v>842072</c:v>
                </c:pt>
                <c:pt idx="57">
                  <c:v>642256</c:v>
                </c:pt>
                <c:pt idx="58">
                  <c:v>454127</c:v>
                </c:pt>
                <c:pt idx="59">
                  <c:v>236896</c:v>
                </c:pt>
                <c:pt idx="60">
                  <c:v>164671</c:v>
                </c:pt>
                <c:pt idx="61">
                  <c:v>104245</c:v>
                </c:pt>
                <c:pt idx="62">
                  <c:v>412352</c:v>
                </c:pt>
                <c:pt idx="63">
                  <c:v>513852</c:v>
                </c:pt>
                <c:pt idx="64">
                  <c:v>787179</c:v>
                </c:pt>
                <c:pt idx="65">
                  <c:v>935205</c:v>
                </c:pt>
                <c:pt idx="66">
                  <c:v>338674</c:v>
                </c:pt>
                <c:pt idx="67">
                  <c:v>431355</c:v>
                </c:pt>
                <c:pt idx="68">
                  <c:v>487879</c:v>
                </c:pt>
                <c:pt idx="69">
                  <c:v>256703</c:v>
                </c:pt>
                <c:pt idx="70">
                  <c:v>220647</c:v>
                </c:pt>
                <c:pt idx="71">
                  <c:v>480750</c:v>
                </c:pt>
                <c:pt idx="72">
                  <c:v>825136</c:v>
                </c:pt>
                <c:pt idx="73">
                  <c:v>293478</c:v>
                </c:pt>
                <c:pt idx="74">
                  <c:v>355055</c:v>
                </c:pt>
                <c:pt idx="75">
                  <c:v>791570</c:v>
                </c:pt>
                <c:pt idx="76">
                  <c:v>242867</c:v>
                </c:pt>
                <c:pt idx="77">
                  <c:v>432136</c:v>
                </c:pt>
                <c:pt idx="78">
                  <c:v>249599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6B-4943-9728-C25E46EEA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169984"/>
        <c:axId val="100179968"/>
      </c:barChart>
      <c:catAx>
        <c:axId val="1001699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0179968"/>
        <c:crosses val="autoZero"/>
        <c:auto val="1"/>
        <c:lblAlgn val="ctr"/>
        <c:lblOffset val="100"/>
        <c:noMultiLvlLbl val="0"/>
      </c:catAx>
      <c:valAx>
        <c:axId val="1001799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1699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5</xdr:row>
      <xdr:rowOff>47625</xdr:rowOff>
    </xdr:from>
    <xdr:to>
      <xdr:col>16</xdr:col>
      <xdr:colOff>247650</xdr:colOff>
      <xdr:row>42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24\AppData\Local\Microsoft\Windows\Temporary%20Internet%20Files\Content.Outlook\B45DKUEP\Campagne%2020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4">
          <cell r="A4">
            <v>3</v>
          </cell>
          <cell r="B4" t="str">
            <v>GAEC du Peuget</v>
          </cell>
        </row>
        <row r="5">
          <cell r="A5">
            <v>22</v>
          </cell>
          <cell r="B5" t="str">
            <v>GAEC Garret frères</v>
          </cell>
        </row>
        <row r="6">
          <cell r="A6">
            <v>25</v>
          </cell>
          <cell r="B6" t="str">
            <v>GAEC du Maronnier</v>
          </cell>
        </row>
        <row r="7">
          <cell r="A7">
            <v>30</v>
          </cell>
          <cell r="B7" t="str">
            <v>GAEC du Parge</v>
          </cell>
        </row>
        <row r="8">
          <cell r="A8">
            <v>33</v>
          </cell>
          <cell r="B8" t="str">
            <v>Populus Jean Luc</v>
          </cell>
        </row>
        <row r="9">
          <cell r="A9">
            <v>64</v>
          </cell>
          <cell r="B9" t="str">
            <v>EARL de la Grange des Champs</v>
          </cell>
        </row>
        <row r="10">
          <cell r="A10">
            <v>65</v>
          </cell>
          <cell r="B10" t="str">
            <v>Braconnier Jean Marie</v>
          </cell>
        </row>
        <row r="11">
          <cell r="A11">
            <v>83</v>
          </cell>
        </row>
        <row r="12">
          <cell r="A12">
            <v>86</v>
          </cell>
          <cell r="B12" t="str">
            <v>GAEC Broutchoux</v>
          </cell>
        </row>
        <row r="13">
          <cell r="A13">
            <v>87</v>
          </cell>
          <cell r="B13" t="str">
            <v>Mantey Philippe</v>
          </cell>
        </row>
        <row r="14">
          <cell r="A14">
            <v>89</v>
          </cell>
          <cell r="B14" t="str">
            <v>EARL de la Saule</v>
          </cell>
        </row>
        <row r="15">
          <cell r="A15">
            <v>90</v>
          </cell>
          <cell r="B15" t="str">
            <v>EARL Collas</v>
          </cell>
        </row>
        <row r="16">
          <cell r="A16">
            <v>91</v>
          </cell>
          <cell r="B16" t="str">
            <v>EARL le Coron</v>
          </cell>
        </row>
        <row r="17">
          <cell r="A17">
            <v>95</v>
          </cell>
          <cell r="B17" t="str">
            <v>GAEC du Dimont</v>
          </cell>
        </row>
        <row r="18">
          <cell r="A18">
            <v>96</v>
          </cell>
          <cell r="B18" t="str">
            <v>GAEC Rouyer</v>
          </cell>
        </row>
        <row r="19">
          <cell r="A19">
            <v>98</v>
          </cell>
          <cell r="B19" t="str">
            <v>GAEC Rigolot</v>
          </cell>
        </row>
        <row r="20">
          <cell r="A20">
            <v>104</v>
          </cell>
        </row>
        <row r="21">
          <cell r="A21">
            <v>110</v>
          </cell>
        </row>
        <row r="22">
          <cell r="A22">
            <v>114</v>
          </cell>
          <cell r="B22" t="str">
            <v>SCEA de l'Orée</v>
          </cell>
        </row>
        <row r="23">
          <cell r="A23">
            <v>116</v>
          </cell>
          <cell r="B23" t="str">
            <v>Cornebois Jean Luc</v>
          </cell>
        </row>
        <row r="24">
          <cell r="A24">
            <v>141</v>
          </cell>
          <cell r="B24" t="str">
            <v>GAEC de la Fusay</v>
          </cell>
        </row>
        <row r="25">
          <cell r="A25">
            <v>202</v>
          </cell>
          <cell r="B25" t="str">
            <v>Garret Patrick</v>
          </cell>
        </row>
        <row r="26">
          <cell r="A26">
            <v>205</v>
          </cell>
          <cell r="B26" t="str">
            <v>EARL de la Leut</v>
          </cell>
        </row>
        <row r="27">
          <cell r="A27">
            <v>206</v>
          </cell>
          <cell r="B27" t="str">
            <v>EARL des parcs</v>
          </cell>
        </row>
        <row r="28">
          <cell r="A28">
            <v>209</v>
          </cell>
          <cell r="B28" t="str">
            <v>EARL Laillet</v>
          </cell>
        </row>
        <row r="29">
          <cell r="A29">
            <v>211</v>
          </cell>
          <cell r="B29" t="str">
            <v>Rutschmann Armin</v>
          </cell>
        </row>
        <row r="30">
          <cell r="A30">
            <v>215</v>
          </cell>
          <cell r="B30" t="str">
            <v>GAEC Intersaone</v>
          </cell>
        </row>
        <row r="31">
          <cell r="A31">
            <v>217</v>
          </cell>
          <cell r="B31" t="str">
            <v>EARL de la Motte</v>
          </cell>
        </row>
        <row r="32">
          <cell r="A32">
            <v>219</v>
          </cell>
          <cell r="B32" t="str">
            <v>EARL des Pleiney</v>
          </cell>
        </row>
        <row r="33">
          <cell r="A33">
            <v>220</v>
          </cell>
          <cell r="B33" t="str">
            <v>EARL de la fontaine Garret</v>
          </cell>
        </row>
        <row r="34">
          <cell r="A34">
            <v>228</v>
          </cell>
          <cell r="B34" t="str">
            <v>EARL Mennetrey</v>
          </cell>
        </row>
        <row r="35">
          <cell r="A35">
            <v>231</v>
          </cell>
          <cell r="B35" t="str">
            <v>GAEC de l'Oiselot</v>
          </cell>
        </row>
        <row r="36">
          <cell r="A36">
            <v>232</v>
          </cell>
          <cell r="B36" t="str">
            <v>Barberot François</v>
          </cell>
        </row>
        <row r="37">
          <cell r="A37">
            <v>236</v>
          </cell>
          <cell r="B37" t="str">
            <v>GAEC des Montants</v>
          </cell>
        </row>
        <row r="38">
          <cell r="A38">
            <v>238</v>
          </cell>
          <cell r="B38" t="str">
            <v>EARL Henriot</v>
          </cell>
        </row>
        <row r="39">
          <cell r="A39">
            <v>245</v>
          </cell>
          <cell r="B39" t="str">
            <v>EARL Valory</v>
          </cell>
        </row>
        <row r="40">
          <cell r="A40">
            <v>248</v>
          </cell>
          <cell r="B40" t="str">
            <v>GAEC Boudy frères</v>
          </cell>
        </row>
        <row r="41">
          <cell r="A41">
            <v>249</v>
          </cell>
          <cell r="B41" t="str">
            <v>GAEC du Lenery</v>
          </cell>
        </row>
        <row r="42">
          <cell r="A42">
            <v>259</v>
          </cell>
          <cell r="B42" t="str">
            <v>EARL le Cenrey</v>
          </cell>
        </row>
        <row r="43">
          <cell r="A43">
            <v>261</v>
          </cell>
          <cell r="B43" t="str">
            <v>GAEC du Bac</v>
          </cell>
        </row>
        <row r="44">
          <cell r="A44">
            <v>264</v>
          </cell>
          <cell r="B44" t="str">
            <v>GAEC Magnin</v>
          </cell>
        </row>
        <row r="45">
          <cell r="A45">
            <v>265</v>
          </cell>
          <cell r="B45" t="str">
            <v>GAEC Lamielle</v>
          </cell>
        </row>
        <row r="46">
          <cell r="A46">
            <v>266</v>
          </cell>
          <cell r="B46" t="str">
            <v>GAEC de Varoille</v>
          </cell>
        </row>
        <row r="47">
          <cell r="A47">
            <v>267</v>
          </cell>
          <cell r="B47" t="str">
            <v>Darosey Laurent</v>
          </cell>
        </row>
        <row r="48">
          <cell r="A48">
            <v>272</v>
          </cell>
          <cell r="B48" t="str">
            <v>GAEC de la Tannerie</v>
          </cell>
        </row>
        <row r="49">
          <cell r="A49">
            <v>273</v>
          </cell>
          <cell r="B49" t="str">
            <v>EARL Laprevote</v>
          </cell>
        </row>
        <row r="50">
          <cell r="A50">
            <v>277</v>
          </cell>
          <cell r="B50" t="str">
            <v>Delestre Joël</v>
          </cell>
        </row>
        <row r="51">
          <cell r="A51">
            <v>279</v>
          </cell>
          <cell r="B51" t="str">
            <v>GAEC des Sables</v>
          </cell>
        </row>
        <row r="52">
          <cell r="A52">
            <v>307</v>
          </cell>
          <cell r="B52" t="str">
            <v>GAEC Minel Pascal et Francis</v>
          </cell>
        </row>
        <row r="53">
          <cell r="A53">
            <v>311</v>
          </cell>
          <cell r="B53" t="str">
            <v>GAEC Varenne</v>
          </cell>
        </row>
        <row r="54">
          <cell r="A54">
            <v>312</v>
          </cell>
          <cell r="B54" t="str">
            <v>GAEC du Bossart</v>
          </cell>
        </row>
        <row r="55">
          <cell r="A55">
            <v>320</v>
          </cell>
          <cell r="B55" t="str">
            <v>GAEC des 3 provinces</v>
          </cell>
        </row>
        <row r="56">
          <cell r="A56">
            <v>321</v>
          </cell>
          <cell r="B56" t="str">
            <v>Courty Claude</v>
          </cell>
        </row>
        <row r="57">
          <cell r="A57">
            <v>333</v>
          </cell>
          <cell r="B57" t="str">
            <v>EARL de la Montée</v>
          </cell>
        </row>
        <row r="58">
          <cell r="A58">
            <v>401</v>
          </cell>
          <cell r="B58" t="str">
            <v>GAEC des Vernes</v>
          </cell>
        </row>
        <row r="59">
          <cell r="A59">
            <v>406</v>
          </cell>
          <cell r="B59" t="str">
            <v>EARL de Lanque</v>
          </cell>
        </row>
        <row r="60">
          <cell r="A60">
            <v>419</v>
          </cell>
          <cell r="B60" t="str">
            <v>GAEC des Potelles</v>
          </cell>
        </row>
        <row r="61">
          <cell r="A61">
            <v>422</v>
          </cell>
          <cell r="B61" t="str">
            <v>SCEA de l'Hourie</v>
          </cell>
        </row>
        <row r="62">
          <cell r="A62">
            <v>445</v>
          </cell>
          <cell r="B62" t="str">
            <v>EARL Aebischer</v>
          </cell>
        </row>
        <row r="63">
          <cell r="A63">
            <v>501</v>
          </cell>
          <cell r="B63" t="str">
            <v>Camuset Thérèse</v>
          </cell>
        </row>
        <row r="64">
          <cell r="A64">
            <v>520</v>
          </cell>
          <cell r="B64" t="str">
            <v>Lortal Véronique</v>
          </cell>
        </row>
        <row r="65">
          <cell r="A65">
            <v>521</v>
          </cell>
          <cell r="B65" t="str">
            <v>GAEC Richeton</v>
          </cell>
        </row>
        <row r="66">
          <cell r="A66">
            <v>523</v>
          </cell>
          <cell r="B66" t="str">
            <v>Deray Pascal</v>
          </cell>
        </row>
        <row r="67">
          <cell r="A67">
            <v>524</v>
          </cell>
          <cell r="B67" t="str">
            <v>Echilley Patrick</v>
          </cell>
        </row>
        <row r="68">
          <cell r="A68">
            <v>529</v>
          </cell>
          <cell r="B68" t="str">
            <v>Theviot Chantal</v>
          </cell>
        </row>
        <row r="69">
          <cell r="A69">
            <v>548</v>
          </cell>
          <cell r="B69" t="str">
            <v>Maitrot Michel</v>
          </cell>
        </row>
        <row r="70">
          <cell r="A70">
            <v>552</v>
          </cell>
          <cell r="B70" t="str">
            <v>Payen Michel</v>
          </cell>
        </row>
        <row r="71">
          <cell r="A71">
            <v>559</v>
          </cell>
          <cell r="B71" t="str">
            <v>Figard Sébastien</v>
          </cell>
        </row>
        <row r="72">
          <cell r="A72">
            <v>560</v>
          </cell>
          <cell r="B72" t="str">
            <v>EARL Beurthey</v>
          </cell>
        </row>
        <row r="73">
          <cell r="A73">
            <v>573</v>
          </cell>
          <cell r="B73" t="str">
            <v>Bussey David</v>
          </cell>
        </row>
        <row r="74">
          <cell r="A74">
            <v>576</v>
          </cell>
          <cell r="B74" t="str">
            <v>Janny Michel</v>
          </cell>
        </row>
        <row r="75">
          <cell r="A75">
            <v>584</v>
          </cell>
          <cell r="B75" t="str">
            <v>EARL des Rempart (M. Huin)</v>
          </cell>
        </row>
        <row r="76">
          <cell r="A76">
            <v>589</v>
          </cell>
          <cell r="B76" t="str">
            <v>Ployer Frédéric</v>
          </cell>
        </row>
        <row r="77">
          <cell r="A77">
            <v>609</v>
          </cell>
          <cell r="B77" t="str">
            <v>GAEC Guilbert Morel</v>
          </cell>
        </row>
        <row r="78">
          <cell r="A78">
            <v>610</v>
          </cell>
          <cell r="B78" t="str">
            <v>Carteron Jean Philippe</v>
          </cell>
        </row>
        <row r="79">
          <cell r="A79">
            <v>723</v>
          </cell>
          <cell r="B79" t="str">
            <v>Fournier Florence</v>
          </cell>
        </row>
        <row r="80">
          <cell r="A80">
            <v>726</v>
          </cell>
          <cell r="B80" t="str">
            <v>EARL Passard</v>
          </cell>
        </row>
        <row r="81">
          <cell r="A81">
            <v>755</v>
          </cell>
          <cell r="B81" t="str">
            <v>HESS Niklaus</v>
          </cell>
        </row>
        <row r="82">
          <cell r="A82">
            <v>756</v>
          </cell>
          <cell r="B82" t="str">
            <v>GAEC Grattepain</v>
          </cell>
        </row>
        <row r="83">
          <cell r="A83">
            <v>801</v>
          </cell>
          <cell r="B83" t="str">
            <v>SCEA le Gaulois</v>
          </cell>
        </row>
        <row r="84">
          <cell r="A84">
            <v>808</v>
          </cell>
          <cell r="B84" t="str">
            <v>EARL Cognard</v>
          </cell>
        </row>
        <row r="85">
          <cell r="A85">
            <v>819</v>
          </cell>
          <cell r="B85" t="str">
            <v>Guyot Hervé</v>
          </cell>
        </row>
        <row r="86">
          <cell r="A86">
            <v>820</v>
          </cell>
          <cell r="B86" t="str">
            <v>EARL de la grande Fontaine</v>
          </cell>
        </row>
        <row r="87">
          <cell r="A87">
            <v>824</v>
          </cell>
          <cell r="B87" t="str">
            <v>Toussaint Martial</v>
          </cell>
        </row>
        <row r="88">
          <cell r="A88">
            <v>835</v>
          </cell>
          <cell r="B88" t="str">
            <v>GAEC du Rochoi</v>
          </cell>
        </row>
        <row r="89">
          <cell r="A89">
            <v>836</v>
          </cell>
          <cell r="B89" t="str">
            <v>Gand Pascal</v>
          </cell>
        </row>
        <row r="90">
          <cell r="A90">
            <v>841</v>
          </cell>
          <cell r="B90" t="str">
            <v>EARL des vieux étangs</v>
          </cell>
        </row>
        <row r="91">
          <cell r="A91">
            <v>847</v>
          </cell>
          <cell r="B91" t="str">
            <v>GAEC du Champ Spie</v>
          </cell>
        </row>
        <row r="92">
          <cell r="A92">
            <v>911</v>
          </cell>
          <cell r="B92" t="str">
            <v>GAEC Boyez</v>
          </cell>
        </row>
        <row r="93">
          <cell r="A93">
            <v>912</v>
          </cell>
          <cell r="B93" t="str">
            <v>EARL les Lauchères (Jeannin Daniel)</v>
          </cell>
        </row>
        <row r="94">
          <cell r="A94">
            <v>913</v>
          </cell>
          <cell r="B94" t="str">
            <v>GAEC Adam</v>
          </cell>
        </row>
        <row r="95">
          <cell r="A95">
            <v>914</v>
          </cell>
          <cell r="B95" t="str">
            <v>GAEC de la Romaine</v>
          </cell>
        </row>
        <row r="96">
          <cell r="A96">
            <v>915</v>
          </cell>
          <cell r="B96" t="str">
            <v>Guillaume Jean Marie</v>
          </cell>
        </row>
        <row r="97">
          <cell r="A97">
            <v>918</v>
          </cell>
          <cell r="B97" t="str">
            <v>Paris Eric</v>
          </cell>
        </row>
        <row r="98">
          <cell r="A98">
            <v>919</v>
          </cell>
          <cell r="B98" t="str">
            <v>GAEC Travaillot</v>
          </cell>
        </row>
        <row r="99">
          <cell r="A99">
            <v>920</v>
          </cell>
          <cell r="B99" t="str">
            <v>Costilles Gilles</v>
          </cell>
        </row>
        <row r="100">
          <cell r="A100">
            <v>921</v>
          </cell>
          <cell r="B100" t="str">
            <v>Guillaume Denis</v>
          </cell>
        </row>
        <row r="101">
          <cell r="A101">
            <v>924</v>
          </cell>
          <cell r="B101" t="str">
            <v>EARL de Bottes</v>
          </cell>
        </row>
        <row r="102">
          <cell r="A102">
            <v>1244</v>
          </cell>
          <cell r="B102" t="str">
            <v>Valory Nicole</v>
          </cell>
        </row>
        <row r="103">
          <cell r="A103">
            <v>1820</v>
          </cell>
          <cell r="B103" t="str">
            <v>GAEC Gazillot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02" refreshedDate="42289.643296875001" createdVersion="4" refreshedVersion="4" minRefreshableVersion="3" recordCount="79">
  <cacheSource type="worksheet">
    <worksheetSource ref="K1:W76" sheet="2015"/>
  </cacheSource>
  <cacheFields count="15">
    <cacheField name="N°Laiterie" numFmtId="0">
      <sharedItems containsSemiMixedTypes="0" containsString="0" containsNumber="1" containsInteger="1" minValue="3" maxValue="1921" count="79">
        <n v="3"/>
        <n v="22"/>
        <n v="30"/>
        <n v="33"/>
        <n v="80"/>
        <n v="87"/>
        <n v="96"/>
        <n v="141"/>
        <n v="202"/>
        <n v="206"/>
        <n v="209"/>
        <n v="211"/>
        <n v="215"/>
        <n v="217"/>
        <n v="219"/>
        <n v="220"/>
        <n v="228"/>
        <n v="236"/>
        <n v="238"/>
        <n v="245"/>
        <n v="248"/>
        <n v="249"/>
        <n v="264"/>
        <n v="266"/>
        <n v="267"/>
        <n v="272"/>
        <n v="277"/>
        <n v="307"/>
        <n v="311"/>
        <n v="312"/>
        <n v="320"/>
        <n v="321"/>
        <n v="333"/>
        <n v="401"/>
        <n v="419"/>
        <n v="422"/>
        <n v="445"/>
        <n v="500"/>
        <n v="521"/>
        <n v="523"/>
        <n v="524"/>
        <n v="529"/>
        <n v="560"/>
        <n v="573"/>
        <n v="584"/>
        <n v="589"/>
        <n v="609"/>
        <n v="610"/>
        <n v="723"/>
        <n v="755"/>
        <n v="808"/>
        <n v="824"/>
        <n v="836"/>
        <n v="841"/>
        <n v="847"/>
        <n v="912"/>
        <n v="913"/>
        <n v="914"/>
        <n v="919"/>
        <n v="924"/>
        <n v="925"/>
        <n v="926"/>
        <n v="1086"/>
        <n v="1089"/>
        <n v="1090"/>
        <n v="1114"/>
        <n v="1205"/>
        <n v="1211"/>
        <n v="1231"/>
        <n v="1238"/>
        <n v="1261"/>
        <n v="1273"/>
        <n v="1445"/>
        <n v="1501"/>
        <n v="1520"/>
        <n v="1726"/>
        <n v="1755"/>
        <n v="1835"/>
        <n v="1921"/>
      </sharedItems>
    </cacheField>
    <cacheField name="Centre de_x000a_collecte" numFmtId="0">
      <sharedItems containsBlank="1"/>
    </cacheField>
    <cacheField name="ref onilait 30/03/2015" numFmtId="3">
      <sharedItems containsSemiMixedTypes="0" containsString="0" containsNumber="1" containsInteger="1" minValue="17956" maxValue="1408654"/>
    </cacheField>
    <cacheField name="gain ref MG" numFmtId="3">
      <sharedItems containsString="0" containsBlank="1" containsNumber="1" containsInteger="1" minValue="0" maxValue="37550"/>
    </cacheField>
    <cacheField name="INSTALATION _x000a_JA" numFmtId="3">
      <sharedItems containsSemiMixedTypes="0" containsString="0" containsNumber="1" containsInteger="1" minValue="0" maxValue="0"/>
    </cacheField>
    <cacheField name="EMBAUCHE _x000a_d'un salarié" numFmtId="0">
      <sharedItems containsSemiMixedTypes="0" containsString="0" containsNumber="1" containsInteger="1" minValue="0" maxValue="60000"/>
    </cacheField>
    <cacheField name="instalation _x000a_d'un aide _x000a_famillial" numFmtId="0">
      <sharedItems containsSemiMixedTypes="0" containsString="0" containsNumber="1" containsInteger="1" minValue="0" maxValue="40000"/>
    </cacheField>
    <cacheField name="aide a_x000a_investissement" numFmtId="3">
      <sharedItems containsSemiMixedTypes="0" containsString="0" containsNumber="1" containsInteger="1" minValue="0" maxValue="0"/>
    </cacheField>
    <cacheField name="ref total _x000a_sans prêt" numFmtId="41">
      <sharedItems containsSemiMixedTypes="0" containsString="0" containsNumber="1" containsInteger="1" minValue="17956" maxValue="1419251"/>
    </cacheField>
    <cacheField name="prêt 20%" numFmtId="41">
      <sharedItems containsSemiMixedTypes="0" containsString="0" containsNumber="1" containsInteger="1" minValue="0" maxValue="283850"/>
    </cacheField>
    <cacheField name="REFERENCE AVEC PRÊT" numFmtId="41">
      <sharedItems containsSemiMixedTypes="0" containsString="0" containsNumber="1" containsInteger="1" minValue="17956" maxValue="1703101"/>
    </cacheField>
    <cacheField name="PRODUCTION 31/03/2015" numFmtId="41">
      <sharedItems containsSemiMixedTypes="0" containsString="0" containsNumber="1" containsInteger="1" minValue="0" maxValue="308032"/>
    </cacheField>
    <cacheField name="PRODUCTION apres 31/03" numFmtId="41">
      <sharedItems containsString="0" containsBlank="1" containsNumber="1" containsInteger="1" minValue="0" maxValue="532988"/>
    </cacheField>
    <cacheField name="PROD 2015" numFmtId="41">
      <sharedItems containsSemiMixedTypes="0" containsString="0" containsNumber="1" containsInteger="1" minValue="6993" maxValue="841020"/>
    </cacheField>
    <cacheField name="RESTE A PRODUIRE" numFmtId="41">
      <sharedItems containsSemiMixedTypes="0" containsString="0" containsNumber="1" containsInteger="1" minValue="0" maxValue="86208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x v="0"/>
    <s v="Aboncourt"/>
    <n v="427784"/>
    <n v="5960"/>
    <n v="0"/>
    <n v="0"/>
    <n v="0"/>
    <n v="0"/>
    <n v="433744"/>
    <n v="86749"/>
    <n v="520493"/>
    <n v="122203"/>
    <n v="238639"/>
    <n v="360842"/>
    <n v="159651"/>
  </r>
  <r>
    <x v="1"/>
    <s v="Aboncourt"/>
    <n v="533894"/>
    <n v="5462"/>
    <n v="0"/>
    <n v="0"/>
    <n v="0"/>
    <n v="0"/>
    <n v="539356"/>
    <n v="107871"/>
    <n v="647227"/>
    <n v="166883"/>
    <n v="321261"/>
    <n v="488144"/>
    <n v="159083"/>
  </r>
  <r>
    <x v="2"/>
    <s v="Aboncourt"/>
    <n v="811705"/>
    <n v="0"/>
    <n v="0"/>
    <n v="60000"/>
    <n v="0"/>
    <n v="0"/>
    <n v="871705"/>
    <n v="174341"/>
    <n v="1046046"/>
    <n v="251730"/>
    <n v="475485"/>
    <n v="727215"/>
    <n v="318831"/>
  </r>
  <r>
    <x v="3"/>
    <s v="Aboncourt"/>
    <n v="195605"/>
    <n v="0"/>
    <n v="0"/>
    <n v="0"/>
    <n v="0"/>
    <n v="0"/>
    <n v="195605"/>
    <n v="39121"/>
    <n v="234726"/>
    <n v="37775"/>
    <n v="79101"/>
    <n v="116876"/>
    <n v="117850"/>
  </r>
  <r>
    <x v="4"/>
    <s v="Aboncourt"/>
    <n v="238719"/>
    <n v="0"/>
    <n v="0"/>
    <n v="0"/>
    <n v="0"/>
    <n v="0"/>
    <n v="238719"/>
    <n v="47744"/>
    <n v="286463"/>
    <n v="75936"/>
    <n v="125449"/>
    <n v="201385"/>
    <n v="85078"/>
  </r>
  <r>
    <x v="5"/>
    <s v="Aboncourt"/>
    <n v="267377"/>
    <n v="0"/>
    <n v="0"/>
    <n v="0"/>
    <n v="0"/>
    <n v="0"/>
    <n v="267377"/>
    <n v="53475"/>
    <n v="320852"/>
    <n v="75552"/>
    <n v="155409"/>
    <n v="230961"/>
    <n v="89891"/>
  </r>
  <r>
    <x v="6"/>
    <s v="Aboncourt"/>
    <n v="790845"/>
    <n v="0"/>
    <n v="0"/>
    <n v="0"/>
    <n v="0"/>
    <n v="0"/>
    <n v="790845"/>
    <n v="158169"/>
    <n v="949014"/>
    <n v="151691"/>
    <n v="328500"/>
    <n v="480191"/>
    <n v="468823"/>
  </r>
  <r>
    <x v="7"/>
    <s v="Aboncourt"/>
    <n v="353388"/>
    <n v="0"/>
    <n v="0"/>
    <n v="0"/>
    <n v="0"/>
    <n v="0"/>
    <n v="353388"/>
    <n v="70678"/>
    <n v="424066"/>
    <n v="90687"/>
    <n v="209647"/>
    <n v="300334"/>
    <n v="123732"/>
  </r>
  <r>
    <x v="8"/>
    <s v="Aboncourt"/>
    <n v="232883"/>
    <n v="0"/>
    <n v="0"/>
    <n v="0"/>
    <n v="0"/>
    <n v="0"/>
    <n v="232883"/>
    <n v="46577"/>
    <n v="279460"/>
    <n v="81833"/>
    <n v="132222"/>
    <n v="214055"/>
    <n v="65405"/>
  </r>
  <r>
    <x v="9"/>
    <s v="Aboncourt"/>
    <n v="602281"/>
    <n v="0"/>
    <n v="0"/>
    <n v="0"/>
    <n v="0"/>
    <n v="0"/>
    <n v="602281"/>
    <n v="120456"/>
    <n v="722737"/>
    <n v="144407"/>
    <n v="333803"/>
    <n v="478210"/>
    <n v="244527"/>
  </r>
  <r>
    <x v="10"/>
    <s v="Aboncourt"/>
    <n v="312373"/>
    <n v="7426"/>
    <n v="0"/>
    <n v="0"/>
    <n v="0"/>
    <n v="0"/>
    <n v="319799"/>
    <n v="63960"/>
    <n v="383759"/>
    <n v="84021"/>
    <n v="184929"/>
    <n v="268950"/>
    <n v="114809"/>
  </r>
  <r>
    <x v="11"/>
    <s v="Aboncourt"/>
    <n v="17956"/>
    <n v="0"/>
    <n v="0"/>
    <n v="0"/>
    <n v="0"/>
    <n v="0"/>
    <n v="17956"/>
    <n v="0"/>
    <n v="17956"/>
    <n v="17956"/>
    <n v="0"/>
    <n v="17956"/>
    <n v="0"/>
  </r>
  <r>
    <x v="12"/>
    <s v="Aboncourt"/>
    <n v="517547"/>
    <n v="0"/>
    <n v="0"/>
    <n v="0"/>
    <n v="0"/>
    <n v="0"/>
    <n v="517547"/>
    <n v="103509"/>
    <n v="621056"/>
    <n v="116769"/>
    <n v="220407"/>
    <n v="337176"/>
    <n v="283880"/>
  </r>
  <r>
    <x v="13"/>
    <s v="Aboncourt"/>
    <n v="224337"/>
    <n v="0"/>
    <n v="0"/>
    <n v="0"/>
    <n v="0"/>
    <n v="0"/>
    <n v="224337"/>
    <n v="44867"/>
    <n v="269204"/>
    <n v="22016"/>
    <n v="51742"/>
    <n v="73758"/>
    <n v="195446"/>
  </r>
  <r>
    <x v="14"/>
    <s v="Aboncourt"/>
    <n v="353023"/>
    <n v="0"/>
    <n v="0"/>
    <n v="0"/>
    <n v="0"/>
    <n v="0"/>
    <n v="353023"/>
    <n v="70605"/>
    <n v="423628"/>
    <n v="135755"/>
    <n v="178098"/>
    <n v="313853"/>
    <n v="109775"/>
  </r>
  <r>
    <x v="15"/>
    <s v="Aboncourt"/>
    <n v="324344"/>
    <n v="0"/>
    <n v="0"/>
    <n v="0"/>
    <n v="0"/>
    <n v="0"/>
    <n v="324344"/>
    <n v="64869"/>
    <n v="389213"/>
    <n v="83021"/>
    <n v="175665"/>
    <n v="258686"/>
    <n v="130527"/>
  </r>
  <r>
    <x v="16"/>
    <s v="Aboncourt"/>
    <n v="338691"/>
    <n v="8967"/>
    <n v="0"/>
    <n v="0"/>
    <n v="0"/>
    <n v="0"/>
    <n v="347658"/>
    <n v="69532"/>
    <n v="417190"/>
    <n v="121757"/>
    <n v="195169"/>
    <n v="316926"/>
    <n v="100264"/>
  </r>
  <r>
    <x v="17"/>
    <s v="Aboncourt"/>
    <n v="786157"/>
    <n v="0"/>
    <n v="0"/>
    <n v="0"/>
    <n v="0"/>
    <n v="0"/>
    <n v="786157"/>
    <n v="157231"/>
    <n v="943388"/>
    <n v="223291"/>
    <n v="436482"/>
    <n v="659773"/>
    <n v="283615"/>
  </r>
  <r>
    <x v="18"/>
    <s v="Aboncourt"/>
    <n v="163519"/>
    <m/>
    <n v="0"/>
    <n v="0"/>
    <n v="0"/>
    <n v="0"/>
    <n v="163519"/>
    <n v="32704"/>
    <n v="196223"/>
    <n v="127370"/>
    <n v="36149"/>
    <n v="163519"/>
    <n v="32704"/>
  </r>
  <r>
    <x v="19"/>
    <s v="Aboncourt"/>
    <n v="436291"/>
    <n v="0"/>
    <n v="0"/>
    <n v="0"/>
    <n v="0"/>
    <n v="0"/>
    <n v="436291"/>
    <n v="87258"/>
    <n v="523549"/>
    <n v="131970"/>
    <n v="226850"/>
    <n v="358820"/>
    <n v="164729"/>
  </r>
  <r>
    <x v="20"/>
    <s v="Aboncourt"/>
    <n v="268058"/>
    <n v="0"/>
    <n v="0"/>
    <n v="0"/>
    <n v="0"/>
    <n v="0"/>
    <n v="268058"/>
    <n v="53612"/>
    <n v="321670"/>
    <n v="54223"/>
    <n v="117615"/>
    <n v="171838"/>
    <n v="149832"/>
  </r>
  <r>
    <x v="21"/>
    <s v="Aboncourt"/>
    <n v="537227"/>
    <n v="92"/>
    <n v="0"/>
    <n v="0"/>
    <n v="0"/>
    <n v="0"/>
    <n v="537319"/>
    <n v="107464"/>
    <n v="644783"/>
    <n v="132248"/>
    <n v="233281"/>
    <n v="365529"/>
    <n v="279254"/>
  </r>
  <r>
    <x v="22"/>
    <s v="Aboncourt"/>
    <n v="473188"/>
    <n v="2363"/>
    <n v="0"/>
    <n v="0"/>
    <n v="0"/>
    <n v="0"/>
    <n v="475551"/>
    <n v="95110"/>
    <n v="570661"/>
    <n v="123165"/>
    <n v="241202"/>
    <n v="364367"/>
    <n v="206294"/>
  </r>
  <r>
    <x v="23"/>
    <s v="Aboncourt"/>
    <n v="578724"/>
    <n v="0"/>
    <n v="0"/>
    <n v="0"/>
    <n v="0"/>
    <n v="0"/>
    <n v="578724"/>
    <n v="115745"/>
    <n v="694469"/>
    <n v="157472"/>
    <n v="298373"/>
    <n v="455845"/>
    <n v="238624"/>
  </r>
  <r>
    <x v="24"/>
    <s v="Aboncourt"/>
    <n v="225340"/>
    <n v="2412"/>
    <n v="0"/>
    <n v="0"/>
    <n v="0"/>
    <n v="0"/>
    <n v="227752"/>
    <n v="45550"/>
    <n v="273302"/>
    <n v="40935"/>
    <n v="133920"/>
    <n v="174855"/>
    <n v="98447"/>
  </r>
  <r>
    <x v="25"/>
    <s v="Aboncourt"/>
    <n v="351339"/>
    <n v="0"/>
    <n v="0"/>
    <n v="0"/>
    <n v="0"/>
    <n v="0"/>
    <n v="351339"/>
    <n v="70268"/>
    <n v="421607"/>
    <n v="115149"/>
    <n v="183950"/>
    <n v="299099"/>
    <n v="122508"/>
  </r>
  <r>
    <x v="26"/>
    <s v="Aboncourt"/>
    <n v="186754"/>
    <n v="0"/>
    <n v="0"/>
    <n v="0"/>
    <n v="0"/>
    <n v="0"/>
    <n v="186754"/>
    <n v="37351"/>
    <n v="224105"/>
    <n v="48671"/>
    <n v="92877"/>
    <n v="141548"/>
    <n v="82557"/>
  </r>
  <r>
    <x v="27"/>
    <s v="Aboncourt"/>
    <n v="428592"/>
    <n v="0"/>
    <n v="0"/>
    <n v="0"/>
    <n v="0"/>
    <n v="0"/>
    <n v="428592"/>
    <n v="85718"/>
    <n v="514310"/>
    <n v="110787"/>
    <n v="251011"/>
    <n v="361798"/>
    <n v="152512"/>
  </r>
  <r>
    <x v="28"/>
    <s v="Aboncourt"/>
    <n v="751344"/>
    <n v="452"/>
    <n v="0"/>
    <n v="0"/>
    <n v="0"/>
    <n v="0"/>
    <n v="751796"/>
    <n v="150359"/>
    <n v="902155"/>
    <n v="256553"/>
    <n v="459348"/>
    <n v="715901"/>
    <n v="186254"/>
  </r>
  <r>
    <x v="29"/>
    <s v="Aboncourt"/>
    <n v="508716"/>
    <n v="0"/>
    <n v="0"/>
    <n v="0"/>
    <n v="0"/>
    <n v="0"/>
    <n v="508716"/>
    <n v="101743"/>
    <n v="610459"/>
    <n v="160213"/>
    <n v="255926"/>
    <n v="416139"/>
    <n v="194320"/>
  </r>
  <r>
    <x v="30"/>
    <s v="Aboncourt"/>
    <n v="1408654"/>
    <n v="10597"/>
    <n v="0"/>
    <n v="0"/>
    <n v="0"/>
    <n v="0"/>
    <n v="1419251"/>
    <n v="283850"/>
    <n v="1703101"/>
    <n v="308032"/>
    <n v="532988"/>
    <n v="841020"/>
    <n v="862081"/>
  </r>
  <r>
    <x v="31"/>
    <s v="Aboncourt"/>
    <n v="247940"/>
    <n v="0"/>
    <n v="0"/>
    <n v="0"/>
    <n v="0"/>
    <n v="0"/>
    <n v="247940"/>
    <n v="49588"/>
    <n v="297528"/>
    <n v="59019"/>
    <n v="114227"/>
    <n v="173246"/>
    <n v="124282"/>
  </r>
  <r>
    <x v="32"/>
    <s v="Aboncourt"/>
    <n v="430399"/>
    <n v="0"/>
    <n v="0"/>
    <n v="0"/>
    <n v="0"/>
    <n v="0"/>
    <n v="430399"/>
    <n v="86080"/>
    <n v="516479"/>
    <n v="122957"/>
    <n v="218380"/>
    <n v="341337"/>
    <n v="175142"/>
  </r>
  <r>
    <x v="33"/>
    <s v="Aboncourt"/>
    <n v="653233"/>
    <n v="0"/>
    <n v="0"/>
    <n v="0"/>
    <n v="0"/>
    <n v="0"/>
    <n v="653233"/>
    <n v="130647"/>
    <n v="783880"/>
    <n v="224789"/>
    <n v="424140"/>
    <n v="648929"/>
    <n v="134951"/>
  </r>
  <r>
    <x v="34"/>
    <s v="Aboncourt"/>
    <n v="466091"/>
    <n v="0"/>
    <n v="0"/>
    <n v="0"/>
    <n v="0"/>
    <n v="0"/>
    <n v="466091"/>
    <n v="93218"/>
    <n v="559309"/>
    <n v="93592"/>
    <n v="175824"/>
    <n v="269416"/>
    <n v="289893"/>
  </r>
  <r>
    <x v="35"/>
    <s v="Aboncourt"/>
    <n v="648006"/>
    <n v="6572"/>
    <n v="0"/>
    <n v="0"/>
    <n v="0"/>
    <n v="0"/>
    <n v="654578"/>
    <n v="130916"/>
    <n v="785494"/>
    <n v="183392"/>
    <n v="370651"/>
    <n v="554043"/>
    <n v="231451"/>
  </r>
  <r>
    <x v="36"/>
    <s v="Aboncourt"/>
    <n v="137490"/>
    <n v="0"/>
    <n v="0"/>
    <n v="0"/>
    <n v="0"/>
    <n v="0"/>
    <n v="137490"/>
    <n v="27498"/>
    <n v="164988"/>
    <n v="137490"/>
    <m/>
    <n v="137490"/>
    <n v="27498"/>
  </r>
  <r>
    <x v="37"/>
    <s v="Aboncourt"/>
    <n v="194804"/>
    <n v="6314"/>
    <n v="0"/>
    <n v="0"/>
    <n v="0"/>
    <n v="0"/>
    <n v="201118"/>
    <n v="40224"/>
    <n v="241342"/>
    <n v="67749"/>
    <n v="104557"/>
    <n v="172306"/>
    <n v="69036"/>
  </r>
  <r>
    <x v="38"/>
    <s v="Aboncourt"/>
    <n v="637816"/>
    <n v="0"/>
    <n v="0"/>
    <n v="0"/>
    <n v="0"/>
    <n v="0"/>
    <n v="637816"/>
    <n v="127563"/>
    <n v="765379"/>
    <n v="198681"/>
    <n v="357444"/>
    <n v="556125"/>
    <n v="209254"/>
  </r>
  <r>
    <x v="39"/>
    <s v="Aboncourt"/>
    <n v="269228"/>
    <n v="0"/>
    <n v="0"/>
    <n v="0"/>
    <n v="0"/>
    <n v="0"/>
    <n v="269228"/>
    <n v="53846"/>
    <n v="323074"/>
    <n v="76739"/>
    <n v="137914"/>
    <n v="214653"/>
    <n v="108421"/>
  </r>
  <r>
    <x v="40"/>
    <s v="Aboncourt"/>
    <n v="189445"/>
    <n v="0"/>
    <n v="0"/>
    <n v="0"/>
    <n v="0"/>
    <n v="0"/>
    <n v="189445"/>
    <n v="37889"/>
    <n v="227334"/>
    <n v="42402"/>
    <n v="67718"/>
    <n v="110120"/>
    <n v="117214"/>
  </r>
  <r>
    <x v="41"/>
    <s v="Aboncourt"/>
    <n v="159670"/>
    <n v="0"/>
    <n v="0"/>
    <n v="0"/>
    <n v="0"/>
    <n v="0"/>
    <n v="159670"/>
    <n v="31934"/>
    <n v="191604"/>
    <n v="28275"/>
    <n v="87960"/>
    <n v="116235"/>
    <n v="75369"/>
  </r>
  <r>
    <x v="42"/>
    <s v="Aboncourt"/>
    <n v="340526"/>
    <n v="0"/>
    <n v="0"/>
    <n v="0"/>
    <n v="0"/>
    <n v="0"/>
    <n v="340526"/>
    <n v="68105"/>
    <n v="408631"/>
    <n v="96294"/>
    <n v="205712"/>
    <n v="302006"/>
    <n v="106625"/>
  </r>
  <r>
    <x v="43"/>
    <s v="Aboncourt"/>
    <n v="192763"/>
    <n v="85"/>
    <n v="0"/>
    <n v="0"/>
    <n v="0"/>
    <n v="0"/>
    <n v="192848"/>
    <n v="38570"/>
    <n v="231418"/>
    <n v="47152"/>
    <n v="119956"/>
    <n v="167108"/>
    <n v="64310"/>
  </r>
  <r>
    <x v="44"/>
    <s v="Aboncourt"/>
    <n v="344092"/>
    <n v="0"/>
    <n v="0"/>
    <n v="0"/>
    <n v="0"/>
    <n v="0"/>
    <n v="344092"/>
    <n v="68818"/>
    <n v="412910"/>
    <n v="89719"/>
    <n v="183874"/>
    <n v="273593"/>
    <n v="139317"/>
  </r>
  <r>
    <x v="45"/>
    <s v="Aboncourt"/>
    <n v="27589"/>
    <n v="0"/>
    <n v="0"/>
    <n v="0"/>
    <n v="0"/>
    <n v="0"/>
    <n v="27589"/>
    <n v="5518"/>
    <n v="33107"/>
    <n v="0"/>
    <n v="11362"/>
    <n v="11362"/>
    <n v="21745"/>
  </r>
  <r>
    <x v="46"/>
    <s v="Aboncourt"/>
    <n v="1018424"/>
    <n v="37550"/>
    <n v="0"/>
    <n v="0"/>
    <n v="0"/>
    <n v="0"/>
    <n v="1055974"/>
    <n v="211195"/>
    <n v="1267169"/>
    <n v="283844"/>
    <n v="502338"/>
    <n v="786182"/>
    <n v="480987"/>
  </r>
  <r>
    <x v="47"/>
    <s v="Aboncourt"/>
    <n v="57753"/>
    <n v="0"/>
    <n v="0"/>
    <n v="0"/>
    <n v="0"/>
    <n v="0"/>
    <n v="57753"/>
    <n v="11551"/>
    <n v="69304"/>
    <n v="1780"/>
    <n v="5213"/>
    <n v="6993"/>
    <n v="62311"/>
  </r>
  <r>
    <x v="48"/>
    <s v="Aboncourt"/>
    <n v="23766"/>
    <n v="0"/>
    <n v="0"/>
    <n v="0"/>
    <n v="0"/>
    <n v="0"/>
    <n v="23766"/>
    <n v="4753"/>
    <n v="28519"/>
    <n v="3494"/>
    <n v="14718"/>
    <n v="18212"/>
    <n v="10307"/>
  </r>
  <r>
    <x v="49"/>
    <s v="Aboncourt"/>
    <n v="170060"/>
    <n v="0"/>
    <n v="0"/>
    <n v="0"/>
    <n v="0"/>
    <n v="0"/>
    <n v="170060"/>
    <n v="34012"/>
    <n v="204072"/>
    <n v="128012"/>
    <n v="42048"/>
    <n v="170060"/>
    <n v="34012"/>
  </r>
  <r>
    <x v="50"/>
    <s v="Aboncourt"/>
    <n v="299216"/>
    <n v="0"/>
    <n v="0"/>
    <n v="0"/>
    <n v="0"/>
    <n v="0"/>
    <n v="299216"/>
    <n v="59843"/>
    <n v="359059"/>
    <n v="55752"/>
    <n v="172711"/>
    <n v="228463"/>
    <n v="130596"/>
  </r>
  <r>
    <x v="51"/>
    <s v="Aboncourt"/>
    <n v="248298"/>
    <n v="0"/>
    <n v="0"/>
    <n v="0"/>
    <n v="0"/>
    <n v="0"/>
    <n v="248298"/>
    <n v="49660"/>
    <n v="297958"/>
    <n v="70288"/>
    <n v="109424"/>
    <n v="179712"/>
    <n v="118246"/>
  </r>
  <r>
    <x v="52"/>
    <s v="Aboncourt"/>
    <n v="265125"/>
    <n v="0"/>
    <n v="0"/>
    <n v="0"/>
    <n v="40000"/>
    <n v="0"/>
    <n v="305125"/>
    <n v="61025"/>
    <n v="366150"/>
    <n v="91432"/>
    <n v="145889"/>
    <n v="237321"/>
    <n v="128829"/>
  </r>
  <r>
    <x v="53"/>
    <s v="Aboncourt"/>
    <n v="201051"/>
    <n v="0"/>
    <n v="0"/>
    <n v="0"/>
    <n v="0"/>
    <n v="0"/>
    <n v="201051"/>
    <n v="40210"/>
    <n v="241261"/>
    <n v="44058"/>
    <n v="90013"/>
    <n v="134071"/>
    <n v="107190"/>
  </r>
  <r>
    <x v="54"/>
    <s v="Aboncourt"/>
    <n v="639995"/>
    <n v="0"/>
    <n v="0"/>
    <n v="0"/>
    <n v="0"/>
    <n v="0"/>
    <n v="639995"/>
    <n v="127999"/>
    <n v="767994"/>
    <n v="139897"/>
    <n v="242568"/>
    <n v="382465"/>
    <n v="385529"/>
  </r>
  <r>
    <x v="55"/>
    <s v="Aboncourt"/>
    <n v="205657"/>
    <n v="0"/>
    <n v="0"/>
    <n v="0"/>
    <n v="0"/>
    <n v="0"/>
    <n v="205657"/>
    <n v="41131"/>
    <n v="246788"/>
    <n v="70925"/>
    <n v="93236"/>
    <n v="164161"/>
    <n v="82627"/>
  </r>
  <r>
    <x v="56"/>
    <s v="Aboncourt"/>
    <n v="842072"/>
    <n v="0"/>
    <n v="0"/>
    <n v="0"/>
    <n v="0"/>
    <n v="0"/>
    <n v="842072"/>
    <n v="168414"/>
    <n v="1010486"/>
    <n v="306282"/>
    <n v="485454"/>
    <n v="791736"/>
    <n v="218750"/>
  </r>
  <r>
    <x v="57"/>
    <s v="Aboncourt"/>
    <n v="642256"/>
    <n v="0"/>
    <n v="0"/>
    <n v="0"/>
    <n v="0"/>
    <n v="0"/>
    <n v="642256"/>
    <n v="128451"/>
    <n v="770707"/>
    <n v="162680"/>
    <n v="332652"/>
    <n v="495332"/>
    <n v="275375"/>
  </r>
  <r>
    <x v="58"/>
    <s v="Aboncourt"/>
    <n v="445283"/>
    <n v="8844"/>
    <n v="0"/>
    <n v="0"/>
    <n v="0"/>
    <n v="0"/>
    <n v="454127"/>
    <n v="90825"/>
    <n v="544952"/>
    <n v="118203"/>
    <n v="202873"/>
    <n v="321076"/>
    <n v="223876"/>
  </r>
  <r>
    <x v="59"/>
    <s v="Aboncourt"/>
    <n v="236896"/>
    <n v="0"/>
    <n v="0"/>
    <n v="0"/>
    <n v="0"/>
    <n v="0"/>
    <n v="236896"/>
    <n v="47379"/>
    <n v="284275"/>
    <n v="44512"/>
    <n v="77632"/>
    <n v="122144"/>
    <n v="162131"/>
  </r>
  <r>
    <x v="60"/>
    <s v="Aboncourt"/>
    <n v="164671"/>
    <n v="0"/>
    <n v="0"/>
    <n v="0"/>
    <n v="0"/>
    <n v="0"/>
    <n v="164671"/>
    <n v="32934"/>
    <n v="197605"/>
    <n v="49688"/>
    <n v="81780"/>
    <n v="131468"/>
    <n v="66137"/>
  </r>
  <r>
    <x v="61"/>
    <s v="Aboncourt"/>
    <n v="104245"/>
    <n v="0"/>
    <n v="0"/>
    <n v="0"/>
    <n v="0"/>
    <n v="0"/>
    <n v="104245"/>
    <n v="20849"/>
    <n v="125094"/>
    <n v="23955"/>
    <n v="49875"/>
    <n v="73830"/>
    <n v="51264"/>
  </r>
  <r>
    <x v="62"/>
    <s v="Aboncourt"/>
    <n v="412352"/>
    <n v="0"/>
    <n v="0"/>
    <n v="0"/>
    <n v="0"/>
    <n v="0"/>
    <n v="412352"/>
    <n v="82470"/>
    <n v="494822"/>
    <n v="90294"/>
    <n v="164897"/>
    <n v="255191"/>
    <n v="239631"/>
  </r>
  <r>
    <x v="63"/>
    <s v="Aboncourt"/>
    <n v="513852"/>
    <n v="0"/>
    <n v="0"/>
    <n v="0"/>
    <n v="0"/>
    <n v="0"/>
    <n v="513852"/>
    <n v="102770"/>
    <n v="616622"/>
    <n v="137763"/>
    <n v="276155"/>
    <n v="413918"/>
    <n v="202704"/>
  </r>
  <r>
    <x v="64"/>
    <s v="Aboncourt"/>
    <n v="787179"/>
    <n v="0"/>
    <n v="0"/>
    <n v="0"/>
    <n v="0"/>
    <n v="0"/>
    <n v="787179"/>
    <n v="157436"/>
    <n v="944615"/>
    <n v="259058"/>
    <n v="484537"/>
    <n v="743595"/>
    <n v="201020"/>
  </r>
  <r>
    <x v="65"/>
    <s v="Aboncourt"/>
    <n v="918434"/>
    <n v="16771"/>
    <n v="0"/>
    <n v="0"/>
    <n v="0"/>
    <n v="0"/>
    <n v="935205"/>
    <n v="187041"/>
    <n v="1122246"/>
    <n v="283725"/>
    <n v="532290"/>
    <n v="816015"/>
    <n v="306231"/>
  </r>
  <r>
    <x v="66"/>
    <s v="Aboncourt"/>
    <n v="338674"/>
    <n v="0"/>
    <n v="0"/>
    <n v="0"/>
    <n v="0"/>
    <n v="0"/>
    <n v="338674"/>
    <n v="67735"/>
    <n v="406409"/>
    <n v="77857"/>
    <n v="178088"/>
    <n v="255945"/>
    <n v="150464"/>
  </r>
  <r>
    <x v="67"/>
    <s v="Aboncourt"/>
    <n v="431355"/>
    <n v="0"/>
    <n v="0"/>
    <n v="0"/>
    <n v="0"/>
    <n v="0"/>
    <n v="431355"/>
    <n v="86271"/>
    <n v="517626"/>
    <n v="88042"/>
    <n v="220534"/>
    <n v="308576"/>
    <n v="209050"/>
  </r>
  <r>
    <x v="68"/>
    <s v="Aboncourt"/>
    <n v="487879"/>
    <n v="0"/>
    <n v="0"/>
    <n v="0"/>
    <n v="0"/>
    <n v="0"/>
    <n v="487879"/>
    <n v="97576"/>
    <n v="585455"/>
    <n v="144425"/>
    <n v="207137"/>
    <n v="351562"/>
    <n v="233893"/>
  </r>
  <r>
    <x v="69"/>
    <m/>
    <n v="255758"/>
    <n v="945"/>
    <n v="0"/>
    <n v="0"/>
    <n v="0"/>
    <n v="0"/>
    <n v="256703"/>
    <n v="51341"/>
    <n v="308044"/>
    <n v="0"/>
    <n v="137720"/>
    <n v="137720"/>
    <n v="170324"/>
  </r>
  <r>
    <x v="70"/>
    <s v="Aboncourt"/>
    <n v="220647"/>
    <n v="0"/>
    <n v="0"/>
    <n v="0"/>
    <n v="0"/>
    <n v="0"/>
    <n v="220647"/>
    <n v="44129"/>
    <n v="264776"/>
    <n v="28729"/>
    <n v="79397"/>
    <n v="108126"/>
    <n v="156650"/>
  </r>
  <r>
    <x v="71"/>
    <s v="Aboncourt"/>
    <n v="480750"/>
    <n v="0"/>
    <n v="0"/>
    <n v="0"/>
    <n v="0"/>
    <n v="0"/>
    <n v="480750"/>
    <n v="96150"/>
    <n v="576900"/>
    <n v="153006"/>
    <n v="245976"/>
    <n v="398982"/>
    <n v="177918"/>
  </r>
  <r>
    <x v="72"/>
    <s v="Aboncourt"/>
    <n v="825136"/>
    <n v="0"/>
    <n v="0"/>
    <n v="0"/>
    <n v="0"/>
    <n v="0"/>
    <n v="825136"/>
    <n v="165027"/>
    <n v="990163"/>
    <n v="83380"/>
    <n v="463981"/>
    <n v="547361"/>
    <n v="442802"/>
  </r>
  <r>
    <x v="73"/>
    <s v="Aboncourt"/>
    <n v="293478"/>
    <n v="0"/>
    <n v="0"/>
    <n v="0"/>
    <n v="0"/>
    <n v="0"/>
    <n v="293478"/>
    <n v="58696"/>
    <n v="352174"/>
    <n v="78138"/>
    <n v="169137"/>
    <n v="247275"/>
    <n v="104899"/>
  </r>
  <r>
    <x v="74"/>
    <s v="Aboncourt"/>
    <n v="355055"/>
    <n v="0"/>
    <n v="0"/>
    <n v="0"/>
    <n v="0"/>
    <n v="0"/>
    <n v="355055"/>
    <n v="71011"/>
    <n v="426066"/>
    <n v="52555"/>
    <n v="106962"/>
    <n v="159517"/>
    <n v="266549"/>
  </r>
  <r>
    <x v="75"/>
    <s v="Aboncourt"/>
    <n v="791570"/>
    <n v="0"/>
    <n v="0"/>
    <n v="0"/>
    <n v="0"/>
    <n v="0"/>
    <n v="791570"/>
    <n v="158314"/>
    <n v="949884"/>
    <n v="159646"/>
    <n v="353176"/>
    <n v="512822"/>
    <n v="437062"/>
  </r>
  <r>
    <x v="76"/>
    <m/>
    <n v="199476"/>
    <n v="0"/>
    <n v="0"/>
    <n v="0"/>
    <n v="0"/>
    <n v="0"/>
    <n v="242867"/>
    <n v="48573"/>
    <n v="291440"/>
    <n v="0"/>
    <n v="198515"/>
    <n v="198515"/>
    <n v="92925"/>
  </r>
  <r>
    <x v="77"/>
    <s v="Aboncourt"/>
    <n v="432136"/>
    <n v="0"/>
    <n v="0"/>
    <n v="0"/>
    <n v="0"/>
    <n v="0"/>
    <n v="432136"/>
    <n v="86427"/>
    <n v="518563"/>
    <n v="69419"/>
    <n v="132362"/>
    <n v="201781"/>
    <n v="316782"/>
  </r>
  <r>
    <x v="78"/>
    <s v="Aboncourt"/>
    <n v="249599"/>
    <n v="0"/>
    <n v="0"/>
    <n v="0"/>
    <n v="0"/>
    <n v="0"/>
    <n v="249599"/>
    <n v="49920"/>
    <n v="299519"/>
    <n v="43919"/>
    <n v="116977"/>
    <n v="160896"/>
    <n v="1386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:C81" firstHeaderRow="0" firstDataRow="1" firstDataCol="1"/>
  <pivotFields count="15">
    <pivotField axis="axisRow" showAll="0">
      <items count="8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t="default"/>
      </items>
    </pivotField>
    <pivotField showAll="0"/>
    <pivotField numFmtId="3" showAll="0"/>
    <pivotField showAll="0"/>
    <pivotField numFmtId="3" showAll="0"/>
    <pivotField showAll="0"/>
    <pivotField showAll="0"/>
    <pivotField numFmtId="3" showAll="0"/>
    <pivotField dataField="1" numFmtId="41" showAll="0"/>
    <pivotField numFmtId="41" showAll="0"/>
    <pivotField numFmtId="41" showAll="0"/>
    <pivotField numFmtId="41" showAll="0"/>
    <pivotField showAll="0"/>
    <pivotField dataField="1" numFmtId="41" showAll="0"/>
    <pivotField numFmtId="41" showAll="0"/>
  </pivotFields>
  <rowFields count="1">
    <field x="0"/>
  </rowFields>
  <rowItems count="8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OD 2015" fld="13" baseField="0" baseItem="0"/>
    <dataField name="Somme de ref total _x000a_sans prêt" fld="8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topLeftCell="A7" workbookViewId="0"/>
  </sheetViews>
  <sheetFormatPr baseColWidth="10" defaultRowHeight="12.75" x14ac:dyDescent="0.2"/>
  <cols>
    <col min="1" max="1" width="21.140625" bestFit="1" customWidth="1"/>
    <col min="2" max="2" width="21.5703125" bestFit="1" customWidth="1"/>
    <col min="3" max="3" width="27.5703125" bestFit="1" customWidth="1"/>
  </cols>
  <sheetData>
    <row r="1" spans="1:3" x14ac:dyDescent="0.2">
      <c r="A1" s="104" t="s">
        <v>434</v>
      </c>
      <c r="B1" t="s">
        <v>432</v>
      </c>
      <c r="C1" t="s">
        <v>433</v>
      </c>
    </row>
    <row r="2" spans="1:3" x14ac:dyDescent="0.2">
      <c r="A2" s="105">
        <v>3</v>
      </c>
      <c r="B2" s="103">
        <v>360842</v>
      </c>
      <c r="C2" s="103">
        <v>433744</v>
      </c>
    </row>
    <row r="3" spans="1:3" x14ac:dyDescent="0.2">
      <c r="A3" s="105">
        <v>22</v>
      </c>
      <c r="B3" s="103">
        <v>488144</v>
      </c>
      <c r="C3" s="103">
        <v>539356</v>
      </c>
    </row>
    <row r="4" spans="1:3" x14ac:dyDescent="0.2">
      <c r="A4" s="105">
        <v>30</v>
      </c>
      <c r="B4" s="103">
        <v>727215</v>
      </c>
      <c r="C4" s="103">
        <v>871705</v>
      </c>
    </row>
    <row r="5" spans="1:3" x14ac:dyDescent="0.2">
      <c r="A5" s="105">
        <v>33</v>
      </c>
      <c r="B5" s="103">
        <v>116876</v>
      </c>
      <c r="C5" s="103">
        <v>195605</v>
      </c>
    </row>
    <row r="6" spans="1:3" x14ac:dyDescent="0.2">
      <c r="A6" s="105">
        <v>80</v>
      </c>
      <c r="B6" s="103">
        <v>201385</v>
      </c>
      <c r="C6" s="103">
        <v>238719</v>
      </c>
    </row>
    <row r="7" spans="1:3" x14ac:dyDescent="0.2">
      <c r="A7" s="105">
        <v>87</v>
      </c>
      <c r="B7" s="103">
        <v>230961</v>
      </c>
      <c r="C7" s="103">
        <v>267377</v>
      </c>
    </row>
    <row r="8" spans="1:3" x14ac:dyDescent="0.2">
      <c r="A8" s="105">
        <v>96</v>
      </c>
      <c r="B8" s="103">
        <v>480191</v>
      </c>
      <c r="C8" s="103">
        <v>790845</v>
      </c>
    </row>
    <row r="9" spans="1:3" x14ac:dyDescent="0.2">
      <c r="A9" s="105">
        <v>141</v>
      </c>
      <c r="B9" s="103">
        <v>300334</v>
      </c>
      <c r="C9" s="103">
        <v>353388</v>
      </c>
    </row>
    <row r="10" spans="1:3" x14ac:dyDescent="0.2">
      <c r="A10" s="105">
        <v>202</v>
      </c>
      <c r="B10" s="103">
        <v>214055</v>
      </c>
      <c r="C10" s="103">
        <v>232883</v>
      </c>
    </row>
    <row r="11" spans="1:3" x14ac:dyDescent="0.2">
      <c r="A11" s="105">
        <v>206</v>
      </c>
      <c r="B11" s="103">
        <v>478210</v>
      </c>
      <c r="C11" s="103">
        <v>602281</v>
      </c>
    </row>
    <row r="12" spans="1:3" x14ac:dyDescent="0.2">
      <c r="A12" s="105">
        <v>209</v>
      </c>
      <c r="B12" s="103">
        <v>268950</v>
      </c>
      <c r="C12" s="103">
        <v>319799</v>
      </c>
    </row>
    <row r="13" spans="1:3" x14ac:dyDescent="0.2">
      <c r="A13" s="105">
        <v>211</v>
      </c>
      <c r="B13" s="103">
        <v>17956</v>
      </c>
      <c r="C13" s="103">
        <v>17956</v>
      </c>
    </row>
    <row r="14" spans="1:3" x14ac:dyDescent="0.2">
      <c r="A14" s="105">
        <v>215</v>
      </c>
      <c r="B14" s="103">
        <v>337176</v>
      </c>
      <c r="C14" s="103">
        <v>517547</v>
      </c>
    </row>
    <row r="15" spans="1:3" x14ac:dyDescent="0.2">
      <c r="A15" s="105">
        <v>217</v>
      </c>
      <c r="B15" s="103">
        <v>73758</v>
      </c>
      <c r="C15" s="103">
        <v>224337</v>
      </c>
    </row>
    <row r="16" spans="1:3" x14ac:dyDescent="0.2">
      <c r="A16" s="105">
        <v>219</v>
      </c>
      <c r="B16" s="103">
        <v>313853</v>
      </c>
      <c r="C16" s="103">
        <v>353023</v>
      </c>
    </row>
    <row r="17" spans="1:3" x14ac:dyDescent="0.2">
      <c r="A17" s="105">
        <v>220</v>
      </c>
      <c r="B17" s="103">
        <v>258686</v>
      </c>
      <c r="C17" s="103">
        <v>324344</v>
      </c>
    </row>
    <row r="18" spans="1:3" x14ac:dyDescent="0.2">
      <c r="A18" s="105">
        <v>228</v>
      </c>
      <c r="B18" s="103">
        <v>316926</v>
      </c>
      <c r="C18" s="103">
        <v>347658</v>
      </c>
    </row>
    <row r="19" spans="1:3" x14ac:dyDescent="0.2">
      <c r="A19" s="105">
        <v>236</v>
      </c>
      <c r="B19" s="103">
        <v>659773</v>
      </c>
      <c r="C19" s="103">
        <v>786157</v>
      </c>
    </row>
    <row r="20" spans="1:3" x14ac:dyDescent="0.2">
      <c r="A20" s="105">
        <v>238</v>
      </c>
      <c r="B20" s="103">
        <v>163519</v>
      </c>
      <c r="C20" s="103">
        <v>163519</v>
      </c>
    </row>
    <row r="21" spans="1:3" x14ac:dyDescent="0.2">
      <c r="A21" s="105">
        <v>245</v>
      </c>
      <c r="B21" s="103">
        <v>358820</v>
      </c>
      <c r="C21" s="103">
        <v>436291</v>
      </c>
    </row>
    <row r="22" spans="1:3" x14ac:dyDescent="0.2">
      <c r="A22" s="105">
        <v>248</v>
      </c>
      <c r="B22" s="103">
        <v>171838</v>
      </c>
      <c r="C22" s="103">
        <v>268058</v>
      </c>
    </row>
    <row r="23" spans="1:3" x14ac:dyDescent="0.2">
      <c r="A23" s="105">
        <v>249</v>
      </c>
      <c r="B23" s="103">
        <v>365529</v>
      </c>
      <c r="C23" s="103">
        <v>537319</v>
      </c>
    </row>
    <row r="24" spans="1:3" x14ac:dyDescent="0.2">
      <c r="A24" s="105">
        <v>264</v>
      </c>
      <c r="B24" s="103">
        <v>364367</v>
      </c>
      <c r="C24" s="103">
        <v>475551</v>
      </c>
    </row>
    <row r="25" spans="1:3" x14ac:dyDescent="0.2">
      <c r="A25" s="105">
        <v>266</v>
      </c>
      <c r="B25" s="103">
        <v>455845</v>
      </c>
      <c r="C25" s="103">
        <v>578724</v>
      </c>
    </row>
    <row r="26" spans="1:3" x14ac:dyDescent="0.2">
      <c r="A26" s="105">
        <v>267</v>
      </c>
      <c r="B26" s="103">
        <v>174855</v>
      </c>
      <c r="C26" s="103">
        <v>227752</v>
      </c>
    </row>
    <row r="27" spans="1:3" x14ac:dyDescent="0.2">
      <c r="A27" s="105">
        <v>272</v>
      </c>
      <c r="B27" s="103">
        <v>299099</v>
      </c>
      <c r="C27" s="103">
        <v>351339</v>
      </c>
    </row>
    <row r="28" spans="1:3" x14ac:dyDescent="0.2">
      <c r="A28" s="105">
        <v>277</v>
      </c>
      <c r="B28" s="103">
        <v>141548</v>
      </c>
      <c r="C28" s="103">
        <v>186754</v>
      </c>
    </row>
    <row r="29" spans="1:3" x14ac:dyDescent="0.2">
      <c r="A29" s="105">
        <v>307</v>
      </c>
      <c r="B29" s="103">
        <v>361798</v>
      </c>
      <c r="C29" s="103">
        <v>428592</v>
      </c>
    </row>
    <row r="30" spans="1:3" x14ac:dyDescent="0.2">
      <c r="A30" s="105">
        <v>311</v>
      </c>
      <c r="B30" s="103">
        <v>715901</v>
      </c>
      <c r="C30" s="103">
        <v>751796</v>
      </c>
    </row>
    <row r="31" spans="1:3" x14ac:dyDescent="0.2">
      <c r="A31" s="105">
        <v>312</v>
      </c>
      <c r="B31" s="103">
        <v>416139</v>
      </c>
      <c r="C31" s="103">
        <v>508716</v>
      </c>
    </row>
    <row r="32" spans="1:3" x14ac:dyDescent="0.2">
      <c r="A32" s="105">
        <v>320</v>
      </c>
      <c r="B32" s="103">
        <v>841020</v>
      </c>
      <c r="C32" s="103">
        <v>1419251</v>
      </c>
    </row>
    <row r="33" spans="1:3" x14ac:dyDescent="0.2">
      <c r="A33" s="105">
        <v>321</v>
      </c>
      <c r="B33" s="103">
        <v>173246</v>
      </c>
      <c r="C33" s="103">
        <v>247940</v>
      </c>
    </row>
    <row r="34" spans="1:3" x14ac:dyDescent="0.2">
      <c r="A34" s="105">
        <v>333</v>
      </c>
      <c r="B34" s="103">
        <v>341337</v>
      </c>
      <c r="C34" s="103">
        <v>430399</v>
      </c>
    </row>
    <row r="35" spans="1:3" x14ac:dyDescent="0.2">
      <c r="A35" s="105">
        <v>401</v>
      </c>
      <c r="B35" s="103">
        <v>648929</v>
      </c>
      <c r="C35" s="103">
        <v>653233</v>
      </c>
    </row>
    <row r="36" spans="1:3" x14ac:dyDescent="0.2">
      <c r="A36" s="105">
        <v>419</v>
      </c>
      <c r="B36" s="103">
        <v>269416</v>
      </c>
      <c r="C36" s="103">
        <v>466091</v>
      </c>
    </row>
    <row r="37" spans="1:3" x14ac:dyDescent="0.2">
      <c r="A37" s="105">
        <v>422</v>
      </c>
      <c r="B37" s="103">
        <v>554043</v>
      </c>
      <c r="C37" s="103">
        <v>654578</v>
      </c>
    </row>
    <row r="38" spans="1:3" x14ac:dyDescent="0.2">
      <c r="A38" s="105">
        <v>445</v>
      </c>
      <c r="B38" s="103">
        <v>137490</v>
      </c>
      <c r="C38" s="103">
        <v>137490</v>
      </c>
    </row>
    <row r="39" spans="1:3" x14ac:dyDescent="0.2">
      <c r="A39" s="105">
        <v>500</v>
      </c>
      <c r="B39" s="103">
        <v>172306</v>
      </c>
      <c r="C39" s="103">
        <v>201118</v>
      </c>
    </row>
    <row r="40" spans="1:3" x14ac:dyDescent="0.2">
      <c r="A40" s="105">
        <v>521</v>
      </c>
      <c r="B40" s="103">
        <v>556125</v>
      </c>
      <c r="C40" s="103">
        <v>637816</v>
      </c>
    </row>
    <row r="41" spans="1:3" x14ac:dyDescent="0.2">
      <c r="A41" s="105">
        <v>523</v>
      </c>
      <c r="B41" s="103">
        <v>214653</v>
      </c>
      <c r="C41" s="103">
        <v>269228</v>
      </c>
    </row>
    <row r="42" spans="1:3" x14ac:dyDescent="0.2">
      <c r="A42" s="105">
        <v>524</v>
      </c>
      <c r="B42" s="103">
        <v>110120</v>
      </c>
      <c r="C42" s="103">
        <v>189445</v>
      </c>
    </row>
    <row r="43" spans="1:3" x14ac:dyDescent="0.2">
      <c r="A43" s="105">
        <v>529</v>
      </c>
      <c r="B43" s="103">
        <v>116235</v>
      </c>
      <c r="C43" s="103">
        <v>159670</v>
      </c>
    </row>
    <row r="44" spans="1:3" x14ac:dyDescent="0.2">
      <c r="A44" s="105">
        <v>560</v>
      </c>
      <c r="B44" s="103">
        <v>302006</v>
      </c>
      <c r="C44" s="103">
        <v>340526</v>
      </c>
    </row>
    <row r="45" spans="1:3" x14ac:dyDescent="0.2">
      <c r="A45" s="105">
        <v>573</v>
      </c>
      <c r="B45" s="103">
        <v>167108</v>
      </c>
      <c r="C45" s="103">
        <v>192848</v>
      </c>
    </row>
    <row r="46" spans="1:3" x14ac:dyDescent="0.2">
      <c r="A46" s="105">
        <v>584</v>
      </c>
      <c r="B46" s="103">
        <v>273593</v>
      </c>
      <c r="C46" s="103">
        <v>344092</v>
      </c>
    </row>
    <row r="47" spans="1:3" x14ac:dyDescent="0.2">
      <c r="A47" s="105">
        <v>589</v>
      </c>
      <c r="B47" s="103">
        <v>11362</v>
      </c>
      <c r="C47" s="103">
        <v>27589</v>
      </c>
    </row>
    <row r="48" spans="1:3" x14ac:dyDescent="0.2">
      <c r="A48" s="105">
        <v>609</v>
      </c>
      <c r="B48" s="103">
        <v>786182</v>
      </c>
      <c r="C48" s="103">
        <v>1055974</v>
      </c>
    </row>
    <row r="49" spans="1:3" x14ac:dyDescent="0.2">
      <c r="A49" s="105">
        <v>610</v>
      </c>
      <c r="B49" s="103">
        <v>6993</v>
      </c>
      <c r="C49" s="103">
        <v>57753</v>
      </c>
    </row>
    <row r="50" spans="1:3" x14ac:dyDescent="0.2">
      <c r="A50" s="105">
        <v>723</v>
      </c>
      <c r="B50" s="103">
        <v>18212</v>
      </c>
      <c r="C50" s="103">
        <v>23766</v>
      </c>
    </row>
    <row r="51" spans="1:3" x14ac:dyDescent="0.2">
      <c r="A51" s="105">
        <v>755</v>
      </c>
      <c r="B51" s="103">
        <v>170060</v>
      </c>
      <c r="C51" s="103">
        <v>170060</v>
      </c>
    </row>
    <row r="52" spans="1:3" x14ac:dyDescent="0.2">
      <c r="A52" s="105">
        <v>808</v>
      </c>
      <c r="B52" s="103">
        <v>228463</v>
      </c>
      <c r="C52" s="103">
        <v>299216</v>
      </c>
    </row>
    <row r="53" spans="1:3" x14ac:dyDescent="0.2">
      <c r="A53" s="105">
        <v>824</v>
      </c>
      <c r="B53" s="103">
        <v>179712</v>
      </c>
      <c r="C53" s="103">
        <v>248298</v>
      </c>
    </row>
    <row r="54" spans="1:3" x14ac:dyDescent="0.2">
      <c r="A54" s="105">
        <v>836</v>
      </c>
      <c r="B54" s="103">
        <v>237321</v>
      </c>
      <c r="C54" s="103">
        <v>305125</v>
      </c>
    </row>
    <row r="55" spans="1:3" x14ac:dyDescent="0.2">
      <c r="A55" s="105">
        <v>841</v>
      </c>
      <c r="B55" s="103">
        <v>134071</v>
      </c>
      <c r="C55" s="103">
        <v>201051</v>
      </c>
    </row>
    <row r="56" spans="1:3" x14ac:dyDescent="0.2">
      <c r="A56" s="105">
        <v>847</v>
      </c>
      <c r="B56" s="103">
        <v>382465</v>
      </c>
      <c r="C56" s="103">
        <v>639995</v>
      </c>
    </row>
    <row r="57" spans="1:3" x14ac:dyDescent="0.2">
      <c r="A57" s="105">
        <v>912</v>
      </c>
      <c r="B57" s="103">
        <v>164161</v>
      </c>
      <c r="C57" s="103">
        <v>205657</v>
      </c>
    </row>
    <row r="58" spans="1:3" x14ac:dyDescent="0.2">
      <c r="A58" s="105">
        <v>913</v>
      </c>
      <c r="B58" s="103">
        <v>791736</v>
      </c>
      <c r="C58" s="103">
        <v>842072</v>
      </c>
    </row>
    <row r="59" spans="1:3" x14ac:dyDescent="0.2">
      <c r="A59" s="105">
        <v>914</v>
      </c>
      <c r="B59" s="103">
        <v>495332</v>
      </c>
      <c r="C59" s="103">
        <v>642256</v>
      </c>
    </row>
    <row r="60" spans="1:3" x14ac:dyDescent="0.2">
      <c r="A60" s="105">
        <v>919</v>
      </c>
      <c r="B60" s="103">
        <v>321076</v>
      </c>
      <c r="C60" s="103">
        <v>454127</v>
      </c>
    </row>
    <row r="61" spans="1:3" x14ac:dyDescent="0.2">
      <c r="A61" s="105">
        <v>924</v>
      </c>
      <c r="B61" s="103">
        <v>122144</v>
      </c>
      <c r="C61" s="103">
        <v>236896</v>
      </c>
    </row>
    <row r="62" spans="1:3" x14ac:dyDescent="0.2">
      <c r="A62" s="105">
        <v>925</v>
      </c>
      <c r="B62" s="103">
        <v>131468</v>
      </c>
      <c r="C62" s="103">
        <v>164671</v>
      </c>
    </row>
    <row r="63" spans="1:3" x14ac:dyDescent="0.2">
      <c r="A63" s="105">
        <v>926</v>
      </c>
      <c r="B63" s="103">
        <v>73830</v>
      </c>
      <c r="C63" s="103">
        <v>104245</v>
      </c>
    </row>
    <row r="64" spans="1:3" x14ac:dyDescent="0.2">
      <c r="A64" s="105">
        <v>1086</v>
      </c>
      <c r="B64" s="103">
        <v>255191</v>
      </c>
      <c r="C64" s="103">
        <v>412352</v>
      </c>
    </row>
    <row r="65" spans="1:3" x14ac:dyDescent="0.2">
      <c r="A65" s="105">
        <v>1089</v>
      </c>
      <c r="B65" s="103">
        <v>413918</v>
      </c>
      <c r="C65" s="103">
        <v>513852</v>
      </c>
    </row>
    <row r="66" spans="1:3" x14ac:dyDescent="0.2">
      <c r="A66" s="105">
        <v>1090</v>
      </c>
      <c r="B66" s="103">
        <v>743595</v>
      </c>
      <c r="C66" s="103">
        <v>787179</v>
      </c>
    </row>
    <row r="67" spans="1:3" x14ac:dyDescent="0.2">
      <c r="A67" s="105">
        <v>1114</v>
      </c>
      <c r="B67" s="103">
        <v>816015</v>
      </c>
      <c r="C67" s="103">
        <v>935205</v>
      </c>
    </row>
    <row r="68" spans="1:3" x14ac:dyDescent="0.2">
      <c r="A68" s="105">
        <v>1205</v>
      </c>
      <c r="B68" s="103">
        <v>255945</v>
      </c>
      <c r="C68" s="103">
        <v>338674</v>
      </c>
    </row>
    <row r="69" spans="1:3" x14ac:dyDescent="0.2">
      <c r="A69" s="105">
        <v>1211</v>
      </c>
      <c r="B69" s="103">
        <v>308576</v>
      </c>
      <c r="C69" s="103">
        <v>431355</v>
      </c>
    </row>
    <row r="70" spans="1:3" x14ac:dyDescent="0.2">
      <c r="A70" s="105">
        <v>1231</v>
      </c>
      <c r="B70" s="103">
        <v>351562</v>
      </c>
      <c r="C70" s="103">
        <v>487879</v>
      </c>
    </row>
    <row r="71" spans="1:3" x14ac:dyDescent="0.2">
      <c r="A71" s="105">
        <v>1238</v>
      </c>
      <c r="B71" s="103">
        <v>137720</v>
      </c>
      <c r="C71" s="103">
        <v>256703</v>
      </c>
    </row>
    <row r="72" spans="1:3" x14ac:dyDescent="0.2">
      <c r="A72" s="105">
        <v>1261</v>
      </c>
      <c r="B72" s="103">
        <v>108126</v>
      </c>
      <c r="C72" s="103">
        <v>220647</v>
      </c>
    </row>
    <row r="73" spans="1:3" x14ac:dyDescent="0.2">
      <c r="A73" s="105">
        <v>1273</v>
      </c>
      <c r="B73" s="103">
        <v>398982</v>
      </c>
      <c r="C73" s="103">
        <v>480750</v>
      </c>
    </row>
    <row r="74" spans="1:3" x14ac:dyDescent="0.2">
      <c r="A74" s="105">
        <v>1445</v>
      </c>
      <c r="B74" s="103">
        <v>547361</v>
      </c>
      <c r="C74" s="103">
        <v>825136</v>
      </c>
    </row>
    <row r="75" spans="1:3" x14ac:dyDescent="0.2">
      <c r="A75" s="105">
        <v>1501</v>
      </c>
      <c r="B75" s="103">
        <v>247275</v>
      </c>
      <c r="C75" s="103">
        <v>293478</v>
      </c>
    </row>
    <row r="76" spans="1:3" x14ac:dyDescent="0.2">
      <c r="A76" s="105">
        <v>1520</v>
      </c>
      <c r="B76" s="103">
        <v>159517</v>
      </c>
      <c r="C76" s="103">
        <v>355055</v>
      </c>
    </row>
    <row r="77" spans="1:3" x14ac:dyDescent="0.2">
      <c r="A77" s="105">
        <v>1726</v>
      </c>
      <c r="B77" s="103">
        <v>512822</v>
      </c>
      <c r="C77" s="103">
        <v>791570</v>
      </c>
    </row>
    <row r="78" spans="1:3" x14ac:dyDescent="0.2">
      <c r="A78" s="105">
        <v>1755</v>
      </c>
      <c r="B78" s="103">
        <v>198515</v>
      </c>
      <c r="C78" s="103">
        <v>242867</v>
      </c>
    </row>
    <row r="79" spans="1:3" x14ac:dyDescent="0.2">
      <c r="A79" s="105">
        <v>1835</v>
      </c>
      <c r="B79" s="103">
        <v>201781</v>
      </c>
      <c r="C79" s="103">
        <v>432136</v>
      </c>
    </row>
    <row r="80" spans="1:3" x14ac:dyDescent="0.2">
      <c r="A80" s="105">
        <v>1921</v>
      </c>
      <c r="B80" s="103">
        <v>160896</v>
      </c>
      <c r="C80" s="103">
        <v>249599</v>
      </c>
    </row>
    <row r="81" spans="1:3" x14ac:dyDescent="0.2">
      <c r="A81" s="105" t="s">
        <v>435</v>
      </c>
      <c r="B81" s="103">
        <v>24784561</v>
      </c>
      <c r="C81" s="103">
        <v>32408048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84"/>
  <sheetViews>
    <sheetView tabSelected="1" zoomScaleNormal="100" workbookViewId="0">
      <pane xSplit="11" ySplit="1" topLeftCell="U2" activePane="bottomRight" state="frozen"/>
      <selection pane="topRight" activeCell="L1" sqref="L1"/>
      <selection pane="bottomLeft" activeCell="A2" sqref="A2"/>
      <selection pane="bottomRight" activeCell="G18" sqref="G18"/>
    </sheetView>
  </sheetViews>
  <sheetFormatPr baseColWidth="10" defaultRowHeight="12.75" x14ac:dyDescent="0.2"/>
  <cols>
    <col min="1" max="1" width="12.140625" style="1" customWidth="1"/>
    <col min="2" max="2" width="11.5703125" style="1" bestFit="1" customWidth="1"/>
    <col min="3" max="3" width="32.42578125" style="171" bestFit="1" customWidth="1"/>
    <col min="4" max="4" width="22.140625" customWidth="1"/>
    <col min="5" max="5" width="23.42578125" customWidth="1"/>
    <col min="6" max="6" width="10.85546875" customWidth="1"/>
    <col min="7" max="7" width="4.42578125" style="2" customWidth="1"/>
    <col min="8" max="8" width="7.28515625" style="2" customWidth="1"/>
    <col min="9" max="9" width="5.5703125" customWidth="1"/>
    <col min="10" max="10" width="5.85546875" customWidth="1"/>
    <col min="11" max="11" width="14.5703125" customWidth="1"/>
    <col min="12" max="12" width="9.42578125" customWidth="1"/>
    <col min="13" max="14" width="16.28515625" customWidth="1"/>
    <col min="15" max="15" width="15.85546875" customWidth="1"/>
    <col min="16" max="16" width="13.28515625" customWidth="1"/>
    <col min="17" max="17" width="10.5703125" style="2" customWidth="1"/>
    <col min="18" max="18" width="11" style="2" customWidth="1"/>
    <col min="19" max="19" width="13.28515625" style="25" customWidth="1"/>
    <col min="20" max="20" width="11.85546875" style="25" customWidth="1"/>
    <col min="21" max="21" width="16.28515625" style="25" customWidth="1"/>
    <col min="22" max="22" width="13.5703125" style="25" customWidth="1"/>
    <col min="23" max="23" width="13.7109375" style="13" customWidth="1"/>
    <col min="24" max="24" width="18.42578125" style="124" customWidth="1"/>
    <col min="25" max="26" width="11.85546875" style="27" customWidth="1"/>
  </cols>
  <sheetData>
    <row r="1" spans="1:31" s="7" customFormat="1" ht="48" customHeight="1" x14ac:dyDescent="0.2">
      <c r="A1" s="4" t="s">
        <v>0</v>
      </c>
      <c r="B1" s="4" t="s">
        <v>1</v>
      </c>
      <c r="C1" s="167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9</v>
      </c>
      <c r="J1" s="5"/>
      <c r="K1" s="5" t="s">
        <v>8</v>
      </c>
      <c r="L1" s="8" t="s">
        <v>11</v>
      </c>
      <c r="M1" s="8" t="s">
        <v>440</v>
      </c>
      <c r="N1" s="8" t="s">
        <v>438</v>
      </c>
      <c r="O1" s="8" t="s">
        <v>422</v>
      </c>
      <c r="P1" s="8" t="s">
        <v>423</v>
      </c>
      <c r="Q1" s="8" t="s">
        <v>424</v>
      </c>
      <c r="R1" s="14" t="s">
        <v>425</v>
      </c>
      <c r="S1" s="14" t="s">
        <v>429</v>
      </c>
      <c r="T1" s="14" t="s">
        <v>439</v>
      </c>
      <c r="U1" s="14" t="s">
        <v>452</v>
      </c>
      <c r="V1" s="14" t="s">
        <v>441</v>
      </c>
      <c r="W1" s="26" t="s">
        <v>455</v>
      </c>
      <c r="X1" s="14" t="s">
        <v>456</v>
      </c>
      <c r="Y1" s="73" t="s">
        <v>457</v>
      </c>
      <c r="Z1" s="73" t="s">
        <v>458</v>
      </c>
      <c r="AA1" s="84" t="s">
        <v>431</v>
      </c>
      <c r="AB1" s="5"/>
      <c r="AC1" s="93"/>
      <c r="AD1" s="96"/>
      <c r="AE1" s="74"/>
    </row>
    <row r="2" spans="1:31" x14ac:dyDescent="0.2">
      <c r="A2" s="28" t="s">
        <v>350</v>
      </c>
      <c r="B2" s="28" t="s">
        <v>147</v>
      </c>
      <c r="C2" s="29" t="str">
        <f t="shared" ref="C2:C7" si="0">VLOOKUP(K2,Producteurs,2,TRUE)</f>
        <v>GAEC du Peuget</v>
      </c>
      <c r="D2" s="29" t="str">
        <f t="shared" ref="D2:D8" si="1">VLOOKUP(K2,Adresses,3,TRUE)</f>
        <v>8 rue Maurice Boulanger</v>
      </c>
      <c r="E2" s="29" t="str">
        <f t="shared" ref="E2:E8" si="2">VLOOKUP(K2,Adresses,5,TRUE)</f>
        <v>Corre</v>
      </c>
      <c r="F2" s="29">
        <f t="shared" ref="F2:F8" si="3">VLOOKUP(K2,Adresses,4,TRUE)</f>
        <v>70500</v>
      </c>
      <c r="G2" s="30">
        <v>70</v>
      </c>
      <c r="H2" s="63">
        <v>177</v>
      </c>
      <c r="I2" s="31" t="s">
        <v>430</v>
      </c>
      <c r="J2" s="65"/>
      <c r="K2" s="106">
        <v>3</v>
      </c>
      <c r="L2" s="31" t="s">
        <v>10</v>
      </c>
      <c r="M2" s="35">
        <f>533744-R2</f>
        <v>433744</v>
      </c>
      <c r="N2" s="35">
        <v>0</v>
      </c>
      <c r="O2" s="35">
        <v>0</v>
      </c>
      <c r="P2" s="30">
        <v>0</v>
      </c>
      <c r="Q2" s="30">
        <v>0</v>
      </c>
      <c r="R2" s="35">
        <v>100000</v>
      </c>
      <c r="S2" s="98">
        <f>ROUND(R2+Q2+P2+O2+M2,0)</f>
        <v>533744</v>
      </c>
      <c r="T2" s="99">
        <f t="shared" ref="T2:T33" si="4">ROUND(S2/100*15,0)</f>
        <v>80062</v>
      </c>
      <c r="U2" s="113">
        <f>S2+T2</f>
        <v>613806</v>
      </c>
      <c r="V2" s="100">
        <v>516428</v>
      </c>
      <c r="W2" s="101">
        <f>ROUND(V2*100/S2,0)</f>
        <v>97</v>
      </c>
      <c r="X2" s="121" t="str">
        <f>(IF(W2&gt;99.99,V2-S2,"0"))</f>
        <v>0</v>
      </c>
      <c r="Y2" s="102">
        <f>(IF(X2&gt;0,ROUND((X2*100/T2),0),""))</f>
        <v>0</v>
      </c>
      <c r="Z2" s="102">
        <f>ROUND(V2*100/U2,0)</f>
        <v>84</v>
      </c>
      <c r="AA2" s="30">
        <v>3</v>
      </c>
      <c r="AB2" s="10"/>
      <c r="AC2" s="94"/>
      <c r="AD2" s="91"/>
      <c r="AE2" s="46"/>
    </row>
    <row r="3" spans="1:31" x14ac:dyDescent="0.2">
      <c r="A3" s="32" t="s">
        <v>150</v>
      </c>
      <c r="B3" s="32" t="s">
        <v>151</v>
      </c>
      <c r="C3" s="33" t="str">
        <f t="shared" si="0"/>
        <v>GAEC Garret frères</v>
      </c>
      <c r="D3" s="33" t="str">
        <f t="shared" si="1"/>
        <v>2 Grande Rue</v>
      </c>
      <c r="E3" s="33" t="str">
        <f t="shared" si="2"/>
        <v>Ranzevelle</v>
      </c>
      <c r="F3" s="33">
        <f t="shared" si="3"/>
        <v>70500</v>
      </c>
      <c r="G3" s="34">
        <v>70</v>
      </c>
      <c r="H3" s="61">
        <v>437</v>
      </c>
      <c r="I3" s="12" t="s">
        <v>430</v>
      </c>
      <c r="J3" s="59"/>
      <c r="K3" s="34">
        <v>22</v>
      </c>
      <c r="L3" s="12" t="s">
        <v>10</v>
      </c>
      <c r="M3" s="35">
        <v>558058</v>
      </c>
      <c r="N3" s="35">
        <v>18702</v>
      </c>
      <c r="O3" s="35">
        <v>0</v>
      </c>
      <c r="P3" s="34">
        <v>0</v>
      </c>
      <c r="Q3" s="34">
        <v>0</v>
      </c>
      <c r="R3" s="35">
        <v>0</v>
      </c>
      <c r="S3" s="98">
        <f t="shared" ref="S3:S66" si="5">ROUND(R3+Q3+P3+O3+M3,0)</f>
        <v>558058</v>
      </c>
      <c r="T3" s="99">
        <f t="shared" si="4"/>
        <v>83709</v>
      </c>
      <c r="U3" s="113">
        <f t="shared" ref="U3:U66" si="6">S3+T3</f>
        <v>641767</v>
      </c>
      <c r="V3" s="100">
        <v>589115</v>
      </c>
      <c r="W3" s="101">
        <v>100</v>
      </c>
      <c r="X3" s="121">
        <f>(IF(W3&gt;99.99,V3-S3,"0"))</f>
        <v>31057</v>
      </c>
      <c r="Y3" s="102">
        <f t="shared" ref="Y3:Y66" si="7">(IF(X3&gt;0,ROUND((X3*100/T3),0),""))</f>
        <v>37</v>
      </c>
      <c r="Z3" s="102">
        <f t="shared" ref="Z3:Z66" si="8">ROUND(V3*100/U3,0)</f>
        <v>92</v>
      </c>
      <c r="AA3" s="34">
        <v>22</v>
      </c>
      <c r="AB3" s="10"/>
      <c r="AC3" s="94"/>
      <c r="AD3" s="91"/>
      <c r="AE3" s="46"/>
    </row>
    <row r="4" spans="1:31" x14ac:dyDescent="0.2">
      <c r="A4" s="32" t="s">
        <v>351</v>
      </c>
      <c r="B4" s="32" t="s">
        <v>352</v>
      </c>
      <c r="C4" s="33" t="str">
        <f t="shared" si="0"/>
        <v>GAEC du Parge</v>
      </c>
      <c r="D4" s="33" t="str">
        <f t="shared" si="1"/>
        <v>2 Impasse de la Saone</v>
      </c>
      <c r="E4" s="33" t="str">
        <f t="shared" si="2"/>
        <v>Aisey et Richecourt</v>
      </c>
      <c r="F4" s="33">
        <f t="shared" si="3"/>
        <v>70500</v>
      </c>
      <c r="G4" s="34">
        <v>70</v>
      </c>
      <c r="H4" s="61">
        <v>9</v>
      </c>
      <c r="I4" s="12" t="s">
        <v>430</v>
      </c>
      <c r="J4" s="59"/>
      <c r="K4" s="34">
        <v>30</v>
      </c>
      <c r="L4" s="12" t="s">
        <v>10</v>
      </c>
      <c r="M4" s="35">
        <v>887322</v>
      </c>
      <c r="N4" s="35">
        <v>15617</v>
      </c>
      <c r="O4" s="35">
        <v>0</v>
      </c>
      <c r="P4" s="34">
        <v>0</v>
      </c>
      <c r="Q4" s="34">
        <v>0</v>
      </c>
      <c r="R4" s="35">
        <v>0</v>
      </c>
      <c r="S4" s="98">
        <f t="shared" si="5"/>
        <v>887322</v>
      </c>
      <c r="T4" s="99">
        <f t="shared" si="4"/>
        <v>133098</v>
      </c>
      <c r="U4" s="113">
        <f t="shared" si="6"/>
        <v>1020420</v>
      </c>
      <c r="V4" s="100">
        <v>822820</v>
      </c>
      <c r="W4" s="101">
        <f t="shared" ref="W4:W66" si="9">ROUND(V4*100/S4,0)</f>
        <v>93</v>
      </c>
      <c r="X4" s="121" t="str">
        <f t="shared" ref="X4:X67" si="10">(IF(W4&gt;99.99,V4-S4,"0"))</f>
        <v>0</v>
      </c>
      <c r="Y4" s="102">
        <f t="shared" si="7"/>
        <v>0</v>
      </c>
      <c r="Z4" s="102">
        <f t="shared" si="8"/>
        <v>81</v>
      </c>
      <c r="AA4" s="34">
        <v>30</v>
      </c>
      <c r="AB4" s="10"/>
      <c r="AC4" s="94"/>
      <c r="AD4" s="91"/>
      <c r="AE4" s="46"/>
    </row>
    <row r="5" spans="1:31" x14ac:dyDescent="0.2">
      <c r="A5" s="32" t="s">
        <v>164</v>
      </c>
      <c r="B5" s="32" t="s">
        <v>165</v>
      </c>
      <c r="C5" s="33" t="str">
        <f t="shared" si="0"/>
        <v>Populus Jean Luc</v>
      </c>
      <c r="D5" s="33" t="str">
        <f t="shared" si="1"/>
        <v>13 rue Vigne des Crais</v>
      </c>
      <c r="E5" s="33" t="str">
        <f t="shared" si="2"/>
        <v>Ormoy</v>
      </c>
      <c r="F5" s="33">
        <f t="shared" si="3"/>
        <v>70500</v>
      </c>
      <c r="G5" s="34">
        <v>70</v>
      </c>
      <c r="H5" s="61">
        <v>399</v>
      </c>
      <c r="I5" s="12" t="s">
        <v>430</v>
      </c>
      <c r="J5" s="59"/>
      <c r="K5" s="34">
        <v>33</v>
      </c>
      <c r="L5" s="12" t="s">
        <v>10</v>
      </c>
      <c r="M5" s="35">
        <v>186271</v>
      </c>
      <c r="N5" s="35">
        <v>-9333</v>
      </c>
      <c r="O5" s="35">
        <v>0</v>
      </c>
      <c r="P5" s="30">
        <v>0</v>
      </c>
      <c r="Q5" s="30">
        <v>0</v>
      </c>
      <c r="R5" s="35">
        <v>0</v>
      </c>
      <c r="S5" s="98">
        <f t="shared" si="5"/>
        <v>186271</v>
      </c>
      <c r="T5" s="99">
        <f t="shared" si="4"/>
        <v>27941</v>
      </c>
      <c r="U5" s="113">
        <f t="shared" si="6"/>
        <v>214212</v>
      </c>
      <c r="V5" s="100">
        <v>129015</v>
      </c>
      <c r="W5" s="101">
        <f t="shared" si="9"/>
        <v>69</v>
      </c>
      <c r="X5" s="121" t="str">
        <f t="shared" si="10"/>
        <v>0</v>
      </c>
      <c r="Y5" s="102">
        <f t="shared" si="7"/>
        <v>0</v>
      </c>
      <c r="Z5" s="102">
        <f t="shared" si="8"/>
        <v>60</v>
      </c>
      <c r="AA5" s="34">
        <v>33</v>
      </c>
      <c r="AB5" s="10"/>
      <c r="AC5" s="94"/>
      <c r="AD5" s="91"/>
      <c r="AE5" s="46"/>
    </row>
    <row r="6" spans="1:31" x14ac:dyDescent="0.2">
      <c r="A6" s="79" t="s">
        <v>412</v>
      </c>
      <c r="B6" s="79" t="s">
        <v>413</v>
      </c>
      <c r="C6" s="33" t="s">
        <v>409</v>
      </c>
      <c r="D6" s="33" t="s">
        <v>410</v>
      </c>
      <c r="E6" s="33" t="s">
        <v>411</v>
      </c>
      <c r="F6" s="33">
        <v>70210</v>
      </c>
      <c r="G6" s="34">
        <v>70</v>
      </c>
      <c r="H6" s="61">
        <v>338</v>
      </c>
      <c r="I6" s="12" t="s">
        <v>430</v>
      </c>
      <c r="J6" s="59"/>
      <c r="K6" s="34">
        <v>80</v>
      </c>
      <c r="L6" s="80" t="s">
        <v>10</v>
      </c>
      <c r="M6" s="35">
        <v>241291</v>
      </c>
      <c r="N6" s="35">
        <v>2572</v>
      </c>
      <c r="O6" s="35">
        <v>0</v>
      </c>
      <c r="P6" s="34">
        <v>0</v>
      </c>
      <c r="Q6" s="34">
        <v>0</v>
      </c>
      <c r="R6" s="35">
        <v>0</v>
      </c>
      <c r="S6" s="98">
        <f t="shared" si="5"/>
        <v>241291</v>
      </c>
      <c r="T6" s="99">
        <f t="shared" si="4"/>
        <v>36194</v>
      </c>
      <c r="U6" s="113">
        <f t="shared" si="6"/>
        <v>277485</v>
      </c>
      <c r="V6" s="100">
        <v>186856</v>
      </c>
      <c r="W6" s="101">
        <f t="shared" si="9"/>
        <v>77</v>
      </c>
      <c r="X6" s="121" t="str">
        <f t="shared" si="10"/>
        <v>0</v>
      </c>
      <c r="Y6" s="102">
        <f t="shared" si="7"/>
        <v>0</v>
      </c>
      <c r="Z6" s="102">
        <f t="shared" si="8"/>
        <v>67</v>
      </c>
      <c r="AA6" s="34">
        <v>80</v>
      </c>
      <c r="AB6" s="10"/>
      <c r="AC6" s="94"/>
      <c r="AD6" s="91"/>
      <c r="AE6" s="46"/>
    </row>
    <row r="7" spans="1:31" x14ac:dyDescent="0.2">
      <c r="A7" s="32" t="s">
        <v>137</v>
      </c>
      <c r="B7" s="32" t="s">
        <v>138</v>
      </c>
      <c r="C7" s="33" t="str">
        <f t="shared" si="0"/>
        <v>Mantey Philippe</v>
      </c>
      <c r="D7" s="33" t="str">
        <f t="shared" si="1"/>
        <v>56 Rue des fontaines fleuries</v>
      </c>
      <c r="E7" s="33" t="str">
        <f t="shared" si="2"/>
        <v>Alaincourt</v>
      </c>
      <c r="F7" s="33">
        <f t="shared" si="3"/>
        <v>70210</v>
      </c>
      <c r="G7" s="34">
        <v>70</v>
      </c>
      <c r="H7" s="61">
        <v>10</v>
      </c>
      <c r="I7" s="12"/>
      <c r="J7" s="59"/>
      <c r="K7" s="34">
        <v>87</v>
      </c>
      <c r="L7" s="12" t="s">
        <v>10</v>
      </c>
      <c r="M7" s="35">
        <v>276601</v>
      </c>
      <c r="N7" s="35">
        <v>9224</v>
      </c>
      <c r="O7" s="35">
        <v>0</v>
      </c>
      <c r="P7" s="112">
        <v>30000</v>
      </c>
      <c r="Q7" s="34">
        <v>0</v>
      </c>
      <c r="R7" s="35">
        <v>0</v>
      </c>
      <c r="S7" s="98">
        <f t="shared" si="5"/>
        <v>306601</v>
      </c>
      <c r="T7" s="99">
        <f t="shared" si="4"/>
        <v>45990</v>
      </c>
      <c r="U7" s="113">
        <f t="shared" si="6"/>
        <v>352591</v>
      </c>
      <c r="V7" s="100">
        <v>268259</v>
      </c>
      <c r="W7" s="101">
        <f t="shared" si="9"/>
        <v>87</v>
      </c>
      <c r="X7" s="121" t="str">
        <f t="shared" si="10"/>
        <v>0</v>
      </c>
      <c r="Y7" s="102">
        <f t="shared" si="7"/>
        <v>0</v>
      </c>
      <c r="Z7" s="102">
        <f t="shared" si="8"/>
        <v>76</v>
      </c>
      <c r="AA7" s="34">
        <v>87</v>
      </c>
      <c r="AB7" s="10"/>
      <c r="AC7" s="94"/>
      <c r="AD7" s="91"/>
      <c r="AE7" s="46"/>
    </row>
    <row r="8" spans="1:31" x14ac:dyDescent="0.2">
      <c r="A8" s="32" t="s">
        <v>135</v>
      </c>
      <c r="B8" s="32" t="s">
        <v>136</v>
      </c>
      <c r="C8" s="33" t="s">
        <v>414</v>
      </c>
      <c r="D8" s="33" t="str">
        <f t="shared" si="1"/>
        <v>Route d'Epinal</v>
      </c>
      <c r="E8" s="33" t="str">
        <f t="shared" si="2"/>
        <v>Vauvillers</v>
      </c>
      <c r="F8" s="33">
        <f t="shared" si="3"/>
        <v>70210</v>
      </c>
      <c r="G8" s="34">
        <v>70</v>
      </c>
      <c r="H8" s="61">
        <v>526</v>
      </c>
      <c r="I8" s="12" t="s">
        <v>430</v>
      </c>
      <c r="J8" s="59"/>
      <c r="K8" s="34">
        <v>96</v>
      </c>
      <c r="L8" s="12" t="s">
        <v>10</v>
      </c>
      <c r="M8" s="35">
        <v>761512</v>
      </c>
      <c r="N8" s="35">
        <v>-29332</v>
      </c>
      <c r="O8" s="35">
        <v>0</v>
      </c>
      <c r="P8" s="30">
        <v>0</v>
      </c>
      <c r="Q8" s="30">
        <v>0</v>
      </c>
      <c r="R8" s="35">
        <v>0</v>
      </c>
      <c r="S8" s="98">
        <f t="shared" si="5"/>
        <v>761512</v>
      </c>
      <c r="T8" s="99">
        <f t="shared" si="4"/>
        <v>114227</v>
      </c>
      <c r="U8" s="113">
        <f t="shared" si="6"/>
        <v>875739</v>
      </c>
      <c r="V8" s="100">
        <v>746554</v>
      </c>
      <c r="W8" s="101">
        <f t="shared" si="9"/>
        <v>98</v>
      </c>
      <c r="X8" s="121" t="str">
        <f t="shared" si="10"/>
        <v>0</v>
      </c>
      <c r="Y8" s="102">
        <f t="shared" si="7"/>
        <v>0</v>
      </c>
      <c r="Z8" s="102">
        <f t="shared" si="8"/>
        <v>85</v>
      </c>
      <c r="AA8" s="34">
        <v>96</v>
      </c>
      <c r="AB8" s="10"/>
      <c r="AC8" s="94"/>
      <c r="AD8" s="91"/>
      <c r="AE8" s="46"/>
    </row>
    <row r="9" spans="1:31" x14ac:dyDescent="0.2">
      <c r="A9" s="32" t="s">
        <v>121</v>
      </c>
      <c r="B9" s="32" t="s">
        <v>122</v>
      </c>
      <c r="C9" s="33" t="str">
        <f t="shared" ref="C9:C35" si="11">VLOOKUP(K9,Producteurs,2,TRUE)</f>
        <v>GAEC de la Fusay</v>
      </c>
      <c r="D9" s="33" t="str">
        <f t="shared" ref="D9:D35" si="12">VLOOKUP(K9,Adresses,3,TRUE)</f>
        <v>8 rue de Botey</v>
      </c>
      <c r="E9" s="33" t="str">
        <f t="shared" ref="E9:E35" si="13">VLOOKUP(K9,Adresses,5,TRUE)</f>
        <v>Menoux</v>
      </c>
      <c r="F9" s="33">
        <f t="shared" ref="F9:F35" si="14">VLOOKUP(K9,Adresses,4,TRUE)</f>
        <v>70160</v>
      </c>
      <c r="G9" s="34">
        <v>70</v>
      </c>
      <c r="H9" s="61">
        <v>341</v>
      </c>
      <c r="I9" s="12" t="s">
        <v>430</v>
      </c>
      <c r="J9" s="59"/>
      <c r="K9" s="34">
        <v>141</v>
      </c>
      <c r="L9" s="12" t="s">
        <v>10</v>
      </c>
      <c r="M9" s="35">
        <v>363933</v>
      </c>
      <c r="N9" s="35">
        <v>10545</v>
      </c>
      <c r="O9" s="35">
        <v>0</v>
      </c>
      <c r="P9" s="34">
        <v>0</v>
      </c>
      <c r="Q9" s="34">
        <v>0</v>
      </c>
      <c r="R9" s="35">
        <v>0</v>
      </c>
      <c r="S9" s="98">
        <f t="shared" si="5"/>
        <v>363933</v>
      </c>
      <c r="T9" s="99">
        <f t="shared" si="4"/>
        <v>54590</v>
      </c>
      <c r="U9" s="113">
        <f t="shared" si="6"/>
        <v>418523</v>
      </c>
      <c r="V9" s="100">
        <v>381180</v>
      </c>
      <c r="W9" s="101">
        <v>100</v>
      </c>
      <c r="X9" s="121">
        <f t="shared" si="10"/>
        <v>17247</v>
      </c>
      <c r="Y9" s="102">
        <f t="shared" si="7"/>
        <v>32</v>
      </c>
      <c r="Z9" s="102">
        <f t="shared" si="8"/>
        <v>91</v>
      </c>
      <c r="AA9" s="34">
        <v>141</v>
      </c>
      <c r="AB9" s="10"/>
      <c r="AC9" s="94"/>
      <c r="AD9" s="91"/>
      <c r="AE9" s="46"/>
    </row>
    <row r="10" spans="1:31" x14ac:dyDescent="0.2">
      <c r="A10" s="32" t="s">
        <v>160</v>
      </c>
      <c r="B10" s="32" t="s">
        <v>161</v>
      </c>
      <c r="C10" s="33" t="str">
        <f t="shared" si="11"/>
        <v>Garret Patrick</v>
      </c>
      <c r="D10" s="33" t="str">
        <f t="shared" si="12"/>
        <v>2 Rue des corvées</v>
      </c>
      <c r="E10" s="33" t="str">
        <f t="shared" si="13"/>
        <v>Aboncourt - Gésincourt</v>
      </c>
      <c r="F10" s="33">
        <f t="shared" si="14"/>
        <v>70500</v>
      </c>
      <c r="G10" s="34">
        <v>70</v>
      </c>
      <c r="H10" s="61">
        <v>2</v>
      </c>
      <c r="I10" s="12" t="s">
        <v>430</v>
      </c>
      <c r="J10" s="59"/>
      <c r="K10" s="34">
        <v>202</v>
      </c>
      <c r="L10" s="12" t="s">
        <v>10</v>
      </c>
      <c r="M10" s="35">
        <v>243142</v>
      </c>
      <c r="N10" s="35">
        <v>10259</v>
      </c>
      <c r="O10" s="35">
        <v>0</v>
      </c>
      <c r="P10" s="34">
        <v>0</v>
      </c>
      <c r="Q10" s="34">
        <v>0</v>
      </c>
      <c r="R10" s="35">
        <v>0</v>
      </c>
      <c r="S10" s="98">
        <f t="shared" si="5"/>
        <v>243142</v>
      </c>
      <c r="T10" s="99">
        <f t="shared" si="4"/>
        <v>36471</v>
      </c>
      <c r="U10" s="113">
        <f t="shared" si="6"/>
        <v>279613</v>
      </c>
      <c r="V10" s="100">
        <v>254744</v>
      </c>
      <c r="W10" s="101">
        <v>100</v>
      </c>
      <c r="X10" s="121">
        <f t="shared" si="10"/>
        <v>11602</v>
      </c>
      <c r="Y10" s="102">
        <f t="shared" si="7"/>
        <v>32</v>
      </c>
      <c r="Z10" s="102">
        <f t="shared" si="8"/>
        <v>91</v>
      </c>
      <c r="AA10" s="34">
        <v>202</v>
      </c>
      <c r="AB10" s="10"/>
      <c r="AC10" s="94"/>
      <c r="AD10" s="91"/>
      <c r="AE10" s="46"/>
    </row>
    <row r="11" spans="1:31" x14ac:dyDescent="0.2">
      <c r="A11" s="32" t="s">
        <v>353</v>
      </c>
      <c r="B11" s="32" t="s">
        <v>178</v>
      </c>
      <c r="C11" s="33" t="s">
        <v>447</v>
      </c>
      <c r="D11" s="33" t="s">
        <v>448</v>
      </c>
      <c r="E11" s="33" t="s">
        <v>243</v>
      </c>
      <c r="F11" s="33">
        <v>70500</v>
      </c>
      <c r="G11" s="34">
        <v>700</v>
      </c>
      <c r="H11" s="61">
        <v>2</v>
      </c>
      <c r="I11" s="12" t="s">
        <v>430</v>
      </c>
      <c r="J11" s="59"/>
      <c r="K11" s="34">
        <v>1206</v>
      </c>
      <c r="L11" s="12" t="s">
        <v>10</v>
      </c>
      <c r="M11" s="92">
        <v>609825</v>
      </c>
      <c r="N11" s="35">
        <v>7544</v>
      </c>
      <c r="O11" s="35">
        <v>0</v>
      </c>
      <c r="P11" s="30">
        <v>0</v>
      </c>
      <c r="Q11" s="30">
        <v>0</v>
      </c>
      <c r="R11" s="35">
        <v>0</v>
      </c>
      <c r="S11" s="98">
        <f t="shared" si="5"/>
        <v>609825</v>
      </c>
      <c r="T11" s="99">
        <f t="shared" si="4"/>
        <v>91474</v>
      </c>
      <c r="U11" s="113">
        <f t="shared" si="6"/>
        <v>701299</v>
      </c>
      <c r="V11" s="100">
        <f>242631+443736</f>
        <v>686367</v>
      </c>
      <c r="W11" s="101">
        <v>100</v>
      </c>
      <c r="X11" s="121">
        <f t="shared" si="10"/>
        <v>76542</v>
      </c>
      <c r="Y11" s="102">
        <f t="shared" si="7"/>
        <v>84</v>
      </c>
      <c r="Z11" s="102">
        <f t="shared" si="8"/>
        <v>98</v>
      </c>
      <c r="AA11" s="34">
        <v>206</v>
      </c>
      <c r="AB11" s="10"/>
      <c r="AC11" s="94"/>
      <c r="AD11" s="91"/>
      <c r="AE11" s="46"/>
    </row>
    <row r="12" spans="1:31" x14ac:dyDescent="0.2">
      <c r="A12" s="32" t="s">
        <v>190</v>
      </c>
      <c r="B12" s="32" t="s">
        <v>191</v>
      </c>
      <c r="C12" s="33" t="str">
        <f t="shared" si="11"/>
        <v>EARL Laillet</v>
      </c>
      <c r="D12" s="33" t="str">
        <f t="shared" si="12"/>
        <v>2 rue du pont renard</v>
      </c>
      <c r="E12" s="33" t="str">
        <f t="shared" si="13"/>
        <v>Aboncourt - Gésincourt</v>
      </c>
      <c r="F12" s="33">
        <f t="shared" si="14"/>
        <v>70500</v>
      </c>
      <c r="G12" s="34">
        <v>70</v>
      </c>
      <c r="H12" s="61">
        <v>2</v>
      </c>
      <c r="I12" s="12"/>
      <c r="J12" s="59"/>
      <c r="K12" s="34">
        <v>209</v>
      </c>
      <c r="L12" s="12" t="s">
        <v>10</v>
      </c>
      <c r="M12" s="92">
        <f>322637+227864</f>
        <v>550501</v>
      </c>
      <c r="N12" s="35">
        <v>2838</v>
      </c>
      <c r="O12" s="35">
        <v>100000</v>
      </c>
      <c r="P12" s="34">
        <v>0</v>
      </c>
      <c r="Q12" s="34">
        <v>0</v>
      </c>
      <c r="R12" s="35">
        <v>0</v>
      </c>
      <c r="S12" s="98">
        <f t="shared" si="5"/>
        <v>650501</v>
      </c>
      <c r="T12" s="99">
        <f t="shared" si="4"/>
        <v>97575</v>
      </c>
      <c r="U12" s="113">
        <f t="shared" si="6"/>
        <v>748076</v>
      </c>
      <c r="V12" s="100">
        <v>307894</v>
      </c>
      <c r="W12" s="101">
        <f t="shared" si="9"/>
        <v>47</v>
      </c>
      <c r="X12" s="121" t="str">
        <f t="shared" si="10"/>
        <v>0</v>
      </c>
      <c r="Y12" s="102">
        <f t="shared" si="7"/>
        <v>0</v>
      </c>
      <c r="Z12" s="102">
        <f t="shared" si="8"/>
        <v>41</v>
      </c>
      <c r="AA12" s="34">
        <v>209</v>
      </c>
      <c r="AB12" s="10"/>
      <c r="AC12" s="94"/>
      <c r="AD12" s="91"/>
      <c r="AE12" s="46"/>
    </row>
    <row r="13" spans="1:31" x14ac:dyDescent="0.2">
      <c r="A13" s="32" t="s">
        <v>194</v>
      </c>
      <c r="B13" s="32" t="s">
        <v>195</v>
      </c>
      <c r="C13" s="33" t="str">
        <f t="shared" si="11"/>
        <v>GAEC Intersaone</v>
      </c>
      <c r="D13" s="33" t="str">
        <f t="shared" si="12"/>
        <v>6 Rue du Breuil</v>
      </c>
      <c r="E13" s="33" t="str">
        <f t="shared" si="13"/>
        <v>Aboncourt - Gésincourt</v>
      </c>
      <c r="F13" s="33">
        <f t="shared" si="14"/>
        <v>70500</v>
      </c>
      <c r="G13" s="34">
        <v>70</v>
      </c>
      <c r="H13" s="61">
        <v>2</v>
      </c>
      <c r="I13" s="12"/>
      <c r="J13" s="59"/>
      <c r="K13" s="34">
        <v>215</v>
      </c>
      <c r="L13" s="12" t="s">
        <v>10</v>
      </c>
      <c r="M13" s="92">
        <v>502880</v>
      </c>
      <c r="N13" s="35">
        <v>-14667</v>
      </c>
      <c r="O13" s="35">
        <v>0</v>
      </c>
      <c r="P13" s="34">
        <v>0</v>
      </c>
      <c r="Q13" s="34">
        <v>0</v>
      </c>
      <c r="R13" s="35">
        <v>0</v>
      </c>
      <c r="S13" s="98">
        <f t="shared" si="5"/>
        <v>502880</v>
      </c>
      <c r="T13" s="99">
        <f t="shared" si="4"/>
        <v>75432</v>
      </c>
      <c r="U13" s="113">
        <f t="shared" si="6"/>
        <v>578312</v>
      </c>
      <c r="V13" s="100">
        <v>138884</v>
      </c>
      <c r="W13" s="101">
        <f t="shared" si="9"/>
        <v>28</v>
      </c>
      <c r="X13" s="121" t="str">
        <f t="shared" si="10"/>
        <v>0</v>
      </c>
      <c r="Y13" s="102">
        <f t="shared" si="7"/>
        <v>0</v>
      </c>
      <c r="Z13" s="102">
        <f t="shared" si="8"/>
        <v>24</v>
      </c>
      <c r="AA13" s="34">
        <v>215</v>
      </c>
      <c r="AB13" s="10"/>
      <c r="AC13" s="94"/>
      <c r="AD13" s="91"/>
      <c r="AE13" s="46"/>
    </row>
    <row r="14" spans="1:31" x14ac:dyDescent="0.2">
      <c r="A14" s="32" t="s">
        <v>198</v>
      </c>
      <c r="B14" s="32" t="s">
        <v>199</v>
      </c>
      <c r="C14" s="33" t="str">
        <f t="shared" si="11"/>
        <v>EARL de la Motte</v>
      </c>
      <c r="D14" s="33" t="str">
        <f t="shared" si="12"/>
        <v>8 Grande rue</v>
      </c>
      <c r="E14" s="33" t="str">
        <f t="shared" si="13"/>
        <v>Aboncourt - Gésincourt</v>
      </c>
      <c r="F14" s="33">
        <f t="shared" si="14"/>
        <v>70500</v>
      </c>
      <c r="G14" s="34">
        <v>70</v>
      </c>
      <c r="H14" s="61">
        <v>2</v>
      </c>
      <c r="I14" s="12"/>
      <c r="J14" s="59"/>
      <c r="K14" s="34">
        <v>217</v>
      </c>
      <c r="L14" s="12" t="s">
        <v>10</v>
      </c>
      <c r="M14" s="92">
        <v>199563</v>
      </c>
      <c r="N14" s="35">
        <v>-24774</v>
      </c>
      <c r="O14" s="35">
        <v>0</v>
      </c>
      <c r="P14" s="30">
        <v>0</v>
      </c>
      <c r="Q14" s="30">
        <v>0</v>
      </c>
      <c r="R14" s="35">
        <v>0</v>
      </c>
      <c r="S14" s="98">
        <f t="shared" si="5"/>
        <v>199563</v>
      </c>
      <c r="T14" s="99">
        <f t="shared" si="4"/>
        <v>29934</v>
      </c>
      <c r="U14" s="113">
        <f t="shared" si="6"/>
        <v>229497</v>
      </c>
      <c r="V14" s="100">
        <v>73920</v>
      </c>
      <c r="W14" s="101">
        <f t="shared" si="9"/>
        <v>37</v>
      </c>
      <c r="X14" s="121" t="str">
        <f t="shared" si="10"/>
        <v>0</v>
      </c>
      <c r="Y14" s="102">
        <f t="shared" si="7"/>
        <v>0</v>
      </c>
      <c r="Z14" s="102">
        <f t="shared" si="8"/>
        <v>32</v>
      </c>
      <c r="AA14" s="34">
        <v>217</v>
      </c>
      <c r="AB14" s="10"/>
      <c r="AC14" s="94"/>
      <c r="AD14" s="91"/>
      <c r="AE14" s="46"/>
    </row>
    <row r="15" spans="1:31" x14ac:dyDescent="0.2">
      <c r="A15" s="32" t="s">
        <v>176</v>
      </c>
      <c r="B15" s="32" t="s">
        <v>177</v>
      </c>
      <c r="C15" s="33" t="str">
        <f t="shared" si="11"/>
        <v>EARL des Pleiney</v>
      </c>
      <c r="D15" s="33" t="str">
        <f t="shared" si="12"/>
        <v>26 Grande rue</v>
      </c>
      <c r="E15" s="33" t="str">
        <f t="shared" si="13"/>
        <v>Aboncourt - Gésincourt</v>
      </c>
      <c r="F15" s="33">
        <f t="shared" si="14"/>
        <v>70500</v>
      </c>
      <c r="G15" s="34">
        <v>70</v>
      </c>
      <c r="H15" s="61">
        <v>2</v>
      </c>
      <c r="I15" s="12" t="s">
        <v>430</v>
      </c>
      <c r="J15" s="59"/>
      <c r="K15" s="34">
        <v>219</v>
      </c>
      <c r="L15" s="12" t="s">
        <v>10</v>
      </c>
      <c r="M15" s="92">
        <v>367833</v>
      </c>
      <c r="N15" s="35">
        <v>14810</v>
      </c>
      <c r="O15" s="35">
        <v>0</v>
      </c>
      <c r="P15" s="34">
        <v>60000</v>
      </c>
      <c r="Q15" s="34">
        <v>0</v>
      </c>
      <c r="R15" s="35">
        <v>0</v>
      </c>
      <c r="S15" s="98">
        <f t="shared" si="5"/>
        <v>427833</v>
      </c>
      <c r="T15" s="99">
        <f t="shared" si="4"/>
        <v>64175</v>
      </c>
      <c r="U15" s="113">
        <f t="shared" si="6"/>
        <v>492008</v>
      </c>
      <c r="V15" s="100">
        <v>448298</v>
      </c>
      <c r="W15" s="101">
        <v>100</v>
      </c>
      <c r="X15" s="121">
        <f t="shared" si="10"/>
        <v>20465</v>
      </c>
      <c r="Y15" s="102">
        <f t="shared" si="7"/>
        <v>32</v>
      </c>
      <c r="Z15" s="102">
        <f t="shared" si="8"/>
        <v>91</v>
      </c>
      <c r="AA15" s="34">
        <v>219</v>
      </c>
      <c r="AB15" s="10"/>
      <c r="AC15" s="94"/>
      <c r="AD15" s="91"/>
      <c r="AE15" s="46"/>
    </row>
    <row r="16" spans="1:31" x14ac:dyDescent="0.2">
      <c r="A16" s="32" t="s">
        <v>204</v>
      </c>
      <c r="B16" s="32" t="s">
        <v>205</v>
      </c>
      <c r="C16" s="33" t="str">
        <f t="shared" si="11"/>
        <v>EARL de la fontaine Garret</v>
      </c>
      <c r="D16" s="33" t="str">
        <f t="shared" si="12"/>
        <v>10 Rue du puits</v>
      </c>
      <c r="E16" s="33" t="str">
        <f t="shared" si="13"/>
        <v>Aboncourt - Gésincourt</v>
      </c>
      <c r="F16" s="33">
        <f t="shared" si="14"/>
        <v>70500</v>
      </c>
      <c r="G16" s="34">
        <v>70</v>
      </c>
      <c r="H16" s="61">
        <v>2</v>
      </c>
      <c r="I16" s="12"/>
      <c r="J16" s="59"/>
      <c r="K16" s="34">
        <v>220</v>
      </c>
      <c r="L16" s="12" t="s">
        <v>10</v>
      </c>
      <c r="M16" s="92">
        <v>328464</v>
      </c>
      <c r="N16" s="35">
        <v>4120</v>
      </c>
      <c r="O16" s="35">
        <v>0</v>
      </c>
      <c r="P16" s="34">
        <v>0</v>
      </c>
      <c r="Q16" s="34">
        <v>0</v>
      </c>
      <c r="R16" s="35">
        <v>0</v>
      </c>
      <c r="S16" s="98">
        <f t="shared" si="5"/>
        <v>328464</v>
      </c>
      <c r="T16" s="99">
        <f t="shared" si="4"/>
        <v>49270</v>
      </c>
      <c r="U16" s="113">
        <f t="shared" si="6"/>
        <v>377734</v>
      </c>
      <c r="V16" s="100">
        <v>322148</v>
      </c>
      <c r="W16" s="101">
        <f t="shared" si="9"/>
        <v>98</v>
      </c>
      <c r="X16" s="121" t="str">
        <f t="shared" si="10"/>
        <v>0</v>
      </c>
      <c r="Y16" s="102">
        <f t="shared" si="7"/>
        <v>0</v>
      </c>
      <c r="Z16" s="102">
        <f t="shared" si="8"/>
        <v>85</v>
      </c>
      <c r="AA16" s="34">
        <v>220</v>
      </c>
      <c r="AB16" s="10"/>
      <c r="AC16" s="94"/>
      <c r="AD16" s="91"/>
      <c r="AE16" s="46"/>
    </row>
    <row r="17" spans="1:31" x14ac:dyDescent="0.2">
      <c r="A17" s="32" t="s">
        <v>206</v>
      </c>
      <c r="B17" s="32" t="s">
        <v>207</v>
      </c>
      <c r="C17" s="33" t="str">
        <f t="shared" si="11"/>
        <v>EARL Mennetrey</v>
      </c>
      <c r="D17" s="33" t="str">
        <f t="shared" si="12"/>
        <v>7 Rue du puits</v>
      </c>
      <c r="E17" s="33" t="str">
        <f t="shared" si="13"/>
        <v>Aboncourt - Gésincourt</v>
      </c>
      <c r="F17" s="33">
        <f t="shared" si="14"/>
        <v>70500</v>
      </c>
      <c r="G17" s="34">
        <v>70</v>
      </c>
      <c r="H17" s="61">
        <v>2</v>
      </c>
      <c r="I17" s="12" t="s">
        <v>430</v>
      </c>
      <c r="J17" s="59"/>
      <c r="K17" s="34">
        <v>228</v>
      </c>
      <c r="L17" s="12" t="s">
        <v>10</v>
      </c>
      <c r="M17" s="92">
        <v>362240</v>
      </c>
      <c r="N17" s="35">
        <v>14582</v>
      </c>
      <c r="O17" s="35">
        <v>0</v>
      </c>
      <c r="P17" s="30">
        <v>0</v>
      </c>
      <c r="Q17" s="30">
        <v>0</v>
      </c>
      <c r="R17" s="35">
        <v>0</v>
      </c>
      <c r="S17" s="98">
        <f t="shared" si="5"/>
        <v>362240</v>
      </c>
      <c r="T17" s="99">
        <f t="shared" si="4"/>
        <v>54336</v>
      </c>
      <c r="U17" s="113">
        <f t="shared" si="6"/>
        <v>416576</v>
      </c>
      <c r="V17" s="100">
        <v>403743</v>
      </c>
      <c r="W17" s="101">
        <v>100</v>
      </c>
      <c r="X17" s="121">
        <f t="shared" si="10"/>
        <v>41503</v>
      </c>
      <c r="Y17" s="102">
        <f t="shared" si="7"/>
        <v>76</v>
      </c>
      <c r="Z17" s="102">
        <f t="shared" si="8"/>
        <v>97</v>
      </c>
      <c r="AA17" s="34">
        <v>228</v>
      </c>
      <c r="AB17" s="10"/>
      <c r="AC17" s="94"/>
      <c r="AD17" s="91"/>
      <c r="AE17" s="46"/>
    </row>
    <row r="18" spans="1:31" x14ac:dyDescent="0.2">
      <c r="A18" s="32" t="s">
        <v>179</v>
      </c>
      <c r="B18" s="32" t="s">
        <v>180</v>
      </c>
      <c r="C18" s="33" t="str">
        <f t="shared" si="11"/>
        <v>GAEC des Montants</v>
      </c>
      <c r="D18" s="33" t="str">
        <f t="shared" si="12"/>
        <v>Rue des pêcheurs</v>
      </c>
      <c r="E18" s="33" t="str">
        <f t="shared" si="13"/>
        <v>Fouchécourt</v>
      </c>
      <c r="F18" s="33">
        <f t="shared" si="14"/>
        <v>70160</v>
      </c>
      <c r="G18" s="34">
        <v>70</v>
      </c>
      <c r="H18" s="61">
        <v>244</v>
      </c>
      <c r="I18" s="12" t="s">
        <v>430</v>
      </c>
      <c r="J18" s="59"/>
      <c r="K18" s="34">
        <v>236</v>
      </c>
      <c r="L18" s="12" t="s">
        <v>10</v>
      </c>
      <c r="M18" s="92">
        <v>804081</v>
      </c>
      <c r="N18" s="35">
        <v>17924</v>
      </c>
      <c r="O18" s="35">
        <v>0</v>
      </c>
      <c r="P18" s="34">
        <v>0</v>
      </c>
      <c r="Q18" s="34">
        <v>0</v>
      </c>
      <c r="R18" s="35">
        <v>0</v>
      </c>
      <c r="S18" s="98">
        <f t="shared" si="5"/>
        <v>804081</v>
      </c>
      <c r="T18" s="99">
        <f t="shared" si="4"/>
        <v>120612</v>
      </c>
      <c r="U18" s="113">
        <f t="shared" si="6"/>
        <v>924693</v>
      </c>
      <c r="V18" s="100">
        <v>907431</v>
      </c>
      <c r="W18" s="101">
        <v>100</v>
      </c>
      <c r="X18" s="121">
        <f t="shared" si="10"/>
        <v>103350</v>
      </c>
      <c r="Y18" s="102">
        <f t="shared" si="7"/>
        <v>86</v>
      </c>
      <c r="Z18" s="102">
        <f t="shared" si="8"/>
        <v>98</v>
      </c>
      <c r="AA18" s="34">
        <v>236</v>
      </c>
      <c r="AB18" s="10"/>
      <c r="AC18" s="94"/>
      <c r="AD18" s="91"/>
      <c r="AE18" s="46"/>
    </row>
    <row r="19" spans="1:31" x14ac:dyDescent="0.2">
      <c r="A19" s="32" t="s">
        <v>210</v>
      </c>
      <c r="B19" s="32" t="s">
        <v>211</v>
      </c>
      <c r="C19" s="33" t="str">
        <f t="shared" si="11"/>
        <v>EARL Valory</v>
      </c>
      <c r="D19" s="33" t="str">
        <f t="shared" si="12"/>
        <v>Rue des cannes</v>
      </c>
      <c r="E19" s="33" t="str">
        <f t="shared" si="13"/>
        <v>Fouchécourt</v>
      </c>
      <c r="F19" s="33">
        <f t="shared" si="14"/>
        <v>70160</v>
      </c>
      <c r="G19" s="34">
        <v>70</v>
      </c>
      <c r="H19" s="61">
        <v>244</v>
      </c>
      <c r="I19" s="12" t="s">
        <v>430</v>
      </c>
      <c r="J19" s="59"/>
      <c r="K19" s="34">
        <v>245</v>
      </c>
      <c r="L19" s="12" t="s">
        <v>10</v>
      </c>
      <c r="M19" s="92">
        <v>445419</v>
      </c>
      <c r="N19" s="35">
        <v>9128</v>
      </c>
      <c r="O19" s="35">
        <v>0</v>
      </c>
      <c r="P19" s="30">
        <v>0</v>
      </c>
      <c r="Q19" s="30">
        <v>0</v>
      </c>
      <c r="R19" s="35">
        <v>0</v>
      </c>
      <c r="S19" s="98">
        <f t="shared" si="5"/>
        <v>445419</v>
      </c>
      <c r="T19" s="99">
        <f t="shared" si="4"/>
        <v>66813</v>
      </c>
      <c r="U19" s="113">
        <f t="shared" si="6"/>
        <v>512232</v>
      </c>
      <c r="V19" s="100">
        <v>479619</v>
      </c>
      <c r="W19" s="101">
        <v>100</v>
      </c>
      <c r="X19" s="121">
        <f t="shared" si="10"/>
        <v>34200</v>
      </c>
      <c r="Y19" s="102">
        <f t="shared" si="7"/>
        <v>51</v>
      </c>
      <c r="Z19" s="102">
        <f t="shared" si="8"/>
        <v>94</v>
      </c>
      <c r="AA19" s="34">
        <v>245</v>
      </c>
      <c r="AB19" s="10"/>
      <c r="AC19" s="94"/>
      <c r="AD19" s="91"/>
      <c r="AE19" s="46"/>
    </row>
    <row r="20" spans="1:31" x14ac:dyDescent="0.2">
      <c r="A20" s="32" t="s">
        <v>119</v>
      </c>
      <c r="B20" s="32" t="s">
        <v>120</v>
      </c>
      <c r="C20" s="33" t="str">
        <f t="shared" si="11"/>
        <v>GAEC Boudy frères</v>
      </c>
      <c r="D20" s="33" t="str">
        <f t="shared" si="12"/>
        <v>6 rue du bac</v>
      </c>
      <c r="E20" s="33" t="str">
        <f t="shared" si="13"/>
        <v>Port d'atelier</v>
      </c>
      <c r="F20" s="33">
        <f t="shared" si="14"/>
        <v>70160</v>
      </c>
      <c r="G20" s="34">
        <v>70</v>
      </c>
      <c r="H20" s="61">
        <v>427</v>
      </c>
      <c r="I20" s="12" t="s">
        <v>430</v>
      </c>
      <c r="J20" s="59"/>
      <c r="K20" s="34">
        <v>248</v>
      </c>
      <c r="L20" s="12" t="s">
        <v>10</v>
      </c>
      <c r="M20" s="92">
        <v>259224</v>
      </c>
      <c r="N20" s="35">
        <v>-8833</v>
      </c>
      <c r="O20" s="35">
        <v>0</v>
      </c>
      <c r="P20" s="34">
        <v>0</v>
      </c>
      <c r="Q20" s="34">
        <v>0</v>
      </c>
      <c r="R20" s="35">
        <v>0</v>
      </c>
      <c r="S20" s="98">
        <f t="shared" si="5"/>
        <v>259224</v>
      </c>
      <c r="T20" s="99">
        <f t="shared" si="4"/>
        <v>38884</v>
      </c>
      <c r="U20" s="113">
        <f t="shared" si="6"/>
        <v>298108</v>
      </c>
      <c r="V20" s="100">
        <v>177431</v>
      </c>
      <c r="W20" s="101">
        <f t="shared" si="9"/>
        <v>68</v>
      </c>
      <c r="X20" s="121" t="str">
        <f t="shared" si="10"/>
        <v>0</v>
      </c>
      <c r="Y20" s="102">
        <f t="shared" si="7"/>
        <v>0</v>
      </c>
      <c r="Z20" s="102">
        <f t="shared" si="8"/>
        <v>60</v>
      </c>
      <c r="AA20" s="34">
        <v>248</v>
      </c>
      <c r="AB20" s="10"/>
      <c r="AC20" s="94"/>
      <c r="AD20" s="91"/>
      <c r="AE20" s="46"/>
    </row>
    <row r="21" spans="1:31" x14ac:dyDescent="0.2">
      <c r="A21" s="32" t="s">
        <v>125</v>
      </c>
      <c r="B21" s="32" t="s">
        <v>126</v>
      </c>
      <c r="C21" s="33" t="s">
        <v>449</v>
      </c>
      <c r="D21" s="33" t="s">
        <v>450</v>
      </c>
      <c r="E21" s="33" t="s">
        <v>451</v>
      </c>
      <c r="F21" s="33">
        <v>70160</v>
      </c>
      <c r="G21" s="34">
        <v>70</v>
      </c>
      <c r="H21" s="61">
        <v>12</v>
      </c>
      <c r="I21" s="12"/>
      <c r="J21" s="59"/>
      <c r="K21" s="34">
        <v>1249</v>
      </c>
      <c r="L21" s="12" t="s">
        <v>10</v>
      </c>
      <c r="M21" s="92">
        <v>527135</v>
      </c>
      <c r="N21" s="35">
        <v>-10184</v>
      </c>
      <c r="O21" s="35">
        <v>0</v>
      </c>
      <c r="P21" s="34">
        <v>0</v>
      </c>
      <c r="Q21" s="34">
        <v>0</v>
      </c>
      <c r="R21" s="35">
        <v>0</v>
      </c>
      <c r="S21" s="98">
        <f t="shared" si="5"/>
        <v>527135</v>
      </c>
      <c r="T21" s="99">
        <f t="shared" si="4"/>
        <v>79070</v>
      </c>
      <c r="U21" s="113">
        <f t="shared" si="6"/>
        <v>606205</v>
      </c>
      <c r="V21" s="100">
        <v>469910</v>
      </c>
      <c r="W21" s="101">
        <f t="shared" si="9"/>
        <v>89</v>
      </c>
      <c r="X21" s="121" t="str">
        <f t="shared" si="10"/>
        <v>0</v>
      </c>
      <c r="Y21" s="102">
        <f t="shared" si="7"/>
        <v>0</v>
      </c>
      <c r="Z21" s="102">
        <f t="shared" si="8"/>
        <v>78</v>
      </c>
      <c r="AA21" s="34">
        <v>249</v>
      </c>
      <c r="AB21" s="10"/>
      <c r="AC21" s="94"/>
      <c r="AD21" s="91"/>
      <c r="AE21" s="46"/>
    </row>
    <row r="22" spans="1:31" x14ac:dyDescent="0.2">
      <c r="A22" s="32" t="s">
        <v>208</v>
      </c>
      <c r="B22" s="32" t="s">
        <v>209</v>
      </c>
      <c r="C22" s="33" t="str">
        <f t="shared" si="11"/>
        <v>GAEC Magnin</v>
      </c>
      <c r="D22" s="33" t="str">
        <f t="shared" si="12"/>
        <v>10 rue du faubourg</v>
      </c>
      <c r="E22" s="33" t="str">
        <f t="shared" si="13"/>
        <v>Chargey les port</v>
      </c>
      <c r="F22" s="33">
        <f t="shared" si="14"/>
        <v>70170</v>
      </c>
      <c r="G22" s="34">
        <v>70</v>
      </c>
      <c r="H22" s="61">
        <v>133</v>
      </c>
      <c r="I22" s="12"/>
      <c r="J22" s="59"/>
      <c r="K22" s="34">
        <v>264</v>
      </c>
      <c r="L22" s="12" t="s">
        <v>10</v>
      </c>
      <c r="M22" s="92">
        <v>479444</v>
      </c>
      <c r="N22" s="35">
        <v>3893</v>
      </c>
      <c r="O22" s="35">
        <v>0</v>
      </c>
      <c r="P22" s="30">
        <v>0</v>
      </c>
      <c r="Q22" s="30">
        <v>0</v>
      </c>
      <c r="R22" s="35">
        <v>0</v>
      </c>
      <c r="S22" s="98">
        <f t="shared" si="5"/>
        <v>479444</v>
      </c>
      <c r="T22" s="99">
        <f t="shared" si="4"/>
        <v>71917</v>
      </c>
      <c r="U22" s="113">
        <f t="shared" si="6"/>
        <v>551361</v>
      </c>
      <c r="V22" s="100">
        <v>519913</v>
      </c>
      <c r="W22" s="101">
        <v>100</v>
      </c>
      <c r="X22" s="121">
        <f t="shared" si="10"/>
        <v>40469</v>
      </c>
      <c r="Y22" s="102">
        <f t="shared" si="7"/>
        <v>56</v>
      </c>
      <c r="Z22" s="102">
        <f t="shared" si="8"/>
        <v>94</v>
      </c>
      <c r="AA22" s="34">
        <v>264</v>
      </c>
      <c r="AB22" s="10"/>
      <c r="AC22" s="94"/>
      <c r="AD22" s="91"/>
      <c r="AE22" s="46"/>
    </row>
    <row r="23" spans="1:31" x14ac:dyDescent="0.2">
      <c r="A23" s="32" t="s">
        <v>129</v>
      </c>
      <c r="B23" s="32" t="s">
        <v>130</v>
      </c>
      <c r="C23" s="33" t="str">
        <f t="shared" si="11"/>
        <v>GAEC de Varoille</v>
      </c>
      <c r="D23" s="33" t="str">
        <f t="shared" si="12"/>
        <v>4 Grande Rue</v>
      </c>
      <c r="E23" s="33" t="str">
        <f t="shared" si="13"/>
        <v>Chargey les port</v>
      </c>
      <c r="F23" s="33">
        <f t="shared" si="14"/>
        <v>70170</v>
      </c>
      <c r="G23" s="34">
        <v>70</v>
      </c>
      <c r="H23" s="61">
        <v>133</v>
      </c>
      <c r="I23" s="12" t="s">
        <v>430</v>
      </c>
      <c r="J23" s="59"/>
      <c r="K23" s="34">
        <v>266</v>
      </c>
      <c r="L23" s="12" t="s">
        <v>10</v>
      </c>
      <c r="M23" s="92">
        <v>581521</v>
      </c>
      <c r="N23" s="35">
        <v>2797</v>
      </c>
      <c r="O23" s="35">
        <v>0</v>
      </c>
      <c r="P23" s="34">
        <v>0</v>
      </c>
      <c r="Q23" s="34">
        <v>0</v>
      </c>
      <c r="R23" s="35">
        <v>0</v>
      </c>
      <c r="S23" s="98">
        <f t="shared" si="5"/>
        <v>581521</v>
      </c>
      <c r="T23" s="99">
        <f t="shared" si="4"/>
        <v>87228</v>
      </c>
      <c r="U23" s="113">
        <f t="shared" si="6"/>
        <v>668749</v>
      </c>
      <c r="V23" s="100">
        <v>552566</v>
      </c>
      <c r="W23" s="101">
        <f t="shared" si="9"/>
        <v>95</v>
      </c>
      <c r="X23" s="121" t="str">
        <f t="shared" si="10"/>
        <v>0</v>
      </c>
      <c r="Y23" s="102">
        <f t="shared" si="7"/>
        <v>0</v>
      </c>
      <c r="Z23" s="102">
        <f t="shared" si="8"/>
        <v>83</v>
      </c>
      <c r="AA23" s="34">
        <v>266</v>
      </c>
      <c r="AB23" s="10"/>
      <c r="AC23" s="94"/>
      <c r="AD23" s="91"/>
      <c r="AE23" s="46"/>
    </row>
    <row r="24" spans="1:31" x14ac:dyDescent="0.2">
      <c r="A24" s="32" t="s">
        <v>127</v>
      </c>
      <c r="B24" s="32" t="s">
        <v>128</v>
      </c>
      <c r="C24" s="33" t="str">
        <f t="shared" si="11"/>
        <v>Darosey Laurent</v>
      </c>
      <c r="D24" s="33" t="str">
        <f t="shared" si="12"/>
        <v>13 rue du cornot</v>
      </c>
      <c r="E24" s="33" t="str">
        <f t="shared" si="13"/>
        <v>Chargey les port</v>
      </c>
      <c r="F24" s="33">
        <f t="shared" si="14"/>
        <v>70170</v>
      </c>
      <c r="G24" s="34">
        <v>70</v>
      </c>
      <c r="H24" s="61">
        <v>133</v>
      </c>
      <c r="I24" s="12"/>
      <c r="J24" s="59"/>
      <c r="K24" s="34">
        <v>267</v>
      </c>
      <c r="L24" s="12" t="s">
        <v>10</v>
      </c>
      <c r="M24" s="92">
        <v>228081</v>
      </c>
      <c r="N24" s="35">
        <v>329</v>
      </c>
      <c r="O24" s="35">
        <v>0</v>
      </c>
      <c r="P24" s="34">
        <v>0</v>
      </c>
      <c r="Q24" s="34">
        <v>0</v>
      </c>
      <c r="R24" s="35">
        <v>0</v>
      </c>
      <c r="S24" s="98">
        <f t="shared" si="5"/>
        <v>228081</v>
      </c>
      <c r="T24" s="99">
        <f t="shared" si="4"/>
        <v>34212</v>
      </c>
      <c r="U24" s="113">
        <f t="shared" si="6"/>
        <v>262293</v>
      </c>
      <c r="V24" s="100">
        <v>243415</v>
      </c>
      <c r="W24" s="101">
        <v>100</v>
      </c>
      <c r="X24" s="121">
        <f t="shared" si="10"/>
        <v>15334</v>
      </c>
      <c r="Y24" s="102">
        <f t="shared" si="7"/>
        <v>45</v>
      </c>
      <c r="Z24" s="102">
        <f t="shared" si="8"/>
        <v>93</v>
      </c>
      <c r="AA24" s="34">
        <v>267</v>
      </c>
      <c r="AB24" s="10"/>
      <c r="AC24" s="94"/>
      <c r="AD24" s="91"/>
      <c r="AE24" s="46"/>
    </row>
    <row r="25" spans="1:31" x14ac:dyDescent="0.2">
      <c r="A25" s="32" t="s">
        <v>123</v>
      </c>
      <c r="B25" s="32" t="s">
        <v>124</v>
      </c>
      <c r="C25" s="33" t="str">
        <f t="shared" si="11"/>
        <v>GAEC de la Tannerie</v>
      </c>
      <c r="D25" s="33" t="str">
        <f t="shared" si="12"/>
        <v>Rue du Vaux</v>
      </c>
      <c r="E25" s="33" t="str">
        <f t="shared" si="13"/>
        <v>Purgerot</v>
      </c>
      <c r="F25" s="33">
        <f t="shared" si="14"/>
        <v>70160</v>
      </c>
      <c r="G25" s="34">
        <v>70</v>
      </c>
      <c r="H25" s="61">
        <v>427</v>
      </c>
      <c r="I25" s="12" t="s">
        <v>430</v>
      </c>
      <c r="J25" s="59"/>
      <c r="K25" s="34">
        <v>272</v>
      </c>
      <c r="L25" s="12" t="s">
        <v>10</v>
      </c>
      <c r="M25" s="92">
        <v>357794</v>
      </c>
      <c r="N25" s="35">
        <v>6455</v>
      </c>
      <c r="O25" s="35">
        <v>0</v>
      </c>
      <c r="P25" s="30">
        <v>0</v>
      </c>
      <c r="Q25" s="30">
        <v>0</v>
      </c>
      <c r="R25" s="35">
        <v>0</v>
      </c>
      <c r="S25" s="98">
        <f t="shared" si="5"/>
        <v>357794</v>
      </c>
      <c r="T25" s="99">
        <f t="shared" si="4"/>
        <v>53669</v>
      </c>
      <c r="U25" s="113">
        <f t="shared" si="6"/>
        <v>411463</v>
      </c>
      <c r="V25" s="100">
        <v>328962</v>
      </c>
      <c r="W25" s="101">
        <f t="shared" si="9"/>
        <v>92</v>
      </c>
      <c r="X25" s="121" t="str">
        <f t="shared" si="10"/>
        <v>0</v>
      </c>
      <c r="Y25" s="102">
        <f t="shared" si="7"/>
        <v>0</v>
      </c>
      <c r="Z25" s="102">
        <f t="shared" si="8"/>
        <v>80</v>
      </c>
      <c r="AA25" s="34">
        <v>272</v>
      </c>
      <c r="AB25" s="10"/>
      <c r="AC25" s="94"/>
      <c r="AD25" s="91"/>
      <c r="AE25" s="46"/>
    </row>
    <row r="26" spans="1:31" x14ac:dyDescent="0.2">
      <c r="A26" s="32" t="s">
        <v>174</v>
      </c>
      <c r="B26" s="32" t="s">
        <v>175</v>
      </c>
      <c r="C26" s="33" t="str">
        <f t="shared" si="11"/>
        <v>Delestre Joël</v>
      </c>
      <c r="D26" s="33" t="str">
        <f t="shared" si="12"/>
        <v>52 Grande Rue</v>
      </c>
      <c r="E26" s="33" t="str">
        <f t="shared" si="13"/>
        <v>Montureux les Baulay</v>
      </c>
      <c r="F26" s="33">
        <f t="shared" si="14"/>
        <v>70500</v>
      </c>
      <c r="G26" s="34">
        <v>70</v>
      </c>
      <c r="H26" s="61">
        <v>372</v>
      </c>
      <c r="I26" s="12" t="s">
        <v>430</v>
      </c>
      <c r="J26" s="59"/>
      <c r="K26" s="110">
        <v>277</v>
      </c>
      <c r="L26" s="12" t="s">
        <v>10</v>
      </c>
      <c r="M26" s="92">
        <v>188127</v>
      </c>
      <c r="N26" s="35">
        <v>1373</v>
      </c>
      <c r="O26" s="35">
        <v>0</v>
      </c>
      <c r="P26" s="34">
        <v>0</v>
      </c>
      <c r="Q26" s="34">
        <v>0</v>
      </c>
      <c r="R26" s="35">
        <v>200000</v>
      </c>
      <c r="S26" s="98">
        <f t="shared" si="5"/>
        <v>388127</v>
      </c>
      <c r="T26" s="99">
        <f t="shared" si="4"/>
        <v>58219</v>
      </c>
      <c r="U26" s="113">
        <f t="shared" si="6"/>
        <v>446346</v>
      </c>
      <c r="V26" s="100">
        <v>210577</v>
      </c>
      <c r="W26" s="101">
        <f t="shared" si="9"/>
        <v>54</v>
      </c>
      <c r="X26" s="121" t="str">
        <f t="shared" si="10"/>
        <v>0</v>
      </c>
      <c r="Y26" s="102">
        <f t="shared" si="7"/>
        <v>0</v>
      </c>
      <c r="Z26" s="102">
        <f t="shared" si="8"/>
        <v>47</v>
      </c>
      <c r="AA26" s="34">
        <v>277</v>
      </c>
      <c r="AB26" s="10"/>
      <c r="AC26" s="94"/>
      <c r="AD26" s="91"/>
      <c r="AE26" s="46"/>
    </row>
    <row r="27" spans="1:31" x14ac:dyDescent="0.2">
      <c r="A27" s="32" t="s">
        <v>156</v>
      </c>
      <c r="B27" s="32" t="s">
        <v>157</v>
      </c>
      <c r="C27" s="33" t="str">
        <f t="shared" si="11"/>
        <v>GAEC Minel</v>
      </c>
      <c r="D27" s="33" t="str">
        <f t="shared" si="12"/>
        <v>2 Rue du dessous</v>
      </c>
      <c r="E27" s="33" t="str">
        <f t="shared" si="13"/>
        <v>Villars le Pautel</v>
      </c>
      <c r="F27" s="33">
        <f t="shared" si="14"/>
        <v>70500</v>
      </c>
      <c r="G27" s="34">
        <v>70</v>
      </c>
      <c r="H27" s="61">
        <v>554</v>
      </c>
      <c r="I27" s="12" t="s">
        <v>430</v>
      </c>
      <c r="J27" s="59"/>
      <c r="K27" s="107">
        <v>307</v>
      </c>
      <c r="L27" s="12" t="s">
        <v>10</v>
      </c>
      <c r="M27" s="92">
        <v>428592</v>
      </c>
      <c r="N27" s="35">
        <v>0</v>
      </c>
      <c r="O27" s="35">
        <v>0</v>
      </c>
      <c r="P27" s="34">
        <v>0</v>
      </c>
      <c r="Q27" s="34">
        <v>0</v>
      </c>
      <c r="R27" s="35">
        <v>100000</v>
      </c>
      <c r="S27" s="98">
        <f t="shared" si="5"/>
        <v>528592</v>
      </c>
      <c r="T27" s="99">
        <f t="shared" si="4"/>
        <v>79289</v>
      </c>
      <c r="U27" s="113">
        <f t="shared" si="6"/>
        <v>607881</v>
      </c>
      <c r="V27" s="100">
        <v>375927</v>
      </c>
      <c r="W27" s="101">
        <f t="shared" si="9"/>
        <v>71</v>
      </c>
      <c r="X27" s="121" t="str">
        <f t="shared" si="10"/>
        <v>0</v>
      </c>
      <c r="Y27" s="102">
        <f t="shared" si="7"/>
        <v>0</v>
      </c>
      <c r="Z27" s="102">
        <f t="shared" si="8"/>
        <v>62</v>
      </c>
      <c r="AA27" s="34">
        <v>307</v>
      </c>
      <c r="AB27" s="10"/>
      <c r="AC27" s="94"/>
      <c r="AD27" s="91"/>
      <c r="AE27" s="46"/>
    </row>
    <row r="28" spans="1:31" x14ac:dyDescent="0.2">
      <c r="A28" s="32" t="s">
        <v>148</v>
      </c>
      <c r="B28" s="32" t="s">
        <v>149</v>
      </c>
      <c r="C28" s="33" t="str">
        <f t="shared" si="11"/>
        <v>GAEC Varenne</v>
      </c>
      <c r="D28" s="33" t="str">
        <f t="shared" si="12"/>
        <v>6 rue des Canes</v>
      </c>
      <c r="E28" s="33" t="str">
        <f t="shared" si="13"/>
        <v>Vougecourt</v>
      </c>
      <c r="F28" s="33">
        <f t="shared" si="14"/>
        <v>70500</v>
      </c>
      <c r="G28" s="34">
        <v>70</v>
      </c>
      <c r="H28" s="61">
        <v>576</v>
      </c>
      <c r="I28" s="12" t="s">
        <v>430</v>
      </c>
      <c r="J28" s="59"/>
      <c r="K28" s="107">
        <v>311</v>
      </c>
      <c r="L28" s="12" t="s">
        <v>10</v>
      </c>
      <c r="M28" s="92">
        <v>751796</v>
      </c>
      <c r="N28" s="35">
        <v>0</v>
      </c>
      <c r="O28" s="35">
        <v>0</v>
      </c>
      <c r="P28" s="30">
        <v>0</v>
      </c>
      <c r="Q28" s="30">
        <v>0</v>
      </c>
      <c r="R28" s="35">
        <v>200000</v>
      </c>
      <c r="S28" s="98">
        <f t="shared" si="5"/>
        <v>951796</v>
      </c>
      <c r="T28" s="99">
        <f t="shared" si="4"/>
        <v>142769</v>
      </c>
      <c r="U28" s="113">
        <f t="shared" si="6"/>
        <v>1094565</v>
      </c>
      <c r="V28" s="100">
        <v>893092</v>
      </c>
      <c r="W28" s="101">
        <f t="shared" si="9"/>
        <v>94</v>
      </c>
      <c r="X28" s="121" t="str">
        <f t="shared" si="10"/>
        <v>0</v>
      </c>
      <c r="Y28" s="102">
        <f t="shared" si="7"/>
        <v>0</v>
      </c>
      <c r="Z28" s="102">
        <f t="shared" si="8"/>
        <v>82</v>
      </c>
      <c r="AA28" s="34">
        <v>311</v>
      </c>
      <c r="AB28" s="10"/>
      <c r="AC28" s="94"/>
      <c r="AD28" s="91"/>
      <c r="AE28" s="46"/>
    </row>
    <row r="29" spans="1:31" x14ac:dyDescent="0.2">
      <c r="A29" s="32" t="s">
        <v>181</v>
      </c>
      <c r="B29" s="32" t="s">
        <v>182</v>
      </c>
      <c r="C29" s="33" t="str">
        <f t="shared" si="11"/>
        <v>GAEC du Bossart</v>
      </c>
      <c r="D29" s="33" t="str">
        <f t="shared" si="12"/>
        <v>Bourbevelle</v>
      </c>
      <c r="E29" s="33" t="str">
        <f t="shared" si="13"/>
        <v>Bourbevelle</v>
      </c>
      <c r="F29" s="33">
        <f t="shared" si="14"/>
        <v>70500</v>
      </c>
      <c r="G29" s="34">
        <v>70</v>
      </c>
      <c r="H29" s="61">
        <v>86</v>
      </c>
      <c r="I29" s="12"/>
      <c r="J29" s="59"/>
      <c r="K29" s="107">
        <v>312</v>
      </c>
      <c r="L29" s="12" t="s">
        <v>10</v>
      </c>
      <c r="M29" s="92">
        <v>508716</v>
      </c>
      <c r="N29" s="35">
        <v>0</v>
      </c>
      <c r="O29" s="35">
        <v>0</v>
      </c>
      <c r="P29" s="34">
        <v>0</v>
      </c>
      <c r="Q29" s="34">
        <v>0</v>
      </c>
      <c r="R29" s="35">
        <v>100000</v>
      </c>
      <c r="S29" s="98">
        <f t="shared" si="5"/>
        <v>608716</v>
      </c>
      <c r="T29" s="99">
        <f t="shared" si="4"/>
        <v>91307</v>
      </c>
      <c r="U29" s="113">
        <f t="shared" si="6"/>
        <v>700023</v>
      </c>
      <c r="V29" s="100">
        <v>625643</v>
      </c>
      <c r="W29" s="101">
        <v>100</v>
      </c>
      <c r="X29" s="121">
        <f t="shared" si="10"/>
        <v>16927</v>
      </c>
      <c r="Y29" s="102">
        <f t="shared" si="7"/>
        <v>19</v>
      </c>
      <c r="Z29" s="102">
        <f t="shared" si="8"/>
        <v>89</v>
      </c>
      <c r="AA29" s="34">
        <v>312</v>
      </c>
      <c r="AB29" s="10"/>
      <c r="AC29" s="94"/>
      <c r="AD29" s="91"/>
      <c r="AE29" s="46"/>
    </row>
    <row r="30" spans="1:31" ht="12.75" customHeight="1" x14ac:dyDescent="0.2">
      <c r="A30" s="32" t="s">
        <v>154</v>
      </c>
      <c r="B30" s="32" t="s">
        <v>155</v>
      </c>
      <c r="C30" s="33" t="str">
        <f t="shared" si="11"/>
        <v>GAEC des 3 provinces</v>
      </c>
      <c r="D30" s="33" t="str">
        <f t="shared" si="12"/>
        <v>Grande rue</v>
      </c>
      <c r="E30" s="33" t="str">
        <f t="shared" si="13"/>
        <v>Aisey et Richecourt</v>
      </c>
      <c r="F30" s="33">
        <f t="shared" si="14"/>
        <v>70500</v>
      </c>
      <c r="G30" s="34">
        <v>70</v>
      </c>
      <c r="H30" s="61">
        <v>9</v>
      </c>
      <c r="I30" s="12" t="s">
        <v>430</v>
      </c>
      <c r="J30" s="59"/>
      <c r="K30" s="34">
        <v>320</v>
      </c>
      <c r="L30" s="12" t="s">
        <v>10</v>
      </c>
      <c r="M30" s="92">
        <v>1362250</v>
      </c>
      <c r="N30" s="35">
        <v>-57001</v>
      </c>
      <c r="O30" s="35">
        <v>0</v>
      </c>
      <c r="P30" s="34">
        <v>0</v>
      </c>
      <c r="Q30" s="34">
        <v>0</v>
      </c>
      <c r="R30" s="35">
        <v>0</v>
      </c>
      <c r="S30" s="98">
        <f t="shared" si="5"/>
        <v>1362250</v>
      </c>
      <c r="T30" s="99">
        <f t="shared" si="4"/>
        <v>204338</v>
      </c>
      <c r="U30" s="113">
        <f t="shared" si="6"/>
        <v>1566588</v>
      </c>
      <c r="V30" s="100">
        <v>1249352</v>
      </c>
      <c r="W30" s="101">
        <f t="shared" si="9"/>
        <v>92</v>
      </c>
      <c r="X30" s="121" t="str">
        <f t="shared" si="10"/>
        <v>0</v>
      </c>
      <c r="Y30" s="102">
        <f t="shared" si="7"/>
        <v>0</v>
      </c>
      <c r="Z30" s="102">
        <f t="shared" si="8"/>
        <v>80</v>
      </c>
      <c r="AA30" s="34">
        <v>320</v>
      </c>
      <c r="AB30" s="10"/>
      <c r="AC30" s="94"/>
      <c r="AD30" s="91"/>
      <c r="AE30" s="46"/>
    </row>
    <row r="31" spans="1:31" x14ac:dyDescent="0.2">
      <c r="A31" s="32" t="s">
        <v>141</v>
      </c>
      <c r="B31" s="32" t="s">
        <v>142</v>
      </c>
      <c r="C31" s="33" t="str">
        <f t="shared" si="11"/>
        <v>Courty Claude</v>
      </c>
      <c r="D31" s="33" t="str">
        <f t="shared" si="12"/>
        <v>10 rue de la croix de Baulay</v>
      </c>
      <c r="E31" s="33" t="str">
        <f t="shared" si="13"/>
        <v>Gevigney et Mercey</v>
      </c>
      <c r="F31" s="33">
        <f t="shared" si="14"/>
        <v>70500</v>
      </c>
      <c r="G31" s="34">
        <v>70</v>
      </c>
      <c r="H31" s="61">
        <v>267</v>
      </c>
      <c r="I31" s="12"/>
      <c r="J31" s="59"/>
      <c r="K31" s="34">
        <v>321</v>
      </c>
      <c r="L31" s="12" t="s">
        <v>10</v>
      </c>
      <c r="M31" s="92">
        <v>248981</v>
      </c>
      <c r="N31" s="35">
        <v>1041</v>
      </c>
      <c r="O31" s="35">
        <v>0</v>
      </c>
      <c r="P31" s="30">
        <v>0</v>
      </c>
      <c r="Q31" s="30">
        <v>0</v>
      </c>
      <c r="R31" s="35">
        <v>0</v>
      </c>
      <c r="S31" s="98">
        <f t="shared" si="5"/>
        <v>248981</v>
      </c>
      <c r="T31" s="99">
        <f t="shared" si="4"/>
        <v>37347</v>
      </c>
      <c r="U31" s="113">
        <f t="shared" si="6"/>
        <v>286328</v>
      </c>
      <c r="V31" s="100">
        <v>225872</v>
      </c>
      <c r="W31" s="101">
        <f t="shared" si="9"/>
        <v>91</v>
      </c>
      <c r="X31" s="121" t="str">
        <f t="shared" si="10"/>
        <v>0</v>
      </c>
      <c r="Y31" s="102">
        <f t="shared" si="7"/>
        <v>0</v>
      </c>
      <c r="Z31" s="102">
        <f t="shared" si="8"/>
        <v>79</v>
      </c>
      <c r="AA31" s="34">
        <v>321</v>
      </c>
      <c r="AB31" s="10"/>
      <c r="AC31" s="94"/>
      <c r="AD31" s="91"/>
      <c r="AE31" s="46"/>
    </row>
    <row r="32" spans="1:31" x14ac:dyDescent="0.2">
      <c r="A32" s="32" t="s">
        <v>196</v>
      </c>
      <c r="B32" s="32" t="s">
        <v>197</v>
      </c>
      <c r="C32" s="33" t="s">
        <v>445</v>
      </c>
      <c r="D32" s="33" t="s">
        <v>446</v>
      </c>
      <c r="E32" s="33" t="s">
        <v>281</v>
      </c>
      <c r="F32" s="33">
        <v>70500</v>
      </c>
      <c r="G32" s="34">
        <v>70</v>
      </c>
      <c r="H32" s="61">
        <v>66</v>
      </c>
      <c r="I32" s="12"/>
      <c r="J32" s="59"/>
      <c r="K32" s="34">
        <v>1333</v>
      </c>
      <c r="L32" s="12" t="s">
        <v>10</v>
      </c>
      <c r="M32" s="92">
        <f>431061+180000</f>
        <v>611061</v>
      </c>
      <c r="N32" s="35">
        <v>662</v>
      </c>
      <c r="O32" s="35">
        <v>200000</v>
      </c>
      <c r="P32" s="34">
        <v>0</v>
      </c>
      <c r="Q32" s="34">
        <v>0</v>
      </c>
      <c r="R32" s="35">
        <v>0</v>
      </c>
      <c r="S32" s="98">
        <f t="shared" si="5"/>
        <v>811061</v>
      </c>
      <c r="T32" s="99">
        <f t="shared" si="4"/>
        <v>121659</v>
      </c>
      <c r="U32" s="113">
        <f t="shared" si="6"/>
        <v>932720</v>
      </c>
      <c r="V32" s="100">
        <f>261823+377732</f>
        <v>639555</v>
      </c>
      <c r="W32" s="101">
        <f t="shared" si="9"/>
        <v>79</v>
      </c>
      <c r="X32" s="121" t="str">
        <f t="shared" si="10"/>
        <v>0</v>
      </c>
      <c r="Y32" s="102">
        <f t="shared" si="7"/>
        <v>0</v>
      </c>
      <c r="Z32" s="102">
        <f t="shared" si="8"/>
        <v>69</v>
      </c>
      <c r="AA32" s="34">
        <v>333</v>
      </c>
      <c r="AB32" s="10"/>
      <c r="AC32" s="94"/>
      <c r="AD32" s="91"/>
      <c r="AE32" s="46"/>
    </row>
    <row r="33" spans="1:31" x14ac:dyDescent="0.2">
      <c r="A33" s="32" t="s">
        <v>200</v>
      </c>
      <c r="B33" s="32" t="s">
        <v>201</v>
      </c>
      <c r="C33" s="33" t="str">
        <f t="shared" si="11"/>
        <v>GAEC des Vernes</v>
      </c>
      <c r="D33" s="33" t="str">
        <f t="shared" si="12"/>
        <v>Ferme des Vernes</v>
      </c>
      <c r="E33" s="33" t="str">
        <f t="shared" si="13"/>
        <v>Pressigny</v>
      </c>
      <c r="F33" s="33">
        <f t="shared" si="14"/>
        <v>52500</v>
      </c>
      <c r="G33" s="34">
        <v>52</v>
      </c>
      <c r="H33" s="61">
        <v>406</v>
      </c>
      <c r="I33" s="12" t="s">
        <v>430</v>
      </c>
      <c r="J33" s="59"/>
      <c r="K33" s="34">
        <v>401</v>
      </c>
      <c r="L33" s="12" t="s">
        <v>10</v>
      </c>
      <c r="M33" s="92">
        <v>778220</v>
      </c>
      <c r="N33" s="35">
        <v>24987</v>
      </c>
      <c r="O33" s="35">
        <v>0</v>
      </c>
      <c r="P33" s="34">
        <v>0</v>
      </c>
      <c r="Q33" s="34">
        <v>0</v>
      </c>
      <c r="R33" s="35">
        <v>0</v>
      </c>
      <c r="S33" s="98">
        <f t="shared" si="5"/>
        <v>778220</v>
      </c>
      <c r="T33" s="99">
        <f t="shared" si="4"/>
        <v>116733</v>
      </c>
      <c r="U33" s="113">
        <f t="shared" si="6"/>
        <v>894953</v>
      </c>
      <c r="V33" s="100">
        <v>880727</v>
      </c>
      <c r="W33" s="101">
        <v>100</v>
      </c>
      <c r="X33" s="121">
        <f t="shared" si="10"/>
        <v>102507</v>
      </c>
      <c r="Y33" s="102">
        <f t="shared" si="7"/>
        <v>88</v>
      </c>
      <c r="Z33" s="102">
        <f t="shared" si="8"/>
        <v>98</v>
      </c>
      <c r="AA33" s="34">
        <v>401</v>
      </c>
      <c r="AB33" s="10"/>
      <c r="AC33" s="94"/>
      <c r="AD33" s="91"/>
      <c r="AE33" s="46"/>
    </row>
    <row r="34" spans="1:31" x14ac:dyDescent="0.2">
      <c r="A34" s="32" t="s">
        <v>187</v>
      </c>
      <c r="B34" s="32" t="s">
        <v>188</v>
      </c>
      <c r="C34" s="33" t="str">
        <f t="shared" si="11"/>
        <v>GAEC des Potelles</v>
      </c>
      <c r="D34" s="33" t="str">
        <f t="shared" si="12"/>
        <v>30 Rue du Grand Bois</v>
      </c>
      <c r="E34" s="33" t="str">
        <f t="shared" si="13"/>
        <v>La Quarte</v>
      </c>
      <c r="F34" s="33">
        <f t="shared" si="14"/>
        <v>70120</v>
      </c>
      <c r="G34" s="34">
        <v>70</v>
      </c>
      <c r="H34" s="61">
        <v>430</v>
      </c>
      <c r="I34" s="12" t="s">
        <v>430</v>
      </c>
      <c r="J34" s="59"/>
      <c r="K34" s="109">
        <v>419</v>
      </c>
      <c r="L34" s="12" t="s">
        <v>10</v>
      </c>
      <c r="M34" s="92">
        <v>466091</v>
      </c>
      <c r="N34" s="35">
        <v>0</v>
      </c>
      <c r="O34" s="35">
        <v>0</v>
      </c>
      <c r="P34" s="30">
        <v>0</v>
      </c>
      <c r="Q34" s="30">
        <v>0</v>
      </c>
      <c r="R34" s="35">
        <v>0</v>
      </c>
      <c r="S34" s="98">
        <f t="shared" si="5"/>
        <v>466091</v>
      </c>
      <c r="T34" s="99">
        <f t="shared" ref="T34:T65" si="15">ROUND(S34/100*15,0)</f>
        <v>69914</v>
      </c>
      <c r="U34" s="113">
        <f t="shared" si="6"/>
        <v>536005</v>
      </c>
      <c r="V34" s="100">
        <v>411584</v>
      </c>
      <c r="W34" s="101">
        <f t="shared" si="9"/>
        <v>88</v>
      </c>
      <c r="X34" s="121" t="str">
        <f t="shared" si="10"/>
        <v>0</v>
      </c>
      <c r="Y34" s="102">
        <f t="shared" si="7"/>
        <v>0</v>
      </c>
      <c r="Z34" s="102">
        <f t="shared" si="8"/>
        <v>77</v>
      </c>
      <c r="AA34" s="34">
        <v>419</v>
      </c>
      <c r="AB34" s="10"/>
      <c r="AC34" s="94"/>
      <c r="AD34" s="91"/>
      <c r="AE34" s="46"/>
    </row>
    <row r="35" spans="1:31" x14ac:dyDescent="0.2">
      <c r="A35" s="32" t="s">
        <v>172</v>
      </c>
      <c r="B35" s="32" t="s">
        <v>173</v>
      </c>
      <c r="C35" s="33" t="str">
        <f t="shared" si="11"/>
        <v>SCEA de l'Hourie</v>
      </c>
      <c r="D35" s="33" t="str">
        <f t="shared" si="12"/>
        <v>2 ferme de l'Hourie</v>
      </c>
      <c r="E35" s="33" t="str">
        <f t="shared" si="13"/>
        <v>La Quarte</v>
      </c>
      <c r="F35" s="33">
        <f t="shared" si="14"/>
        <v>70120</v>
      </c>
      <c r="G35" s="34">
        <v>70</v>
      </c>
      <c r="H35" s="61">
        <v>430</v>
      </c>
      <c r="I35" s="12" t="s">
        <v>430</v>
      </c>
      <c r="J35" s="59"/>
      <c r="K35" s="110">
        <v>422</v>
      </c>
      <c r="L35" s="12" t="s">
        <v>10</v>
      </c>
      <c r="M35" s="92">
        <v>669445</v>
      </c>
      <c r="N35" s="35">
        <v>14867</v>
      </c>
      <c r="O35" s="35">
        <v>0</v>
      </c>
      <c r="P35" s="34">
        <v>71000</v>
      </c>
      <c r="Q35" s="34">
        <v>0</v>
      </c>
      <c r="R35" s="35">
        <v>200000</v>
      </c>
      <c r="S35" s="98">
        <f t="shared" si="5"/>
        <v>940445</v>
      </c>
      <c r="T35" s="99">
        <f t="shared" si="15"/>
        <v>141067</v>
      </c>
      <c r="U35" s="113">
        <f t="shared" si="6"/>
        <v>1081512</v>
      </c>
      <c r="V35" s="100">
        <v>782260</v>
      </c>
      <c r="W35" s="101">
        <f t="shared" si="9"/>
        <v>83</v>
      </c>
      <c r="X35" s="121" t="str">
        <f t="shared" si="10"/>
        <v>0</v>
      </c>
      <c r="Y35" s="102">
        <f t="shared" si="7"/>
        <v>0</v>
      </c>
      <c r="Z35" s="102">
        <f t="shared" si="8"/>
        <v>72</v>
      </c>
      <c r="AA35" s="34">
        <v>422</v>
      </c>
      <c r="AB35" s="10"/>
      <c r="AC35" s="94"/>
      <c r="AD35" s="91"/>
      <c r="AE35" s="46"/>
    </row>
    <row r="36" spans="1:31" x14ac:dyDescent="0.2">
      <c r="A36" s="32"/>
      <c r="B36" s="32"/>
      <c r="C36" s="33" t="s">
        <v>442</v>
      </c>
      <c r="D36" s="33"/>
      <c r="E36" s="33" t="s">
        <v>408</v>
      </c>
      <c r="F36" s="33">
        <v>52</v>
      </c>
      <c r="G36" s="34">
        <v>52</v>
      </c>
      <c r="H36" s="61">
        <v>544</v>
      </c>
      <c r="I36" s="12"/>
      <c r="J36" s="59"/>
      <c r="K36" s="110">
        <v>1500</v>
      </c>
      <c r="L36" s="12" t="s">
        <v>10</v>
      </c>
      <c r="M36" s="92">
        <v>202641</v>
      </c>
      <c r="N36" s="35">
        <v>1523</v>
      </c>
      <c r="O36" s="35">
        <v>100000</v>
      </c>
      <c r="P36" s="30">
        <v>0</v>
      </c>
      <c r="Q36" s="30">
        <v>0</v>
      </c>
      <c r="R36" s="35">
        <v>200000</v>
      </c>
      <c r="S36" s="98">
        <f t="shared" si="5"/>
        <v>502641</v>
      </c>
      <c r="T36" s="99">
        <f t="shared" si="15"/>
        <v>75396</v>
      </c>
      <c r="U36" s="113">
        <f t="shared" si="6"/>
        <v>578037</v>
      </c>
      <c r="V36" s="100">
        <f>256112+94601</f>
        <v>350713</v>
      </c>
      <c r="W36" s="101">
        <f t="shared" si="9"/>
        <v>70</v>
      </c>
      <c r="X36" s="121" t="str">
        <f t="shared" si="10"/>
        <v>0</v>
      </c>
      <c r="Y36" s="102">
        <f t="shared" si="7"/>
        <v>0</v>
      </c>
      <c r="Z36" s="102">
        <f t="shared" si="8"/>
        <v>61</v>
      </c>
      <c r="AA36" s="34">
        <v>500</v>
      </c>
      <c r="AB36" s="10"/>
      <c r="AC36" s="94"/>
      <c r="AD36" s="91"/>
      <c r="AE36" s="46"/>
    </row>
    <row r="37" spans="1:31" x14ac:dyDescent="0.2">
      <c r="A37" s="32" t="s">
        <v>158</v>
      </c>
      <c r="B37" s="32" t="s">
        <v>159</v>
      </c>
      <c r="C37" s="33" t="str">
        <f t="shared" ref="C37:C56" si="16">VLOOKUP(K37,Producteurs,2,TRUE)</f>
        <v>GAEC Richeton</v>
      </c>
      <c r="D37" s="33" t="str">
        <f t="shared" ref="D37:D56" si="17">VLOOKUP(K37,Adresses,3,TRUE)</f>
        <v>Ferme de la Brocotte</v>
      </c>
      <c r="E37" s="33" t="str">
        <f t="shared" ref="E37:E56" si="18">VLOOKUP(K37,Adresses,5,TRUE)</f>
        <v>Chauvirey le Chatel</v>
      </c>
      <c r="F37" s="33">
        <f t="shared" ref="F37:F56" si="19">VLOOKUP(K37,Adresses,4,TRUE)</f>
        <v>70500</v>
      </c>
      <c r="G37" s="34">
        <v>70</v>
      </c>
      <c r="H37" s="61">
        <v>143</v>
      </c>
      <c r="I37" s="12" t="s">
        <v>430</v>
      </c>
      <c r="J37" s="59"/>
      <c r="K37" s="34">
        <v>521</v>
      </c>
      <c r="L37" s="12" t="s">
        <v>10</v>
      </c>
      <c r="M37" s="92">
        <v>652938</v>
      </c>
      <c r="N37" s="35">
        <v>15122</v>
      </c>
      <c r="O37" s="35">
        <v>0</v>
      </c>
      <c r="P37" s="34">
        <v>0</v>
      </c>
      <c r="Q37" s="34">
        <v>0</v>
      </c>
      <c r="R37" s="35">
        <v>0</v>
      </c>
      <c r="S37" s="98">
        <f t="shared" si="5"/>
        <v>652938</v>
      </c>
      <c r="T37" s="99">
        <f t="shared" si="15"/>
        <v>97941</v>
      </c>
      <c r="U37" s="113">
        <f t="shared" si="6"/>
        <v>750879</v>
      </c>
      <c r="V37" s="100">
        <v>701147</v>
      </c>
      <c r="W37" s="101">
        <v>100</v>
      </c>
      <c r="X37" s="121">
        <f t="shared" si="10"/>
        <v>48209</v>
      </c>
      <c r="Y37" s="102">
        <f t="shared" si="7"/>
        <v>49</v>
      </c>
      <c r="Z37" s="102">
        <f t="shared" si="8"/>
        <v>93</v>
      </c>
      <c r="AA37" s="34">
        <v>521</v>
      </c>
      <c r="AB37" s="10"/>
      <c r="AC37" s="94"/>
      <c r="AD37" s="91"/>
      <c r="AE37" s="46"/>
    </row>
    <row r="38" spans="1:31" x14ac:dyDescent="0.2">
      <c r="A38" s="32" t="s">
        <v>143</v>
      </c>
      <c r="B38" s="32" t="s">
        <v>144</v>
      </c>
      <c r="C38" s="33" t="str">
        <f t="shared" si="16"/>
        <v>Deray Pascal</v>
      </c>
      <c r="D38" s="33" t="str">
        <f t="shared" si="17"/>
        <v>6 rue de la libération</v>
      </c>
      <c r="E38" s="33" t="str">
        <f t="shared" si="18"/>
        <v>Chauvirey le Chatel</v>
      </c>
      <c r="F38" s="33">
        <f t="shared" si="19"/>
        <v>70500</v>
      </c>
      <c r="G38" s="34">
        <v>70</v>
      </c>
      <c r="H38" s="61">
        <v>143</v>
      </c>
      <c r="I38" s="12" t="s">
        <v>430</v>
      </c>
      <c r="J38" s="59"/>
      <c r="K38" s="34">
        <v>523</v>
      </c>
      <c r="L38" s="12" t="s">
        <v>10</v>
      </c>
      <c r="M38" s="92">
        <v>269770</v>
      </c>
      <c r="N38" s="35">
        <v>542</v>
      </c>
      <c r="O38" s="35">
        <v>0</v>
      </c>
      <c r="P38" s="34">
        <v>0</v>
      </c>
      <c r="Q38" s="34">
        <v>0</v>
      </c>
      <c r="R38" s="35">
        <v>0</v>
      </c>
      <c r="S38" s="98">
        <f t="shared" si="5"/>
        <v>269770</v>
      </c>
      <c r="T38" s="99">
        <f t="shared" si="15"/>
        <v>40466</v>
      </c>
      <c r="U38" s="113">
        <f t="shared" si="6"/>
        <v>310236</v>
      </c>
      <c r="V38" s="100">
        <v>222545</v>
      </c>
      <c r="W38" s="101">
        <f t="shared" si="9"/>
        <v>82</v>
      </c>
      <c r="X38" s="121" t="str">
        <f t="shared" si="10"/>
        <v>0</v>
      </c>
      <c r="Y38" s="102">
        <f t="shared" si="7"/>
        <v>0</v>
      </c>
      <c r="Z38" s="102">
        <f t="shared" si="8"/>
        <v>72</v>
      </c>
      <c r="AA38" s="34">
        <v>523</v>
      </c>
      <c r="AB38" s="10"/>
      <c r="AC38" s="94"/>
      <c r="AD38" s="91"/>
      <c r="AE38" s="46"/>
    </row>
    <row r="39" spans="1:31" x14ac:dyDescent="0.2">
      <c r="A39" s="32" t="s">
        <v>192</v>
      </c>
      <c r="B39" s="32" t="s">
        <v>193</v>
      </c>
      <c r="C39" s="33" t="str">
        <f t="shared" si="16"/>
        <v>Echilley Patrick</v>
      </c>
      <c r="D39" s="33" t="str">
        <f t="shared" si="17"/>
        <v>Noroy les Jussey</v>
      </c>
      <c r="E39" s="33" t="str">
        <f t="shared" si="18"/>
        <v>Noroy les Jussey</v>
      </c>
      <c r="F39" s="33">
        <f t="shared" si="19"/>
        <v>70500</v>
      </c>
      <c r="G39" s="34">
        <v>70</v>
      </c>
      <c r="H39" s="61">
        <v>391</v>
      </c>
      <c r="I39" s="12" t="s">
        <v>430</v>
      </c>
      <c r="J39" s="59"/>
      <c r="K39" s="34">
        <v>524</v>
      </c>
      <c r="L39" s="12" t="s">
        <v>10</v>
      </c>
      <c r="M39" s="92">
        <v>180054</v>
      </c>
      <c r="N39" s="35">
        <v>-9390</v>
      </c>
      <c r="O39" s="35">
        <v>0</v>
      </c>
      <c r="P39" s="30">
        <v>0</v>
      </c>
      <c r="Q39" s="30">
        <v>0</v>
      </c>
      <c r="R39" s="35">
        <v>0</v>
      </c>
      <c r="S39" s="98">
        <f t="shared" si="5"/>
        <v>180054</v>
      </c>
      <c r="T39" s="99">
        <f t="shared" si="15"/>
        <v>27008</v>
      </c>
      <c r="U39" s="113">
        <f t="shared" si="6"/>
        <v>207062</v>
      </c>
      <c r="V39" s="100">
        <v>119077</v>
      </c>
      <c r="W39" s="101">
        <f t="shared" si="9"/>
        <v>66</v>
      </c>
      <c r="X39" s="121" t="str">
        <f t="shared" si="10"/>
        <v>0</v>
      </c>
      <c r="Y39" s="102">
        <f t="shared" si="7"/>
        <v>0</v>
      </c>
      <c r="Z39" s="102">
        <f t="shared" si="8"/>
        <v>58</v>
      </c>
      <c r="AA39" s="34">
        <v>524</v>
      </c>
      <c r="AB39" s="10"/>
      <c r="AC39" s="94"/>
      <c r="AD39" s="91"/>
      <c r="AE39" s="46"/>
    </row>
    <row r="40" spans="1:31" x14ac:dyDescent="0.2">
      <c r="A40" s="32" t="s">
        <v>166</v>
      </c>
      <c r="B40" s="32" t="s">
        <v>167</v>
      </c>
      <c r="C40" s="33" t="str">
        <f t="shared" si="16"/>
        <v>Theviot Chantal</v>
      </c>
      <c r="D40" s="33" t="str">
        <f t="shared" si="17"/>
        <v>4 rue de la libération</v>
      </c>
      <c r="E40" s="33" t="str">
        <f t="shared" si="18"/>
        <v>Chauvirey le Chatel</v>
      </c>
      <c r="F40" s="33">
        <f t="shared" si="19"/>
        <v>70500</v>
      </c>
      <c r="G40" s="34">
        <v>70</v>
      </c>
      <c r="H40" s="61">
        <v>143</v>
      </c>
      <c r="I40" s="12" t="s">
        <v>430</v>
      </c>
      <c r="J40" s="59"/>
      <c r="K40" s="34">
        <v>529</v>
      </c>
      <c r="L40" s="12" t="s">
        <v>10</v>
      </c>
      <c r="M40" s="92">
        <v>187910</v>
      </c>
      <c r="N40" s="35">
        <v>-11759</v>
      </c>
      <c r="O40" s="35">
        <v>0</v>
      </c>
      <c r="P40" s="34">
        <v>0</v>
      </c>
      <c r="Q40" s="34">
        <v>0</v>
      </c>
      <c r="R40" s="35">
        <v>0</v>
      </c>
      <c r="S40" s="98">
        <f t="shared" si="5"/>
        <v>187910</v>
      </c>
      <c r="T40" s="99">
        <f t="shared" si="15"/>
        <v>28187</v>
      </c>
      <c r="U40" s="113">
        <f t="shared" si="6"/>
        <v>216097</v>
      </c>
      <c r="V40" s="100">
        <v>156559</v>
      </c>
      <c r="W40" s="101">
        <f t="shared" si="9"/>
        <v>83</v>
      </c>
      <c r="X40" s="121" t="str">
        <f t="shared" si="10"/>
        <v>0</v>
      </c>
      <c r="Y40" s="102">
        <f t="shared" si="7"/>
        <v>0</v>
      </c>
      <c r="Z40" s="102">
        <f t="shared" si="8"/>
        <v>72</v>
      </c>
      <c r="AA40" s="34">
        <v>529</v>
      </c>
      <c r="AB40" s="10"/>
      <c r="AC40" s="94"/>
      <c r="AD40" s="91"/>
      <c r="AE40" s="46"/>
    </row>
    <row r="41" spans="1:31" x14ac:dyDescent="0.2">
      <c r="A41" s="32" t="s">
        <v>145</v>
      </c>
      <c r="B41" s="32" t="s">
        <v>146</v>
      </c>
      <c r="C41" s="33" t="str">
        <f t="shared" si="16"/>
        <v>EARL Beurthey</v>
      </c>
      <c r="D41" s="33" t="str">
        <f t="shared" si="17"/>
        <v>1 Grande rue</v>
      </c>
      <c r="E41" s="33" t="str">
        <f t="shared" si="18"/>
        <v>Montigny les Cherlieu</v>
      </c>
      <c r="F41" s="33">
        <f t="shared" si="19"/>
        <v>70500</v>
      </c>
      <c r="G41" s="34">
        <v>70</v>
      </c>
      <c r="H41" s="61">
        <v>362</v>
      </c>
      <c r="I41" s="12" t="s">
        <v>430</v>
      </c>
      <c r="J41" s="59"/>
      <c r="K41" s="34">
        <v>560</v>
      </c>
      <c r="L41" s="12" t="s">
        <v>10</v>
      </c>
      <c r="M41" s="92">
        <v>348898</v>
      </c>
      <c r="N41" s="35">
        <v>8372</v>
      </c>
      <c r="O41" s="35">
        <v>0</v>
      </c>
      <c r="P41" s="34">
        <v>0</v>
      </c>
      <c r="Q41" s="34">
        <v>0</v>
      </c>
      <c r="R41" s="35">
        <v>0</v>
      </c>
      <c r="S41" s="98">
        <f t="shared" si="5"/>
        <v>348898</v>
      </c>
      <c r="T41" s="99">
        <v>53735</v>
      </c>
      <c r="U41" s="113">
        <v>402633</v>
      </c>
      <c r="V41" s="100">
        <v>402626</v>
      </c>
      <c r="W41" s="101">
        <v>100</v>
      </c>
      <c r="X41" s="121">
        <f t="shared" si="10"/>
        <v>53728</v>
      </c>
      <c r="Y41" s="102">
        <f t="shared" si="7"/>
        <v>100</v>
      </c>
      <c r="Z41" s="102">
        <f t="shared" si="8"/>
        <v>100</v>
      </c>
      <c r="AA41" s="34">
        <v>560</v>
      </c>
      <c r="AB41" s="10"/>
      <c r="AC41" s="94"/>
      <c r="AD41" s="91"/>
      <c r="AE41" s="46"/>
    </row>
    <row r="42" spans="1:31" x14ac:dyDescent="0.2">
      <c r="A42" s="32" t="s">
        <v>139</v>
      </c>
      <c r="B42" s="32" t="s">
        <v>140</v>
      </c>
      <c r="C42" s="33" t="str">
        <f t="shared" si="16"/>
        <v>Bussey David</v>
      </c>
      <c r="D42" s="33" t="str">
        <f t="shared" si="17"/>
        <v>Route de Chauvirey le Chatel</v>
      </c>
      <c r="E42" s="33" t="str">
        <f t="shared" si="18"/>
        <v>Vitrey sur Mance</v>
      </c>
      <c r="F42" s="33">
        <f t="shared" si="19"/>
        <v>70500</v>
      </c>
      <c r="G42" s="34">
        <v>70</v>
      </c>
      <c r="H42" s="61">
        <v>572</v>
      </c>
      <c r="I42" s="12" t="s">
        <v>430</v>
      </c>
      <c r="J42" s="59"/>
      <c r="K42" s="34">
        <v>573</v>
      </c>
      <c r="L42" s="12" t="s">
        <v>10</v>
      </c>
      <c r="M42" s="92">
        <v>199486</v>
      </c>
      <c r="N42" s="35">
        <v>6638</v>
      </c>
      <c r="O42" s="35">
        <v>0</v>
      </c>
      <c r="P42" s="30">
        <v>0</v>
      </c>
      <c r="Q42" s="30">
        <v>0</v>
      </c>
      <c r="R42" s="35">
        <v>0</v>
      </c>
      <c r="S42" s="98">
        <f t="shared" si="5"/>
        <v>199486</v>
      </c>
      <c r="T42" s="99">
        <f t="shared" si="15"/>
        <v>29923</v>
      </c>
      <c r="U42" s="113">
        <f t="shared" si="6"/>
        <v>229409</v>
      </c>
      <c r="V42" s="100">
        <v>216131</v>
      </c>
      <c r="W42" s="101">
        <v>100</v>
      </c>
      <c r="X42" s="121">
        <f t="shared" si="10"/>
        <v>16645</v>
      </c>
      <c r="Y42" s="102">
        <f t="shared" si="7"/>
        <v>56</v>
      </c>
      <c r="Z42" s="102">
        <f t="shared" si="8"/>
        <v>94</v>
      </c>
      <c r="AA42" s="34">
        <v>573</v>
      </c>
      <c r="AB42" s="10"/>
      <c r="AC42" s="94"/>
      <c r="AD42" s="91"/>
      <c r="AE42" s="46"/>
    </row>
    <row r="43" spans="1:31" x14ac:dyDescent="0.2">
      <c r="A43" s="32"/>
      <c r="B43" s="32"/>
      <c r="C43" s="33" t="s">
        <v>443</v>
      </c>
      <c r="D43" s="33" t="s">
        <v>444</v>
      </c>
      <c r="E43" s="33" t="s">
        <v>303</v>
      </c>
      <c r="F43" s="33">
        <v>70500</v>
      </c>
      <c r="G43" s="34">
        <v>70</v>
      </c>
      <c r="H43" s="61">
        <v>572</v>
      </c>
      <c r="I43" s="12"/>
      <c r="J43" s="59"/>
      <c r="K43" s="34">
        <v>1584</v>
      </c>
      <c r="L43" s="12" t="s">
        <v>10</v>
      </c>
      <c r="M43" s="92">
        <v>345489</v>
      </c>
      <c r="N43" s="35">
        <v>1397</v>
      </c>
      <c r="O43" s="35">
        <v>0</v>
      </c>
      <c r="P43" s="34">
        <v>0</v>
      </c>
      <c r="Q43" s="34">
        <v>0</v>
      </c>
      <c r="R43" s="35">
        <v>0</v>
      </c>
      <c r="S43" s="98">
        <f t="shared" si="5"/>
        <v>345489</v>
      </c>
      <c r="T43" s="99">
        <f t="shared" si="15"/>
        <v>51823</v>
      </c>
      <c r="U43" s="113">
        <f t="shared" si="6"/>
        <v>397312</v>
      </c>
      <c r="V43" s="100">
        <f>185811+139563</f>
        <v>325374</v>
      </c>
      <c r="W43" s="101">
        <f t="shared" si="9"/>
        <v>94</v>
      </c>
      <c r="X43" s="121" t="str">
        <f t="shared" si="10"/>
        <v>0</v>
      </c>
      <c r="Y43" s="102">
        <f t="shared" si="7"/>
        <v>0</v>
      </c>
      <c r="Z43" s="102">
        <f t="shared" si="8"/>
        <v>82</v>
      </c>
      <c r="AA43" s="34">
        <v>584</v>
      </c>
      <c r="AB43" s="10"/>
      <c r="AC43" s="94"/>
      <c r="AD43" s="91"/>
      <c r="AE43" s="46"/>
    </row>
    <row r="44" spans="1:31" s="153" customFormat="1" x14ac:dyDescent="0.2">
      <c r="A44" s="134" t="s">
        <v>162</v>
      </c>
      <c r="B44" s="134" t="s">
        <v>163</v>
      </c>
      <c r="C44" s="135" t="str">
        <f t="shared" si="16"/>
        <v>Ployer Frédéric</v>
      </c>
      <c r="D44" s="135" t="str">
        <f t="shared" si="17"/>
        <v>1 Ferme de Gincourt</v>
      </c>
      <c r="E44" s="135" t="str">
        <f t="shared" si="18"/>
        <v>Vernois sur Mance</v>
      </c>
      <c r="F44" s="135">
        <f t="shared" si="19"/>
        <v>70500</v>
      </c>
      <c r="G44" s="136">
        <v>70</v>
      </c>
      <c r="H44" s="137">
        <v>548</v>
      </c>
      <c r="I44" s="138" t="s">
        <v>430</v>
      </c>
      <c r="J44" s="139"/>
      <c r="K44" s="136">
        <v>589</v>
      </c>
      <c r="L44" s="138" t="s">
        <v>10</v>
      </c>
      <c r="M44" s="140">
        <v>25083</v>
      </c>
      <c r="N44" s="141">
        <v>-2505</v>
      </c>
      <c r="O44" s="141">
        <v>0</v>
      </c>
      <c r="P44" s="136">
        <v>0</v>
      </c>
      <c r="Q44" s="136">
        <v>0</v>
      </c>
      <c r="R44" s="141">
        <v>0</v>
      </c>
      <c r="S44" s="142">
        <f t="shared" si="5"/>
        <v>25083</v>
      </c>
      <c r="T44" s="143">
        <f t="shared" si="15"/>
        <v>3762</v>
      </c>
      <c r="U44" s="144">
        <f t="shared" si="6"/>
        <v>28845</v>
      </c>
      <c r="V44" s="145">
        <v>2085</v>
      </c>
      <c r="W44" s="146">
        <f t="shared" si="9"/>
        <v>8</v>
      </c>
      <c r="X44" s="147" t="str">
        <f t="shared" si="10"/>
        <v>0</v>
      </c>
      <c r="Y44" s="148">
        <f t="shared" si="7"/>
        <v>0</v>
      </c>
      <c r="Z44" s="148">
        <f t="shared" si="8"/>
        <v>7</v>
      </c>
      <c r="AA44" s="136">
        <v>589</v>
      </c>
      <c r="AB44" s="149"/>
      <c r="AC44" s="150"/>
      <c r="AD44" s="151"/>
      <c r="AE44" s="152"/>
    </row>
    <row r="45" spans="1:31" x14ac:dyDescent="0.2">
      <c r="A45" s="32" t="s">
        <v>152</v>
      </c>
      <c r="B45" s="32" t="s">
        <v>153</v>
      </c>
      <c r="C45" s="33" t="str">
        <f t="shared" si="16"/>
        <v>GAEC Guilbert Morel</v>
      </c>
      <c r="D45" s="33" t="str">
        <f t="shared" si="17"/>
        <v>7 rue des mottes</v>
      </c>
      <c r="E45" s="33" t="str">
        <f t="shared" si="18"/>
        <v>Blondefontaine</v>
      </c>
      <c r="F45" s="33">
        <f t="shared" si="19"/>
        <v>70500</v>
      </c>
      <c r="G45" s="34">
        <v>70</v>
      </c>
      <c r="H45" s="61">
        <v>74</v>
      </c>
      <c r="I45" s="12" t="s">
        <v>430</v>
      </c>
      <c r="J45" s="59"/>
      <c r="K45" s="34">
        <v>609</v>
      </c>
      <c r="L45" s="12" t="s">
        <v>10</v>
      </c>
      <c r="M45" s="92">
        <v>1054558</v>
      </c>
      <c r="N45" s="35">
        <v>-1415</v>
      </c>
      <c r="O45" s="35">
        <v>0</v>
      </c>
      <c r="P45" s="30">
        <v>0</v>
      </c>
      <c r="Q45" s="30">
        <v>0</v>
      </c>
      <c r="R45" s="35">
        <v>0</v>
      </c>
      <c r="S45" s="98">
        <f t="shared" si="5"/>
        <v>1054558</v>
      </c>
      <c r="T45" s="99">
        <f t="shared" si="15"/>
        <v>158184</v>
      </c>
      <c r="U45" s="113">
        <f t="shared" si="6"/>
        <v>1212742</v>
      </c>
      <c r="V45" s="100">
        <v>1164219</v>
      </c>
      <c r="W45" s="101">
        <v>100</v>
      </c>
      <c r="X45" s="121">
        <f t="shared" si="10"/>
        <v>109661</v>
      </c>
      <c r="Y45" s="102">
        <f t="shared" si="7"/>
        <v>69</v>
      </c>
      <c r="Z45" s="102">
        <f t="shared" si="8"/>
        <v>96</v>
      </c>
      <c r="AA45" s="34">
        <v>609</v>
      </c>
      <c r="AB45" s="10"/>
      <c r="AC45" s="94"/>
      <c r="AD45" s="91"/>
      <c r="AE45" s="46"/>
    </row>
    <row r="46" spans="1:31" x14ac:dyDescent="0.2">
      <c r="A46" s="32" t="s">
        <v>202</v>
      </c>
      <c r="B46" s="32" t="s">
        <v>203</v>
      </c>
      <c r="C46" s="33" t="str">
        <f t="shared" si="16"/>
        <v>Fournier Florence</v>
      </c>
      <c r="D46" s="33" t="str">
        <f t="shared" si="17"/>
        <v>Rue principale</v>
      </c>
      <c r="E46" s="33" t="str">
        <f t="shared" si="18"/>
        <v>Saint Julien les Morey</v>
      </c>
      <c r="F46" s="33">
        <f t="shared" si="19"/>
        <v>70120</v>
      </c>
      <c r="G46" s="34">
        <v>70</v>
      </c>
      <c r="H46" s="61">
        <v>465</v>
      </c>
      <c r="I46" s="12" t="s">
        <v>430</v>
      </c>
      <c r="J46" s="59"/>
      <c r="K46" s="34">
        <v>723</v>
      </c>
      <c r="L46" s="12" t="s">
        <v>10</v>
      </c>
      <c r="M46" s="92">
        <v>23879</v>
      </c>
      <c r="N46" s="35">
        <v>113</v>
      </c>
      <c r="O46" s="35">
        <v>0</v>
      </c>
      <c r="P46" s="34">
        <v>0</v>
      </c>
      <c r="Q46" s="34">
        <v>0</v>
      </c>
      <c r="R46" s="35">
        <v>0</v>
      </c>
      <c r="S46" s="98">
        <f t="shared" si="5"/>
        <v>23879</v>
      </c>
      <c r="T46" s="99">
        <f t="shared" si="15"/>
        <v>3582</v>
      </c>
      <c r="U46" s="113">
        <f t="shared" si="6"/>
        <v>27461</v>
      </c>
      <c r="V46" s="100">
        <v>21502</v>
      </c>
      <c r="W46" s="101">
        <f t="shared" si="9"/>
        <v>90</v>
      </c>
      <c r="X46" s="121" t="str">
        <f t="shared" si="10"/>
        <v>0</v>
      </c>
      <c r="Y46" s="102">
        <f t="shared" si="7"/>
        <v>0</v>
      </c>
      <c r="Z46" s="102">
        <f t="shared" si="8"/>
        <v>78</v>
      </c>
      <c r="AA46" s="34">
        <v>723</v>
      </c>
      <c r="AB46" s="10"/>
      <c r="AC46" s="94"/>
      <c r="AD46" s="91"/>
      <c r="AE46" s="46"/>
    </row>
    <row r="47" spans="1:31" x14ac:dyDescent="0.2">
      <c r="A47" s="32" t="s">
        <v>183</v>
      </c>
      <c r="B47" s="32" t="s">
        <v>184</v>
      </c>
      <c r="C47" s="33" t="s">
        <v>436</v>
      </c>
      <c r="D47" s="33" t="s">
        <v>317</v>
      </c>
      <c r="E47" s="33" t="s">
        <v>316</v>
      </c>
      <c r="F47">
        <v>70500</v>
      </c>
      <c r="G47" s="34">
        <v>70</v>
      </c>
      <c r="H47" s="61">
        <v>291</v>
      </c>
      <c r="I47" s="12" t="s">
        <v>430</v>
      </c>
      <c r="J47" s="59"/>
      <c r="K47" s="107">
        <v>1808</v>
      </c>
      <c r="L47" s="12" t="s">
        <v>10</v>
      </c>
      <c r="M47" s="92">
        <f>399216-R47</f>
        <v>299216</v>
      </c>
      <c r="N47" s="35">
        <v>0</v>
      </c>
      <c r="O47" s="35">
        <v>0</v>
      </c>
      <c r="P47" s="34">
        <v>0</v>
      </c>
      <c r="Q47" s="34">
        <v>0</v>
      </c>
      <c r="R47" s="35">
        <v>100000</v>
      </c>
      <c r="S47" s="98">
        <f t="shared" si="5"/>
        <v>399216</v>
      </c>
      <c r="T47" s="99">
        <f t="shared" si="15"/>
        <v>59882</v>
      </c>
      <c r="U47" s="113">
        <f t="shared" si="6"/>
        <v>459098</v>
      </c>
      <c r="V47" s="100">
        <f>21424+240493</f>
        <v>261917</v>
      </c>
      <c r="W47" s="101">
        <f t="shared" si="9"/>
        <v>66</v>
      </c>
      <c r="X47" s="121" t="str">
        <f t="shared" si="10"/>
        <v>0</v>
      </c>
      <c r="Y47" s="102">
        <f t="shared" si="7"/>
        <v>0</v>
      </c>
      <c r="Z47" s="102">
        <f t="shared" si="8"/>
        <v>57</v>
      </c>
      <c r="AA47" s="34">
        <v>808</v>
      </c>
      <c r="AB47" s="10"/>
      <c r="AC47" s="94"/>
      <c r="AD47" s="91"/>
      <c r="AE47" s="46"/>
    </row>
    <row r="48" spans="1:31" x14ac:dyDescent="0.2">
      <c r="A48" s="32" t="s">
        <v>168</v>
      </c>
      <c r="B48" s="32" t="s">
        <v>169</v>
      </c>
      <c r="C48" s="33" t="str">
        <f t="shared" si="16"/>
        <v>Toussaint Martial</v>
      </c>
      <c r="D48" s="33" t="str">
        <f t="shared" si="17"/>
        <v>Rue de la mairie</v>
      </c>
      <c r="E48" s="33" t="str">
        <f t="shared" si="18"/>
        <v>Montcourt</v>
      </c>
      <c r="F48" s="33">
        <f t="shared" si="19"/>
        <v>70500</v>
      </c>
      <c r="G48" s="34">
        <v>70</v>
      </c>
      <c r="H48" s="61">
        <v>359</v>
      </c>
      <c r="I48" s="12" t="s">
        <v>430</v>
      </c>
      <c r="J48" s="59"/>
      <c r="K48" s="34">
        <v>824</v>
      </c>
      <c r="L48" s="12" t="s">
        <v>10</v>
      </c>
      <c r="M48" s="92">
        <v>245808</v>
      </c>
      <c r="N48" s="35">
        <v>-2489</v>
      </c>
      <c r="O48" s="35">
        <v>0</v>
      </c>
      <c r="P48" s="34">
        <v>0</v>
      </c>
      <c r="Q48" s="34">
        <v>0</v>
      </c>
      <c r="R48" s="35">
        <v>0</v>
      </c>
      <c r="S48" s="98">
        <f t="shared" si="5"/>
        <v>245808</v>
      </c>
      <c r="T48" s="99">
        <f t="shared" si="15"/>
        <v>36871</v>
      </c>
      <c r="U48" s="113">
        <f t="shared" si="6"/>
        <v>282679</v>
      </c>
      <c r="V48" s="100">
        <v>197627</v>
      </c>
      <c r="W48" s="101">
        <f t="shared" si="9"/>
        <v>80</v>
      </c>
      <c r="X48" s="121" t="str">
        <f t="shared" si="10"/>
        <v>0</v>
      </c>
      <c r="Y48" s="102">
        <f t="shared" si="7"/>
        <v>0</v>
      </c>
      <c r="Z48" s="102">
        <f t="shared" si="8"/>
        <v>70</v>
      </c>
      <c r="AA48" s="34">
        <v>824</v>
      </c>
      <c r="AB48" s="10"/>
      <c r="AC48" s="94"/>
      <c r="AD48" s="91"/>
      <c r="AE48" s="46"/>
    </row>
    <row r="49" spans="1:31" x14ac:dyDescent="0.2">
      <c r="A49" s="32" t="s">
        <v>170</v>
      </c>
      <c r="B49" s="32" t="s">
        <v>171</v>
      </c>
      <c r="C49" s="33" t="str">
        <f t="shared" si="16"/>
        <v>Gand Pascal</v>
      </c>
      <c r="D49" s="33" t="str">
        <f t="shared" si="17"/>
        <v>16 Grande rue</v>
      </c>
      <c r="E49" s="33" t="str">
        <f t="shared" si="18"/>
        <v>Ameuvelle</v>
      </c>
      <c r="F49" s="33">
        <f t="shared" si="19"/>
        <v>88410</v>
      </c>
      <c r="G49" s="34">
        <v>88</v>
      </c>
      <c r="H49" s="61">
        <v>7</v>
      </c>
      <c r="I49" s="12" t="s">
        <v>430</v>
      </c>
      <c r="J49" s="59"/>
      <c r="K49" s="34">
        <v>836</v>
      </c>
      <c r="L49" s="12" t="s">
        <v>10</v>
      </c>
      <c r="M49" s="92">
        <v>307791</v>
      </c>
      <c r="N49" s="35">
        <v>2666</v>
      </c>
      <c r="O49" s="35">
        <v>0</v>
      </c>
      <c r="P49" s="30">
        <v>0</v>
      </c>
      <c r="Q49" s="30">
        <v>0</v>
      </c>
      <c r="R49" s="35">
        <v>0</v>
      </c>
      <c r="S49" s="98">
        <f t="shared" si="5"/>
        <v>307791</v>
      </c>
      <c r="T49" s="99">
        <f t="shared" si="15"/>
        <v>46169</v>
      </c>
      <c r="U49" s="113">
        <f t="shared" si="6"/>
        <v>353960</v>
      </c>
      <c r="V49" s="100">
        <v>323312</v>
      </c>
      <c r="W49" s="101">
        <v>100</v>
      </c>
      <c r="X49" s="121">
        <f t="shared" si="10"/>
        <v>15521</v>
      </c>
      <c r="Y49" s="102">
        <f t="shared" si="7"/>
        <v>34</v>
      </c>
      <c r="Z49" s="102">
        <f t="shared" si="8"/>
        <v>91</v>
      </c>
      <c r="AA49" s="34">
        <v>836</v>
      </c>
      <c r="AB49" s="10"/>
      <c r="AC49" s="94"/>
      <c r="AD49" s="91"/>
      <c r="AE49" s="46"/>
    </row>
    <row r="50" spans="1:31" x14ac:dyDescent="0.2">
      <c r="A50" s="32" t="s">
        <v>379</v>
      </c>
      <c r="B50" s="32" t="s">
        <v>380</v>
      </c>
      <c r="C50" s="33" t="str">
        <f t="shared" si="16"/>
        <v>EARL des vieux étangs</v>
      </c>
      <c r="D50" s="33" t="str">
        <f t="shared" si="17"/>
        <v>27 grande rue</v>
      </c>
      <c r="E50" s="33" t="str">
        <f t="shared" si="18"/>
        <v>Ameuvelle</v>
      </c>
      <c r="F50" s="33">
        <f t="shared" si="19"/>
        <v>88410</v>
      </c>
      <c r="G50" s="34">
        <v>88</v>
      </c>
      <c r="H50" s="61">
        <v>7</v>
      </c>
      <c r="I50" s="12" t="s">
        <v>430</v>
      </c>
      <c r="J50" s="59"/>
      <c r="K50" s="34">
        <v>841</v>
      </c>
      <c r="L50" s="12" t="s">
        <v>10</v>
      </c>
      <c r="M50" s="92">
        <v>198565</v>
      </c>
      <c r="N50" s="35">
        <v>-2485</v>
      </c>
      <c r="O50" s="35">
        <v>0</v>
      </c>
      <c r="P50" s="34">
        <v>0</v>
      </c>
      <c r="Q50" s="34">
        <v>0</v>
      </c>
      <c r="R50" s="35">
        <v>0</v>
      </c>
      <c r="S50" s="98">
        <f t="shared" si="5"/>
        <v>198565</v>
      </c>
      <c r="T50" s="99">
        <f t="shared" si="15"/>
        <v>29785</v>
      </c>
      <c r="U50" s="113">
        <f t="shared" si="6"/>
        <v>228350</v>
      </c>
      <c r="V50" s="100">
        <v>199503</v>
      </c>
      <c r="W50" s="101">
        <f t="shared" si="9"/>
        <v>100</v>
      </c>
      <c r="X50" s="121">
        <f t="shared" si="10"/>
        <v>938</v>
      </c>
      <c r="Y50" s="102">
        <f t="shared" si="7"/>
        <v>3</v>
      </c>
      <c r="Z50" s="102">
        <f t="shared" si="8"/>
        <v>87</v>
      </c>
      <c r="AA50" s="34">
        <v>841</v>
      </c>
      <c r="AB50" s="10"/>
      <c r="AC50" s="94"/>
      <c r="AD50" s="91"/>
      <c r="AE50" s="46"/>
    </row>
    <row r="51" spans="1:31" x14ac:dyDescent="0.2">
      <c r="A51" s="32" t="s">
        <v>212</v>
      </c>
      <c r="B51" s="32" t="s">
        <v>213</v>
      </c>
      <c r="C51" s="33" t="str">
        <f t="shared" si="16"/>
        <v>GAEC du Champ Spie</v>
      </c>
      <c r="D51" s="33" t="str">
        <f t="shared" si="17"/>
        <v>33 grande rue</v>
      </c>
      <c r="E51" s="33" t="str">
        <f t="shared" si="18"/>
        <v>Ameuvelle</v>
      </c>
      <c r="F51" s="33">
        <f t="shared" si="19"/>
        <v>88410</v>
      </c>
      <c r="G51" s="34">
        <v>88</v>
      </c>
      <c r="H51" s="61">
        <v>7</v>
      </c>
      <c r="I51" s="12" t="s">
        <v>430</v>
      </c>
      <c r="J51" s="59"/>
      <c r="K51" s="34">
        <v>847</v>
      </c>
      <c r="L51" s="12" t="s">
        <v>10</v>
      </c>
      <c r="M51" s="92">
        <v>620988</v>
      </c>
      <c r="N51" s="35">
        <v>-19006</v>
      </c>
      <c r="O51" s="35">
        <v>0</v>
      </c>
      <c r="P51" s="34">
        <v>0</v>
      </c>
      <c r="Q51" s="34">
        <v>0</v>
      </c>
      <c r="R51" s="35">
        <v>0</v>
      </c>
      <c r="S51" s="98">
        <f t="shared" si="5"/>
        <v>620988</v>
      </c>
      <c r="T51" s="99">
        <f t="shared" si="15"/>
        <v>93148</v>
      </c>
      <c r="U51" s="113">
        <f t="shared" si="6"/>
        <v>714136</v>
      </c>
      <c r="V51" s="100">
        <v>622146</v>
      </c>
      <c r="W51" s="101">
        <f t="shared" si="9"/>
        <v>100</v>
      </c>
      <c r="X51" s="121">
        <f t="shared" si="10"/>
        <v>1158</v>
      </c>
      <c r="Y51" s="102">
        <f t="shared" si="7"/>
        <v>1</v>
      </c>
      <c r="Z51" s="102">
        <f t="shared" si="8"/>
        <v>87</v>
      </c>
      <c r="AA51" s="34">
        <v>847</v>
      </c>
      <c r="AB51" s="10"/>
      <c r="AC51" s="94"/>
      <c r="AD51" s="91"/>
      <c r="AE51" s="46"/>
    </row>
    <row r="52" spans="1:31" x14ac:dyDescent="0.2">
      <c r="A52" s="32" t="s">
        <v>354</v>
      </c>
      <c r="B52" s="32" t="s">
        <v>355</v>
      </c>
      <c r="C52" s="33" t="str">
        <f t="shared" si="16"/>
        <v>EARL les Lauchères</v>
      </c>
      <c r="D52" s="33" t="str">
        <f t="shared" si="17"/>
        <v>8 grande rue</v>
      </c>
      <c r="E52" s="33" t="str">
        <f t="shared" si="18"/>
        <v>Sorans les Breurey</v>
      </c>
      <c r="F52" s="33">
        <f t="shared" si="19"/>
        <v>70190</v>
      </c>
      <c r="G52" s="34">
        <v>70</v>
      </c>
      <c r="H52" s="61">
        <v>493</v>
      </c>
      <c r="I52" s="12" t="s">
        <v>430</v>
      </c>
      <c r="J52" s="59"/>
      <c r="K52" s="34">
        <v>912</v>
      </c>
      <c r="L52" s="12" t="s">
        <v>10</v>
      </c>
      <c r="M52" s="92">
        <v>208540</v>
      </c>
      <c r="N52" s="35">
        <v>2883</v>
      </c>
      <c r="O52" s="35">
        <v>0</v>
      </c>
      <c r="P52" s="30">
        <v>0</v>
      </c>
      <c r="Q52" s="30">
        <v>0</v>
      </c>
      <c r="R52" s="35">
        <v>0</v>
      </c>
      <c r="S52" s="98">
        <f t="shared" si="5"/>
        <v>208540</v>
      </c>
      <c r="T52" s="99">
        <f t="shared" si="15"/>
        <v>31281</v>
      </c>
      <c r="U52" s="113">
        <f t="shared" si="6"/>
        <v>239821</v>
      </c>
      <c r="V52" s="100">
        <v>219030</v>
      </c>
      <c r="W52" s="101">
        <v>100</v>
      </c>
      <c r="X52" s="121">
        <f t="shared" si="10"/>
        <v>10490</v>
      </c>
      <c r="Y52" s="102">
        <f t="shared" si="7"/>
        <v>34</v>
      </c>
      <c r="Z52" s="102">
        <f t="shared" si="8"/>
        <v>91</v>
      </c>
      <c r="AA52" s="34">
        <v>912</v>
      </c>
      <c r="AB52" s="10"/>
      <c r="AC52" s="94"/>
      <c r="AD52" s="91"/>
      <c r="AE52" s="46"/>
    </row>
    <row r="53" spans="1:31" x14ac:dyDescent="0.2">
      <c r="A53" s="32" t="s">
        <v>131</v>
      </c>
      <c r="B53" s="32" t="s">
        <v>132</v>
      </c>
      <c r="C53" s="33" t="str">
        <f t="shared" si="16"/>
        <v>GAEC Adam</v>
      </c>
      <c r="D53" s="33" t="str">
        <f t="shared" si="17"/>
        <v>La petite chaille</v>
      </c>
      <c r="E53" s="33" t="str">
        <f t="shared" si="18"/>
        <v>Sorans les Breurey</v>
      </c>
      <c r="F53" s="33">
        <f t="shared" si="19"/>
        <v>70190</v>
      </c>
      <c r="G53" s="34">
        <v>70</v>
      </c>
      <c r="H53" s="61">
        <v>493</v>
      </c>
      <c r="I53" s="12" t="s">
        <v>430</v>
      </c>
      <c r="J53" s="59"/>
      <c r="K53" s="107">
        <v>913</v>
      </c>
      <c r="L53" s="12" t="s">
        <v>10</v>
      </c>
      <c r="M53" s="92">
        <f>1042072-R53</f>
        <v>842072</v>
      </c>
      <c r="N53" s="35">
        <v>0</v>
      </c>
      <c r="O53" s="35">
        <v>0</v>
      </c>
      <c r="P53" s="34">
        <v>0</v>
      </c>
      <c r="Q53" s="34">
        <v>0</v>
      </c>
      <c r="R53" s="35">
        <v>200000</v>
      </c>
      <c r="S53" s="98">
        <f t="shared" si="5"/>
        <v>1042072</v>
      </c>
      <c r="T53" s="99">
        <f t="shared" si="15"/>
        <v>156311</v>
      </c>
      <c r="U53" s="113">
        <f t="shared" si="6"/>
        <v>1198383</v>
      </c>
      <c r="V53" s="100">
        <v>1027855</v>
      </c>
      <c r="W53" s="101">
        <f t="shared" si="9"/>
        <v>99</v>
      </c>
      <c r="X53" s="121" t="str">
        <f t="shared" si="10"/>
        <v>0</v>
      </c>
      <c r="Y53" s="102">
        <f t="shared" si="7"/>
        <v>0</v>
      </c>
      <c r="Z53" s="102">
        <f t="shared" si="8"/>
        <v>86</v>
      </c>
      <c r="AA53" s="34">
        <v>913</v>
      </c>
      <c r="AB53" s="10"/>
      <c r="AC53" s="94"/>
      <c r="AD53" s="91"/>
      <c r="AE53" s="46"/>
    </row>
    <row r="54" spans="1:31" x14ac:dyDescent="0.2">
      <c r="A54" s="32" t="s">
        <v>133</v>
      </c>
      <c r="B54" s="32" t="s">
        <v>134</v>
      </c>
      <c r="C54" s="33" t="str">
        <f t="shared" si="16"/>
        <v>GAEC de la Romaine</v>
      </c>
      <c r="D54" s="33" t="str">
        <f t="shared" si="17"/>
        <v>5 rue de la poste</v>
      </c>
      <c r="E54" s="33" t="str">
        <f t="shared" si="18"/>
        <v>Maizières</v>
      </c>
      <c r="F54" s="33">
        <f t="shared" si="19"/>
        <v>70190</v>
      </c>
      <c r="G54" s="34">
        <v>70</v>
      </c>
      <c r="H54" s="61">
        <v>325</v>
      </c>
      <c r="I54" s="12" t="s">
        <v>430</v>
      </c>
      <c r="J54" s="59"/>
      <c r="K54" s="107">
        <v>914</v>
      </c>
      <c r="L54" s="12" t="s">
        <v>10</v>
      </c>
      <c r="M54" s="92">
        <v>642256</v>
      </c>
      <c r="N54" s="35">
        <v>0</v>
      </c>
      <c r="O54" s="35">
        <v>0</v>
      </c>
      <c r="P54" s="34">
        <v>0</v>
      </c>
      <c r="Q54" s="34">
        <v>0</v>
      </c>
      <c r="R54" s="35">
        <v>400000</v>
      </c>
      <c r="S54" s="98">
        <f t="shared" si="5"/>
        <v>1042256</v>
      </c>
      <c r="T54" s="99">
        <f t="shared" si="15"/>
        <v>156338</v>
      </c>
      <c r="U54" s="113">
        <f t="shared" si="6"/>
        <v>1198594</v>
      </c>
      <c r="V54" s="100">
        <v>628582</v>
      </c>
      <c r="W54" s="101">
        <f t="shared" si="9"/>
        <v>60</v>
      </c>
      <c r="X54" s="121" t="str">
        <f t="shared" si="10"/>
        <v>0</v>
      </c>
      <c r="Y54" s="102">
        <f t="shared" si="7"/>
        <v>0</v>
      </c>
      <c r="Z54" s="102">
        <f t="shared" si="8"/>
        <v>52</v>
      </c>
      <c r="AA54" s="34">
        <v>914</v>
      </c>
      <c r="AB54" s="10"/>
      <c r="AC54" s="94"/>
      <c r="AD54" s="91"/>
      <c r="AE54" s="46"/>
    </row>
    <row r="55" spans="1:31" x14ac:dyDescent="0.2">
      <c r="A55" s="32" t="s">
        <v>185</v>
      </c>
      <c r="B55" s="32" t="s">
        <v>186</v>
      </c>
      <c r="C55" s="33" t="str">
        <f t="shared" si="16"/>
        <v>GAEC Travaillot</v>
      </c>
      <c r="D55" s="33" t="str">
        <f t="shared" si="17"/>
        <v>2 rue de l'église</v>
      </c>
      <c r="E55" s="33" t="str">
        <f t="shared" si="18"/>
        <v>Recologne les Rioz</v>
      </c>
      <c r="F55" s="33">
        <f t="shared" si="19"/>
        <v>70190</v>
      </c>
      <c r="G55" s="34">
        <v>70</v>
      </c>
      <c r="H55" s="61">
        <v>441</v>
      </c>
      <c r="I55" s="12" t="s">
        <v>430</v>
      </c>
      <c r="J55" s="59"/>
      <c r="K55" s="34">
        <v>919</v>
      </c>
      <c r="L55" s="12" t="s">
        <v>10</v>
      </c>
      <c r="M55" s="92">
        <v>449013</v>
      </c>
      <c r="N55" s="35">
        <v>-5114</v>
      </c>
      <c r="O55" s="35">
        <v>0</v>
      </c>
      <c r="P55" s="30">
        <v>0</v>
      </c>
      <c r="Q55" s="30">
        <v>0</v>
      </c>
      <c r="R55" s="35">
        <v>0</v>
      </c>
      <c r="S55" s="98">
        <f t="shared" si="5"/>
        <v>449013</v>
      </c>
      <c r="T55" s="99">
        <f t="shared" si="15"/>
        <v>67352</v>
      </c>
      <c r="U55" s="113">
        <f t="shared" si="6"/>
        <v>516365</v>
      </c>
      <c r="V55" s="100">
        <v>411265</v>
      </c>
      <c r="W55" s="101">
        <f t="shared" si="9"/>
        <v>92</v>
      </c>
      <c r="X55" s="121" t="str">
        <f t="shared" si="10"/>
        <v>0</v>
      </c>
      <c r="Y55" s="102">
        <f t="shared" si="7"/>
        <v>0</v>
      </c>
      <c r="Z55" s="102">
        <f t="shared" si="8"/>
        <v>80</v>
      </c>
      <c r="AA55" s="34">
        <v>919</v>
      </c>
      <c r="AB55" s="10"/>
      <c r="AC55" s="94"/>
      <c r="AD55" s="91"/>
      <c r="AE55" s="46"/>
    </row>
    <row r="56" spans="1:31" x14ac:dyDescent="0.2">
      <c r="A56" s="32" t="s">
        <v>214</v>
      </c>
      <c r="B56" s="32" t="s">
        <v>215</v>
      </c>
      <c r="C56" s="33" t="str">
        <f t="shared" si="16"/>
        <v>EARL de Bottes</v>
      </c>
      <c r="D56" s="33" t="str">
        <f t="shared" si="17"/>
        <v>Cirey les Bellevaux</v>
      </c>
      <c r="E56" s="33" t="str">
        <f t="shared" si="18"/>
        <v>Cirey les Bellevaux</v>
      </c>
      <c r="F56" s="33">
        <f t="shared" si="19"/>
        <v>70190</v>
      </c>
      <c r="G56" s="34">
        <v>70</v>
      </c>
      <c r="H56" s="61">
        <v>154</v>
      </c>
      <c r="I56" s="12" t="s">
        <v>430</v>
      </c>
      <c r="J56" s="59"/>
      <c r="K56" s="34">
        <v>924</v>
      </c>
      <c r="L56" s="12" t="s">
        <v>10</v>
      </c>
      <c r="M56" s="92">
        <v>222722</v>
      </c>
      <c r="N56" s="35">
        <v>-14173</v>
      </c>
      <c r="O56" s="35">
        <v>0</v>
      </c>
      <c r="P56" s="34">
        <v>0</v>
      </c>
      <c r="Q56" s="34">
        <v>0</v>
      </c>
      <c r="R56" s="35">
        <v>0</v>
      </c>
      <c r="S56" s="98">
        <f t="shared" si="5"/>
        <v>222722</v>
      </c>
      <c r="T56" s="99">
        <f t="shared" si="15"/>
        <v>33408</v>
      </c>
      <c r="U56" s="113">
        <f t="shared" si="6"/>
        <v>256130</v>
      </c>
      <c r="V56" s="100">
        <v>144245</v>
      </c>
      <c r="W56" s="101">
        <f t="shared" si="9"/>
        <v>65</v>
      </c>
      <c r="X56" s="121" t="str">
        <f t="shared" si="10"/>
        <v>0</v>
      </c>
      <c r="Y56" s="102">
        <f t="shared" si="7"/>
        <v>0</v>
      </c>
      <c r="Z56" s="102">
        <f t="shared" si="8"/>
        <v>56</v>
      </c>
      <c r="AA56" s="34">
        <v>924</v>
      </c>
      <c r="AB56" s="10"/>
      <c r="AC56" s="94"/>
      <c r="AD56" s="91"/>
      <c r="AE56" s="46"/>
    </row>
    <row r="57" spans="1:31" x14ac:dyDescent="0.2">
      <c r="A57" s="75" t="s">
        <v>358</v>
      </c>
      <c r="B57" s="37" t="s">
        <v>359</v>
      </c>
      <c r="C57" s="33" t="s">
        <v>360</v>
      </c>
      <c r="D57" s="33" t="s">
        <v>361</v>
      </c>
      <c r="E57" s="33" t="s">
        <v>339</v>
      </c>
      <c r="F57" s="33">
        <v>70190</v>
      </c>
      <c r="G57" s="77">
        <v>70</v>
      </c>
      <c r="H57" s="64">
        <v>154</v>
      </c>
      <c r="I57" s="54" t="s">
        <v>430</v>
      </c>
      <c r="J57" s="44"/>
      <c r="K57" s="45">
        <v>925</v>
      </c>
      <c r="L57" s="40" t="s">
        <v>10</v>
      </c>
      <c r="M57" s="92">
        <v>167101</v>
      </c>
      <c r="N57" s="35">
        <v>2430</v>
      </c>
      <c r="O57" s="35">
        <v>0</v>
      </c>
      <c r="P57" s="34">
        <v>0</v>
      </c>
      <c r="Q57" s="34">
        <v>0</v>
      </c>
      <c r="R57" s="35">
        <v>0</v>
      </c>
      <c r="S57" s="98">
        <f t="shared" si="5"/>
        <v>167101</v>
      </c>
      <c r="T57" s="99">
        <f t="shared" si="15"/>
        <v>25065</v>
      </c>
      <c r="U57" s="113">
        <f t="shared" si="6"/>
        <v>192166</v>
      </c>
      <c r="V57" s="100">
        <v>167967</v>
      </c>
      <c r="W57" s="101">
        <v>100</v>
      </c>
      <c r="X57" s="121">
        <f t="shared" si="10"/>
        <v>866</v>
      </c>
      <c r="Y57" s="102">
        <f t="shared" si="7"/>
        <v>3</v>
      </c>
      <c r="Z57" s="102">
        <f t="shared" si="8"/>
        <v>87</v>
      </c>
      <c r="AA57" s="45">
        <v>925</v>
      </c>
      <c r="AB57" s="10"/>
      <c r="AC57" s="94"/>
      <c r="AD57" s="91"/>
      <c r="AE57" s="46"/>
    </row>
    <row r="58" spans="1:31" x14ac:dyDescent="0.2">
      <c r="A58" s="75" t="s">
        <v>362</v>
      </c>
      <c r="B58" s="37" t="s">
        <v>363</v>
      </c>
      <c r="C58" s="33" t="s">
        <v>364</v>
      </c>
      <c r="D58" s="33" t="s">
        <v>365</v>
      </c>
      <c r="E58" s="33" t="s">
        <v>366</v>
      </c>
      <c r="F58" s="33">
        <v>88410</v>
      </c>
      <c r="G58" s="77">
        <v>88</v>
      </c>
      <c r="H58" s="64">
        <v>291</v>
      </c>
      <c r="I58" s="54" t="s">
        <v>430</v>
      </c>
      <c r="J58" s="44"/>
      <c r="K58" s="45">
        <v>926</v>
      </c>
      <c r="L58" s="40" t="s">
        <v>10</v>
      </c>
      <c r="M58" s="92">
        <v>102138</v>
      </c>
      <c r="N58" s="35">
        <v>-2106</v>
      </c>
      <c r="O58" s="35">
        <v>0</v>
      </c>
      <c r="P58" s="30">
        <v>0</v>
      </c>
      <c r="Q58" s="30">
        <v>0</v>
      </c>
      <c r="R58" s="35">
        <v>0</v>
      </c>
      <c r="S58" s="98">
        <f t="shared" si="5"/>
        <v>102138</v>
      </c>
      <c r="T58" s="99">
        <f t="shared" si="15"/>
        <v>15321</v>
      </c>
      <c r="U58" s="113">
        <f t="shared" si="6"/>
        <v>117459</v>
      </c>
      <c r="V58" s="100">
        <v>77914</v>
      </c>
      <c r="W58" s="101">
        <f t="shared" si="9"/>
        <v>76</v>
      </c>
      <c r="X58" s="121" t="str">
        <f t="shared" si="10"/>
        <v>0</v>
      </c>
      <c r="Y58" s="102">
        <f t="shared" si="7"/>
        <v>0</v>
      </c>
      <c r="Z58" s="102">
        <f t="shared" si="8"/>
        <v>66</v>
      </c>
      <c r="AA58" s="45">
        <v>926</v>
      </c>
      <c r="AB58" s="10"/>
      <c r="AC58" s="94"/>
      <c r="AD58" s="91"/>
      <c r="AE58" s="46"/>
    </row>
    <row r="59" spans="1:31" x14ac:dyDescent="0.2">
      <c r="A59" s="38" t="s">
        <v>371</v>
      </c>
      <c r="B59" s="39" t="s">
        <v>394</v>
      </c>
      <c r="C59" s="168" t="s">
        <v>372</v>
      </c>
      <c r="D59" s="41" t="s">
        <v>226</v>
      </c>
      <c r="E59" s="43" t="s">
        <v>227</v>
      </c>
      <c r="F59" s="41">
        <v>70210</v>
      </c>
      <c r="G59" s="42">
        <v>70</v>
      </c>
      <c r="H59" s="62">
        <v>10</v>
      </c>
      <c r="I59" s="40"/>
      <c r="J59" s="44"/>
      <c r="K59" s="45">
        <v>1086</v>
      </c>
      <c r="L59" s="40" t="s">
        <v>10</v>
      </c>
      <c r="M59" s="92">
        <v>396030</v>
      </c>
      <c r="N59" s="35">
        <v>-16321</v>
      </c>
      <c r="O59" s="35">
        <v>0</v>
      </c>
      <c r="P59" s="34">
        <v>0</v>
      </c>
      <c r="Q59" s="34">
        <v>0</v>
      </c>
      <c r="R59" s="35">
        <v>0</v>
      </c>
      <c r="S59" s="98">
        <f t="shared" si="5"/>
        <v>396030</v>
      </c>
      <c r="T59" s="99">
        <f t="shared" si="15"/>
        <v>59405</v>
      </c>
      <c r="U59" s="113">
        <f t="shared" si="6"/>
        <v>455435</v>
      </c>
      <c r="V59" s="100">
        <v>309261</v>
      </c>
      <c r="W59" s="101">
        <f t="shared" si="9"/>
        <v>78</v>
      </c>
      <c r="X59" s="121" t="str">
        <f t="shared" si="10"/>
        <v>0</v>
      </c>
      <c r="Y59" s="102">
        <f t="shared" si="7"/>
        <v>0</v>
      </c>
      <c r="Z59" s="102">
        <f t="shared" si="8"/>
        <v>68</v>
      </c>
      <c r="AA59" s="45">
        <v>1086</v>
      </c>
      <c r="AB59" s="10"/>
      <c r="AC59" s="94"/>
      <c r="AD59" s="91"/>
      <c r="AE59" s="46"/>
    </row>
    <row r="60" spans="1:31" x14ac:dyDescent="0.2">
      <c r="A60" s="38" t="s">
        <v>367</v>
      </c>
      <c r="B60" s="39" t="s">
        <v>368</v>
      </c>
      <c r="C60" s="168" t="s">
        <v>369</v>
      </c>
      <c r="D60" s="41" t="s">
        <v>229</v>
      </c>
      <c r="E60" s="43" t="s">
        <v>342</v>
      </c>
      <c r="F60" s="41">
        <v>70210</v>
      </c>
      <c r="G60" s="42">
        <v>70</v>
      </c>
      <c r="H60" s="62">
        <v>323</v>
      </c>
      <c r="I60" s="54" t="s">
        <v>430</v>
      </c>
      <c r="J60" s="44"/>
      <c r="K60" s="45">
        <v>1089</v>
      </c>
      <c r="L60" s="40" t="s">
        <v>10</v>
      </c>
      <c r="M60" s="92">
        <v>521504</v>
      </c>
      <c r="N60" s="35">
        <v>7652</v>
      </c>
      <c r="O60" s="35">
        <v>0</v>
      </c>
      <c r="P60" s="34">
        <v>0</v>
      </c>
      <c r="Q60" s="34">
        <v>0</v>
      </c>
      <c r="R60" s="35">
        <v>0</v>
      </c>
      <c r="S60" s="98">
        <f t="shared" si="5"/>
        <v>521504</v>
      </c>
      <c r="T60" s="99">
        <f t="shared" si="15"/>
        <v>78226</v>
      </c>
      <c r="U60" s="113">
        <f t="shared" si="6"/>
        <v>599730</v>
      </c>
      <c r="V60" s="100">
        <v>526493</v>
      </c>
      <c r="W60" s="101">
        <v>100</v>
      </c>
      <c r="X60" s="121">
        <f t="shared" si="10"/>
        <v>4989</v>
      </c>
      <c r="Y60" s="102">
        <f t="shared" si="7"/>
        <v>6</v>
      </c>
      <c r="Z60" s="102">
        <f t="shared" si="8"/>
        <v>88</v>
      </c>
      <c r="AA60" s="45">
        <v>1089</v>
      </c>
      <c r="AB60" s="10"/>
      <c r="AC60" s="94"/>
      <c r="AD60" s="91"/>
      <c r="AE60" s="46"/>
    </row>
    <row r="61" spans="1:31" x14ac:dyDescent="0.2">
      <c r="A61" s="38" t="s">
        <v>376</v>
      </c>
      <c r="B61" s="37" t="s">
        <v>378</v>
      </c>
      <c r="C61" s="168" t="s">
        <v>377</v>
      </c>
      <c r="D61" s="41" t="s">
        <v>230</v>
      </c>
      <c r="E61" s="43" t="s">
        <v>231</v>
      </c>
      <c r="F61" s="41">
        <v>70800</v>
      </c>
      <c r="G61" s="42">
        <v>70</v>
      </c>
      <c r="H61" s="62">
        <v>23</v>
      </c>
      <c r="I61" s="54" t="s">
        <v>430</v>
      </c>
      <c r="J61" s="44"/>
      <c r="K61" s="108">
        <v>1090</v>
      </c>
      <c r="L61" s="40" t="s">
        <v>10</v>
      </c>
      <c r="M61" s="92">
        <f>1087179-R61</f>
        <v>787179</v>
      </c>
      <c r="N61" s="35">
        <v>0</v>
      </c>
      <c r="O61" s="35">
        <v>0</v>
      </c>
      <c r="P61" s="30">
        <v>0</v>
      </c>
      <c r="Q61" s="30">
        <v>0</v>
      </c>
      <c r="R61" s="35">
        <v>300000</v>
      </c>
      <c r="S61" s="98">
        <f t="shared" si="5"/>
        <v>1087179</v>
      </c>
      <c r="T61" s="99">
        <f t="shared" si="15"/>
        <v>163077</v>
      </c>
      <c r="U61" s="113">
        <f t="shared" si="6"/>
        <v>1250256</v>
      </c>
      <c r="V61" s="100">
        <v>1034321</v>
      </c>
      <c r="W61" s="101">
        <f t="shared" si="9"/>
        <v>95</v>
      </c>
      <c r="X61" s="121" t="str">
        <f t="shared" si="10"/>
        <v>0</v>
      </c>
      <c r="Y61" s="102">
        <f t="shared" si="7"/>
        <v>0</v>
      </c>
      <c r="Z61" s="102">
        <f t="shared" si="8"/>
        <v>83</v>
      </c>
      <c r="AA61" s="45">
        <v>1090</v>
      </c>
      <c r="AB61" s="10"/>
      <c r="AC61" s="94"/>
      <c r="AD61" s="91"/>
      <c r="AE61" s="46"/>
    </row>
    <row r="62" spans="1:31" x14ac:dyDescent="0.2">
      <c r="A62" s="38" t="s">
        <v>383</v>
      </c>
      <c r="B62" s="39" t="s">
        <v>384</v>
      </c>
      <c r="C62" s="168" t="s">
        <v>386</v>
      </c>
      <c r="D62" s="41" t="s">
        <v>239</v>
      </c>
      <c r="E62" s="43" t="s">
        <v>239</v>
      </c>
      <c r="F62" s="41">
        <v>70500</v>
      </c>
      <c r="G62" s="42">
        <v>70</v>
      </c>
      <c r="H62" s="62">
        <v>545</v>
      </c>
      <c r="I62" s="54" t="s">
        <v>430</v>
      </c>
      <c r="J62" s="44"/>
      <c r="K62" s="45">
        <v>1114</v>
      </c>
      <c r="L62" s="40" t="s">
        <v>10</v>
      </c>
      <c r="M62" s="92">
        <v>955962</v>
      </c>
      <c r="N62" s="35">
        <v>20757</v>
      </c>
      <c r="O62" s="35">
        <v>0</v>
      </c>
      <c r="P62" s="34">
        <v>0</v>
      </c>
      <c r="Q62" s="34">
        <v>0</v>
      </c>
      <c r="R62" s="35">
        <v>0</v>
      </c>
      <c r="S62" s="98">
        <f t="shared" si="5"/>
        <v>955962</v>
      </c>
      <c r="T62" s="99">
        <f t="shared" si="15"/>
        <v>143394</v>
      </c>
      <c r="U62" s="113">
        <f t="shared" si="6"/>
        <v>1099356</v>
      </c>
      <c r="V62" s="100">
        <v>939111</v>
      </c>
      <c r="W62" s="101">
        <f t="shared" si="9"/>
        <v>98</v>
      </c>
      <c r="X62" s="121" t="str">
        <f t="shared" si="10"/>
        <v>0</v>
      </c>
      <c r="Y62" s="102">
        <f t="shared" si="7"/>
        <v>0</v>
      </c>
      <c r="Z62" s="102">
        <f t="shared" si="8"/>
        <v>85</v>
      </c>
      <c r="AA62" s="45">
        <v>1114</v>
      </c>
      <c r="AB62" s="10"/>
      <c r="AC62" s="94"/>
      <c r="AD62" s="91"/>
      <c r="AE62" s="46"/>
    </row>
    <row r="63" spans="1:31" x14ac:dyDescent="0.2">
      <c r="A63" s="38" t="s">
        <v>373</v>
      </c>
      <c r="B63" s="39" t="s">
        <v>374</v>
      </c>
      <c r="C63" s="168" t="s">
        <v>375</v>
      </c>
      <c r="D63" s="41" t="s">
        <v>244</v>
      </c>
      <c r="E63" s="43" t="s">
        <v>243</v>
      </c>
      <c r="F63" s="41">
        <v>70500</v>
      </c>
      <c r="G63" s="42">
        <v>70</v>
      </c>
      <c r="H63" s="62">
        <v>2</v>
      </c>
      <c r="I63" s="40"/>
      <c r="J63" s="44"/>
      <c r="K63" s="45">
        <v>1205</v>
      </c>
      <c r="L63" s="40" t="s">
        <v>10</v>
      </c>
      <c r="M63" s="92">
        <v>339772</v>
      </c>
      <c r="N63" s="35">
        <v>1098</v>
      </c>
      <c r="O63" s="35">
        <v>0</v>
      </c>
      <c r="P63" s="34">
        <v>0</v>
      </c>
      <c r="Q63" s="34">
        <v>0</v>
      </c>
      <c r="R63" s="35">
        <v>0</v>
      </c>
      <c r="S63" s="98">
        <f t="shared" si="5"/>
        <v>339772</v>
      </c>
      <c r="T63" s="99">
        <f t="shared" si="15"/>
        <v>50966</v>
      </c>
      <c r="U63" s="113">
        <f t="shared" si="6"/>
        <v>390738</v>
      </c>
      <c r="V63" s="100">
        <v>370372</v>
      </c>
      <c r="W63" s="101">
        <v>100</v>
      </c>
      <c r="X63" s="121">
        <f t="shared" si="10"/>
        <v>30600</v>
      </c>
      <c r="Y63" s="102">
        <f t="shared" si="7"/>
        <v>60</v>
      </c>
      <c r="Z63" s="102">
        <f t="shared" si="8"/>
        <v>95</v>
      </c>
      <c r="AA63" s="45">
        <v>1205</v>
      </c>
      <c r="AB63" s="10"/>
      <c r="AC63" s="94"/>
      <c r="AD63" s="91"/>
      <c r="AE63" s="46"/>
    </row>
    <row r="64" spans="1:31" s="16" customFormat="1" x14ac:dyDescent="0.2">
      <c r="A64" s="90" t="s">
        <v>415</v>
      </c>
      <c r="B64" s="79" t="s">
        <v>189</v>
      </c>
      <c r="C64" s="169" t="s">
        <v>417</v>
      </c>
      <c r="D64" s="86" t="s">
        <v>416</v>
      </c>
      <c r="E64" s="86" t="s">
        <v>243</v>
      </c>
      <c r="F64" s="33">
        <v>70500</v>
      </c>
      <c r="G64" s="34">
        <v>70</v>
      </c>
      <c r="H64" s="61">
        <v>2</v>
      </c>
      <c r="I64" s="54" t="s">
        <v>430</v>
      </c>
      <c r="J64" s="44"/>
      <c r="K64" s="45">
        <v>1211</v>
      </c>
      <c r="L64" s="80" t="s">
        <v>10</v>
      </c>
      <c r="M64" s="92">
        <f>430131+17956</f>
        <v>448087</v>
      </c>
      <c r="N64" s="35">
        <v>-1224</v>
      </c>
      <c r="O64" s="35">
        <v>0</v>
      </c>
      <c r="P64" s="30">
        <v>0</v>
      </c>
      <c r="Q64" s="30">
        <v>0</v>
      </c>
      <c r="R64" s="35">
        <v>0</v>
      </c>
      <c r="S64" s="98">
        <f t="shared" si="5"/>
        <v>448087</v>
      </c>
      <c r="T64" s="99">
        <f t="shared" si="15"/>
        <v>67213</v>
      </c>
      <c r="U64" s="113">
        <f t="shared" si="6"/>
        <v>515300</v>
      </c>
      <c r="V64" s="100">
        <v>440543</v>
      </c>
      <c r="W64" s="101">
        <f t="shared" si="9"/>
        <v>98</v>
      </c>
      <c r="X64" s="121" t="str">
        <f t="shared" si="10"/>
        <v>0</v>
      </c>
      <c r="Y64" s="102">
        <f t="shared" si="7"/>
        <v>0</v>
      </c>
      <c r="Z64" s="102">
        <f t="shared" si="8"/>
        <v>85</v>
      </c>
      <c r="AA64" s="45">
        <v>1211</v>
      </c>
      <c r="AB64" s="85"/>
      <c r="AC64" s="95"/>
      <c r="AD64" s="91"/>
      <c r="AE64" s="81"/>
    </row>
    <row r="65" spans="1:31" x14ac:dyDescent="0.2">
      <c r="A65" s="90" t="s">
        <v>418</v>
      </c>
      <c r="B65" s="79" t="s">
        <v>419</v>
      </c>
      <c r="C65" s="169" t="s">
        <v>420</v>
      </c>
      <c r="D65" s="86" t="s">
        <v>253</v>
      </c>
      <c r="E65" s="86" t="s">
        <v>243</v>
      </c>
      <c r="F65" s="33">
        <v>70500</v>
      </c>
      <c r="G65" s="88">
        <v>70</v>
      </c>
      <c r="H65" s="61">
        <v>2</v>
      </c>
      <c r="I65" s="54" t="s">
        <v>430</v>
      </c>
      <c r="J65" s="44"/>
      <c r="K65" s="45">
        <v>1231</v>
      </c>
      <c r="L65" s="80" t="s">
        <v>10</v>
      </c>
      <c r="M65" s="92">
        <v>480677</v>
      </c>
      <c r="N65" s="35">
        <v>-7202</v>
      </c>
      <c r="O65" s="35">
        <v>0</v>
      </c>
      <c r="P65" s="34">
        <v>0</v>
      </c>
      <c r="Q65" s="34">
        <v>0</v>
      </c>
      <c r="R65" s="35">
        <v>0</v>
      </c>
      <c r="S65" s="98">
        <f t="shared" si="5"/>
        <v>480677</v>
      </c>
      <c r="T65" s="99">
        <f t="shared" si="15"/>
        <v>72102</v>
      </c>
      <c r="U65" s="113">
        <f t="shared" si="6"/>
        <v>552779</v>
      </c>
      <c r="V65" s="100">
        <v>414264</v>
      </c>
      <c r="W65" s="101">
        <f t="shared" si="9"/>
        <v>86</v>
      </c>
      <c r="X65" s="121" t="str">
        <f t="shared" si="10"/>
        <v>0</v>
      </c>
      <c r="Y65" s="102">
        <f t="shared" si="7"/>
        <v>0</v>
      </c>
      <c r="Z65" s="102">
        <f t="shared" si="8"/>
        <v>75</v>
      </c>
      <c r="AA65" s="45">
        <v>1231</v>
      </c>
      <c r="AB65" s="85"/>
      <c r="AC65" s="94"/>
      <c r="AD65" s="91"/>
      <c r="AE65" s="46"/>
    </row>
    <row r="66" spans="1:31" x14ac:dyDescent="0.2">
      <c r="A66" s="90"/>
      <c r="B66" s="79"/>
      <c r="C66" s="169" t="s">
        <v>426</v>
      </c>
      <c r="D66" s="86"/>
      <c r="E66" s="86" t="s">
        <v>255</v>
      </c>
      <c r="F66" s="33"/>
      <c r="G66" s="88">
        <v>70</v>
      </c>
      <c r="H66" s="61"/>
      <c r="I66" s="54" t="s">
        <v>430</v>
      </c>
      <c r="J66" s="44"/>
      <c r="K66" s="108">
        <v>1238</v>
      </c>
      <c r="L66" s="40" t="s">
        <v>10</v>
      </c>
      <c r="M66" s="92">
        <f>356703+163519-R66</f>
        <v>420222</v>
      </c>
      <c r="N66" s="35">
        <v>0</v>
      </c>
      <c r="O66" s="35">
        <v>0</v>
      </c>
      <c r="P66" s="34">
        <v>0</v>
      </c>
      <c r="Q66" s="34">
        <v>0</v>
      </c>
      <c r="R66" s="35">
        <v>100000</v>
      </c>
      <c r="S66" s="98">
        <f t="shared" si="5"/>
        <v>520222</v>
      </c>
      <c r="T66" s="99">
        <f t="shared" ref="T66:T76" si="20">ROUND(S66/100*15,0)</f>
        <v>78033</v>
      </c>
      <c r="U66" s="113">
        <f t="shared" si="6"/>
        <v>598255</v>
      </c>
      <c r="V66" s="100">
        <v>503544</v>
      </c>
      <c r="W66" s="101">
        <f t="shared" si="9"/>
        <v>97</v>
      </c>
      <c r="X66" s="121" t="str">
        <f t="shared" si="10"/>
        <v>0</v>
      </c>
      <c r="Y66" s="102">
        <f t="shared" si="7"/>
        <v>0</v>
      </c>
      <c r="Z66" s="102">
        <f t="shared" si="8"/>
        <v>84</v>
      </c>
      <c r="AA66" s="45">
        <v>1238</v>
      </c>
      <c r="AB66" s="85"/>
      <c r="AC66" s="94"/>
      <c r="AD66" s="91"/>
      <c r="AE66" s="46"/>
    </row>
    <row r="67" spans="1:31" s="153" customFormat="1" x14ac:dyDescent="0.2">
      <c r="A67" s="154" t="s">
        <v>392</v>
      </c>
      <c r="B67" s="155" t="s">
        <v>393</v>
      </c>
      <c r="C67" s="163" t="s">
        <v>387</v>
      </c>
      <c r="D67" s="157" t="s">
        <v>264</v>
      </c>
      <c r="E67" s="163" t="s">
        <v>260</v>
      </c>
      <c r="F67" s="157">
        <v>70160</v>
      </c>
      <c r="G67" s="164">
        <v>70</v>
      </c>
      <c r="H67" s="165">
        <v>427</v>
      </c>
      <c r="I67" s="156"/>
      <c r="J67" s="160"/>
      <c r="K67" s="162">
        <v>1261</v>
      </c>
      <c r="L67" s="157" t="s">
        <v>10</v>
      </c>
      <c r="M67" s="140">
        <v>202858</v>
      </c>
      <c r="N67" s="141">
        <v>-17788</v>
      </c>
      <c r="O67" s="141">
        <v>0</v>
      </c>
      <c r="P67" s="166">
        <v>0</v>
      </c>
      <c r="Q67" s="166">
        <v>0</v>
      </c>
      <c r="R67" s="141">
        <v>0</v>
      </c>
      <c r="S67" s="142">
        <f t="shared" ref="S67:S76" si="21">ROUND(R67+Q67+P67+O67+M67,0)</f>
        <v>202858</v>
      </c>
      <c r="T67" s="143">
        <f t="shared" si="20"/>
        <v>30429</v>
      </c>
      <c r="U67" s="144">
        <f t="shared" ref="U67:U76" si="22">S67+T67</f>
        <v>233287</v>
      </c>
      <c r="V67" s="145">
        <v>4760</v>
      </c>
      <c r="W67" s="146">
        <f t="shared" ref="W67:W76" si="23">ROUND(V67*100/S67,0)</f>
        <v>2</v>
      </c>
      <c r="X67" s="147" t="str">
        <f t="shared" si="10"/>
        <v>0</v>
      </c>
      <c r="Y67" s="148">
        <f t="shared" ref="Y67:Y76" si="24">(IF(X67&gt;0,ROUND((X67*100/T67),0),""))</f>
        <v>0</v>
      </c>
      <c r="Z67" s="148">
        <f t="shared" ref="Z67:Z76" si="25">ROUND(V67*100/U67,0)</f>
        <v>2</v>
      </c>
      <c r="AA67" s="162">
        <v>1261</v>
      </c>
      <c r="AB67" s="149"/>
      <c r="AC67" s="150"/>
      <c r="AD67" s="151"/>
      <c r="AE67" s="152"/>
    </row>
    <row r="68" spans="1:31" x14ac:dyDescent="0.2">
      <c r="A68" s="38" t="s">
        <v>395</v>
      </c>
      <c r="B68" s="39" t="s">
        <v>396</v>
      </c>
      <c r="C68" s="168" t="s">
        <v>370</v>
      </c>
      <c r="D68" s="41" t="s">
        <v>271</v>
      </c>
      <c r="E68" s="43" t="s">
        <v>239</v>
      </c>
      <c r="F68" s="41">
        <v>70500</v>
      </c>
      <c r="G68" s="43">
        <v>70</v>
      </c>
      <c r="H68" s="62">
        <v>545</v>
      </c>
      <c r="I68" s="54" t="s">
        <v>430</v>
      </c>
      <c r="J68" s="44"/>
      <c r="K68" s="111">
        <v>1273</v>
      </c>
      <c r="L68" s="40" t="s">
        <v>10</v>
      </c>
      <c r="M68" s="92">
        <v>492898</v>
      </c>
      <c r="N68" s="35">
        <v>12148</v>
      </c>
      <c r="O68" s="35">
        <v>0</v>
      </c>
      <c r="P68" s="34">
        <v>0</v>
      </c>
      <c r="Q68" s="34">
        <v>0</v>
      </c>
      <c r="R68" s="35">
        <v>100000</v>
      </c>
      <c r="S68" s="98">
        <f t="shared" si="21"/>
        <v>592898</v>
      </c>
      <c r="T68" s="99">
        <f t="shared" si="20"/>
        <v>88935</v>
      </c>
      <c r="U68" s="113">
        <f t="shared" si="22"/>
        <v>681833</v>
      </c>
      <c r="V68" s="100">
        <v>580153</v>
      </c>
      <c r="W68" s="101">
        <f t="shared" si="23"/>
        <v>98</v>
      </c>
      <c r="X68" s="121" t="str">
        <f t="shared" ref="X68:X76" si="26">(IF(W68&gt;99.99,V68-S68,"0"))</f>
        <v>0</v>
      </c>
      <c r="Y68" s="102">
        <f t="shared" si="24"/>
        <v>0</v>
      </c>
      <c r="Z68" s="102">
        <f t="shared" si="25"/>
        <v>85</v>
      </c>
      <c r="AA68" s="45">
        <v>1273</v>
      </c>
      <c r="AB68" s="10"/>
      <c r="AC68" s="94"/>
      <c r="AD68" s="91"/>
      <c r="AE68" s="46"/>
    </row>
    <row r="69" spans="1:31" x14ac:dyDescent="0.2">
      <c r="A69" s="38"/>
      <c r="B69" s="39"/>
      <c r="C69" s="169" t="s">
        <v>421</v>
      </c>
      <c r="D69" s="89" t="s">
        <v>288</v>
      </c>
      <c r="E69" s="87" t="s">
        <v>289</v>
      </c>
      <c r="F69" s="41">
        <v>70500</v>
      </c>
      <c r="G69" s="43">
        <v>70</v>
      </c>
      <c r="H69" s="62">
        <v>35</v>
      </c>
      <c r="I69" s="54" t="s">
        <v>430</v>
      </c>
      <c r="J69" s="44"/>
      <c r="K69" s="45">
        <v>1445</v>
      </c>
      <c r="L69" s="80" t="s">
        <v>10</v>
      </c>
      <c r="M69" s="92">
        <f>815877+137490</f>
        <v>953367</v>
      </c>
      <c r="N69" s="35">
        <v>-9258</v>
      </c>
      <c r="O69" s="35">
        <v>0</v>
      </c>
      <c r="P69" s="34">
        <v>0</v>
      </c>
      <c r="Q69" s="34">
        <v>0</v>
      </c>
      <c r="R69" s="35">
        <v>0</v>
      </c>
      <c r="S69" s="98">
        <f t="shared" si="21"/>
        <v>953367</v>
      </c>
      <c r="T69" s="99">
        <f t="shared" si="20"/>
        <v>143005</v>
      </c>
      <c r="U69" s="113">
        <f t="shared" si="22"/>
        <v>1096372</v>
      </c>
      <c r="V69" s="100">
        <v>992398</v>
      </c>
      <c r="W69" s="101">
        <v>100</v>
      </c>
      <c r="X69" s="121">
        <f t="shared" si="26"/>
        <v>39031</v>
      </c>
      <c r="Y69" s="102">
        <f t="shared" si="24"/>
        <v>27</v>
      </c>
      <c r="Z69" s="102">
        <f t="shared" si="25"/>
        <v>91</v>
      </c>
      <c r="AA69" s="45">
        <v>1445</v>
      </c>
      <c r="AB69" s="10"/>
      <c r="AC69" s="94"/>
      <c r="AD69" s="91"/>
      <c r="AE69" s="46"/>
    </row>
    <row r="70" spans="1:31" x14ac:dyDescent="0.2">
      <c r="A70" s="58" t="s">
        <v>405</v>
      </c>
      <c r="B70" s="32" t="s">
        <v>407</v>
      </c>
      <c r="C70" s="33" t="s">
        <v>406</v>
      </c>
      <c r="D70" s="33"/>
      <c r="E70" s="33" t="s">
        <v>309</v>
      </c>
      <c r="F70" s="33">
        <v>70500</v>
      </c>
      <c r="G70" s="34">
        <v>70</v>
      </c>
      <c r="H70" s="61">
        <v>74</v>
      </c>
      <c r="I70" s="12"/>
      <c r="J70" s="59"/>
      <c r="K70" s="60">
        <v>1501</v>
      </c>
      <c r="L70" s="12" t="s">
        <v>10</v>
      </c>
      <c r="M70" s="92">
        <v>301233</v>
      </c>
      <c r="N70" s="35">
        <v>7755</v>
      </c>
      <c r="O70" s="35">
        <v>0</v>
      </c>
      <c r="P70" s="30">
        <v>0</v>
      </c>
      <c r="Q70" s="30">
        <v>0</v>
      </c>
      <c r="R70" s="35">
        <v>0</v>
      </c>
      <c r="S70" s="98">
        <f t="shared" si="21"/>
        <v>301233</v>
      </c>
      <c r="T70" s="99">
        <f t="shared" si="20"/>
        <v>45185</v>
      </c>
      <c r="U70" s="113">
        <f t="shared" si="22"/>
        <v>346418</v>
      </c>
      <c r="V70" s="100">
        <v>296749</v>
      </c>
      <c r="W70" s="101">
        <f t="shared" si="23"/>
        <v>99</v>
      </c>
      <c r="X70" s="121" t="str">
        <f t="shared" si="26"/>
        <v>0</v>
      </c>
      <c r="Y70" s="102">
        <f t="shared" si="24"/>
        <v>0</v>
      </c>
      <c r="Z70" s="102">
        <f t="shared" si="25"/>
        <v>86</v>
      </c>
      <c r="AA70" s="60">
        <v>1501</v>
      </c>
      <c r="AB70" s="10"/>
      <c r="AC70" s="94"/>
      <c r="AD70" s="91"/>
      <c r="AE70" s="46"/>
    </row>
    <row r="71" spans="1:31" x14ac:dyDescent="0.2">
      <c r="A71" s="58" t="s">
        <v>403</v>
      </c>
      <c r="B71" s="32" t="s">
        <v>404</v>
      </c>
      <c r="C71" s="33" t="s">
        <v>402</v>
      </c>
      <c r="D71" s="33" t="s">
        <v>292</v>
      </c>
      <c r="E71" s="33" t="s">
        <v>293</v>
      </c>
      <c r="F71" s="33">
        <v>70500</v>
      </c>
      <c r="G71" s="34">
        <v>70</v>
      </c>
      <c r="H71" s="61">
        <v>78</v>
      </c>
      <c r="I71" s="12" t="s">
        <v>430</v>
      </c>
      <c r="J71" s="59"/>
      <c r="K71" s="34">
        <v>1520</v>
      </c>
      <c r="L71" s="12" t="s">
        <v>10</v>
      </c>
      <c r="M71" s="92">
        <v>326244</v>
      </c>
      <c r="N71" s="35">
        <v>-28810</v>
      </c>
      <c r="O71" s="35">
        <v>0</v>
      </c>
      <c r="P71" s="34">
        <v>0</v>
      </c>
      <c r="Q71" s="34">
        <v>0</v>
      </c>
      <c r="R71" s="35">
        <v>0</v>
      </c>
      <c r="S71" s="98">
        <f t="shared" si="21"/>
        <v>326244</v>
      </c>
      <c r="T71" s="99">
        <f t="shared" si="20"/>
        <v>48937</v>
      </c>
      <c r="U71" s="113">
        <f t="shared" si="22"/>
        <v>375181</v>
      </c>
      <c r="V71" s="100">
        <v>207763</v>
      </c>
      <c r="W71" s="101">
        <f t="shared" si="23"/>
        <v>64</v>
      </c>
      <c r="X71" s="121" t="str">
        <f t="shared" si="26"/>
        <v>0</v>
      </c>
      <c r="Y71" s="102">
        <f t="shared" si="24"/>
        <v>0</v>
      </c>
      <c r="Z71" s="102">
        <f t="shared" si="25"/>
        <v>55</v>
      </c>
      <c r="AA71" s="34">
        <v>1520</v>
      </c>
      <c r="AB71" s="10"/>
      <c r="AC71" s="94"/>
      <c r="AD71" s="91"/>
      <c r="AE71" s="46"/>
    </row>
    <row r="72" spans="1:31" x14ac:dyDescent="0.2">
      <c r="A72" s="38" t="s">
        <v>381</v>
      </c>
      <c r="B72" s="39" t="s">
        <v>385</v>
      </c>
      <c r="C72" s="168" t="s">
        <v>382</v>
      </c>
      <c r="D72" s="41" t="s">
        <v>312</v>
      </c>
      <c r="E72" s="43" t="s">
        <v>311</v>
      </c>
      <c r="F72" s="33">
        <v>70120</v>
      </c>
      <c r="G72" s="34">
        <v>70</v>
      </c>
      <c r="H72" s="61">
        <v>465</v>
      </c>
      <c r="I72" s="54" t="s">
        <v>430</v>
      </c>
      <c r="J72" s="44"/>
      <c r="K72" s="45">
        <v>1726</v>
      </c>
      <c r="L72" s="40" t="s">
        <v>10</v>
      </c>
      <c r="M72" s="92">
        <v>775005</v>
      </c>
      <c r="N72" s="35">
        <v>-16564</v>
      </c>
      <c r="O72" s="35">
        <v>0</v>
      </c>
      <c r="P72" s="34">
        <v>0</v>
      </c>
      <c r="Q72" s="34">
        <v>0</v>
      </c>
      <c r="R72" s="35">
        <v>0</v>
      </c>
      <c r="S72" s="98">
        <f t="shared" si="21"/>
        <v>775005</v>
      </c>
      <c r="T72" s="99">
        <f t="shared" si="20"/>
        <v>116251</v>
      </c>
      <c r="U72" s="113">
        <f t="shared" si="22"/>
        <v>891256</v>
      </c>
      <c r="V72" s="100">
        <v>758891</v>
      </c>
      <c r="W72" s="101">
        <f t="shared" si="23"/>
        <v>98</v>
      </c>
      <c r="X72" s="121" t="str">
        <f t="shared" si="26"/>
        <v>0</v>
      </c>
      <c r="Y72" s="102">
        <f t="shared" si="24"/>
        <v>0</v>
      </c>
      <c r="Z72" s="102">
        <f t="shared" si="25"/>
        <v>85</v>
      </c>
      <c r="AA72" s="45">
        <v>1726</v>
      </c>
      <c r="AB72" s="10"/>
      <c r="AC72" s="94"/>
      <c r="AD72" s="91"/>
      <c r="AE72" s="46"/>
    </row>
    <row r="73" spans="1:31" x14ac:dyDescent="0.2">
      <c r="A73" s="38"/>
      <c r="B73" s="39"/>
      <c r="C73" s="170" t="s">
        <v>427</v>
      </c>
      <c r="D73" s="41" t="s">
        <v>437</v>
      </c>
      <c r="E73" s="55" t="s">
        <v>428</v>
      </c>
      <c r="F73" s="33">
        <v>70120</v>
      </c>
      <c r="G73" s="88">
        <v>70</v>
      </c>
      <c r="H73" s="61"/>
      <c r="I73" s="40"/>
      <c r="J73" s="44"/>
      <c r="K73" s="111">
        <v>1755</v>
      </c>
      <c r="L73" s="40" t="s">
        <v>10</v>
      </c>
      <c r="M73" s="92">
        <f>274722.6+150012</f>
        <v>424734.6</v>
      </c>
      <c r="N73" s="35">
        <v>6795</v>
      </c>
      <c r="O73" s="35">
        <v>0</v>
      </c>
      <c r="P73" s="30">
        <v>0</v>
      </c>
      <c r="Q73" s="30">
        <v>0</v>
      </c>
      <c r="R73" s="35">
        <v>660000</v>
      </c>
      <c r="S73" s="98">
        <f t="shared" si="21"/>
        <v>1084735</v>
      </c>
      <c r="T73" s="99">
        <f t="shared" si="20"/>
        <v>162710</v>
      </c>
      <c r="U73" s="113">
        <f t="shared" si="22"/>
        <v>1247445</v>
      </c>
      <c r="V73" s="100">
        <v>530652</v>
      </c>
      <c r="W73" s="101">
        <f t="shared" si="23"/>
        <v>49</v>
      </c>
      <c r="X73" s="121" t="str">
        <f t="shared" si="26"/>
        <v>0</v>
      </c>
      <c r="Y73" s="102">
        <f t="shared" si="24"/>
        <v>0</v>
      </c>
      <c r="Z73" s="102">
        <f t="shared" si="25"/>
        <v>43</v>
      </c>
      <c r="AA73" s="45">
        <v>1755</v>
      </c>
      <c r="AB73" s="10"/>
      <c r="AC73" s="94"/>
      <c r="AD73" s="91"/>
      <c r="AE73" s="46"/>
    </row>
    <row r="74" spans="1:31" s="153" customFormat="1" x14ac:dyDescent="0.2">
      <c r="A74" s="154"/>
      <c r="B74" s="155"/>
      <c r="C74" s="158" t="s">
        <v>453</v>
      </c>
      <c r="D74" s="157"/>
      <c r="E74" s="158" t="s">
        <v>454</v>
      </c>
      <c r="F74" s="135"/>
      <c r="G74" s="159"/>
      <c r="H74" s="137"/>
      <c r="I74" s="157"/>
      <c r="J74" s="160"/>
      <c r="K74" s="161">
        <v>1610</v>
      </c>
      <c r="L74" s="157" t="s">
        <v>10</v>
      </c>
      <c r="M74" s="140"/>
      <c r="N74" s="141"/>
      <c r="O74" s="141"/>
      <c r="P74" s="136"/>
      <c r="Q74" s="136"/>
      <c r="R74" s="141"/>
      <c r="S74" s="142">
        <v>2000</v>
      </c>
      <c r="T74" s="143">
        <f t="shared" si="20"/>
        <v>300</v>
      </c>
      <c r="U74" s="144">
        <f t="shared" si="22"/>
        <v>2300</v>
      </c>
      <c r="V74" s="145">
        <v>967</v>
      </c>
      <c r="W74" s="146">
        <f t="shared" si="23"/>
        <v>48</v>
      </c>
      <c r="X74" s="147" t="str">
        <f t="shared" si="26"/>
        <v>0</v>
      </c>
      <c r="Y74" s="148">
        <f t="shared" si="24"/>
        <v>0</v>
      </c>
      <c r="Z74" s="148">
        <f t="shared" si="25"/>
        <v>42</v>
      </c>
      <c r="AA74" s="162"/>
      <c r="AB74" s="149"/>
      <c r="AC74" s="150"/>
      <c r="AD74" s="151"/>
      <c r="AE74" s="152"/>
    </row>
    <row r="75" spans="1:31" x14ac:dyDescent="0.2">
      <c r="A75" s="72" t="s">
        <v>397</v>
      </c>
      <c r="B75" s="56" t="s">
        <v>400</v>
      </c>
      <c r="C75" s="170" t="s">
        <v>401</v>
      </c>
      <c r="D75" s="41"/>
      <c r="E75" s="57" t="s">
        <v>322</v>
      </c>
      <c r="F75" s="41">
        <v>88410</v>
      </c>
      <c r="G75" s="42">
        <v>88</v>
      </c>
      <c r="H75" s="62">
        <v>7</v>
      </c>
      <c r="I75" s="54" t="s">
        <v>430</v>
      </c>
      <c r="J75" s="44"/>
      <c r="K75" s="45">
        <v>1835</v>
      </c>
      <c r="L75" s="54" t="s">
        <v>10</v>
      </c>
      <c r="M75" s="35">
        <v>401314</v>
      </c>
      <c r="N75" s="35">
        <v>-30821</v>
      </c>
      <c r="O75" s="35">
        <v>0</v>
      </c>
      <c r="P75" s="34">
        <v>0</v>
      </c>
      <c r="Q75" s="34">
        <v>0</v>
      </c>
      <c r="R75" s="35">
        <v>0</v>
      </c>
      <c r="S75" s="98">
        <f t="shared" si="21"/>
        <v>401314</v>
      </c>
      <c r="T75" s="99">
        <f t="shared" si="20"/>
        <v>60197</v>
      </c>
      <c r="U75" s="113">
        <f t="shared" si="22"/>
        <v>461511</v>
      </c>
      <c r="V75" s="100">
        <v>281473</v>
      </c>
      <c r="W75" s="101">
        <f t="shared" si="23"/>
        <v>70</v>
      </c>
      <c r="X75" s="121" t="str">
        <f t="shared" si="26"/>
        <v>0</v>
      </c>
      <c r="Y75" s="102">
        <f t="shared" si="24"/>
        <v>0</v>
      </c>
      <c r="Z75" s="102">
        <f t="shared" si="25"/>
        <v>61</v>
      </c>
      <c r="AA75" s="45">
        <v>1835</v>
      </c>
      <c r="AB75" s="10"/>
      <c r="AC75" s="94"/>
      <c r="AD75" s="91"/>
      <c r="AE75" s="46"/>
    </row>
    <row r="76" spans="1:31" x14ac:dyDescent="0.2">
      <c r="A76" s="76" t="s">
        <v>398</v>
      </c>
      <c r="B76" s="56" t="s">
        <v>399</v>
      </c>
      <c r="C76" s="66" t="s">
        <v>391</v>
      </c>
      <c r="D76" s="66"/>
      <c r="E76" s="66" t="s">
        <v>333</v>
      </c>
      <c r="F76" s="66">
        <v>70190</v>
      </c>
      <c r="G76" s="67">
        <v>70</v>
      </c>
      <c r="H76" s="68">
        <v>441</v>
      </c>
      <c r="I76" s="69" t="s">
        <v>430</v>
      </c>
      <c r="J76" s="70"/>
      <c r="K76" s="71">
        <v>1921</v>
      </c>
      <c r="L76" s="78" t="s">
        <v>10</v>
      </c>
      <c r="M76" s="35">
        <v>239534</v>
      </c>
      <c r="N76" s="35">
        <v>-10064</v>
      </c>
      <c r="O76" s="35">
        <v>0</v>
      </c>
      <c r="P76" s="34">
        <v>0</v>
      </c>
      <c r="Q76" s="34">
        <v>0</v>
      </c>
      <c r="R76" s="35">
        <v>0</v>
      </c>
      <c r="S76" s="98">
        <f t="shared" si="21"/>
        <v>239534</v>
      </c>
      <c r="T76" s="99">
        <f t="shared" si="20"/>
        <v>35930</v>
      </c>
      <c r="U76" s="113">
        <f t="shared" si="22"/>
        <v>275464</v>
      </c>
      <c r="V76" s="100">
        <v>178601</v>
      </c>
      <c r="W76" s="101">
        <f t="shared" si="23"/>
        <v>75</v>
      </c>
      <c r="X76" s="121" t="str">
        <f t="shared" si="26"/>
        <v>0</v>
      </c>
      <c r="Y76" s="102">
        <f t="shared" si="24"/>
        <v>0</v>
      </c>
      <c r="Z76" s="102">
        <f t="shared" si="25"/>
        <v>65</v>
      </c>
      <c r="AA76" s="71">
        <v>1921</v>
      </c>
      <c r="AB76" s="10"/>
      <c r="AC76" s="94"/>
      <c r="AD76" s="91"/>
      <c r="AE76" s="46"/>
    </row>
    <row r="77" spans="1:31" x14ac:dyDescent="0.2">
      <c r="K77" s="115"/>
      <c r="L77" s="116"/>
      <c r="M77" s="116"/>
      <c r="N77" s="116"/>
      <c r="O77" s="116"/>
      <c r="P77" s="116"/>
      <c r="Q77" s="117"/>
      <c r="R77" s="83"/>
      <c r="T77" s="49"/>
      <c r="U77" s="49"/>
      <c r="V77" s="49"/>
      <c r="W77" s="49"/>
      <c r="X77" s="122"/>
      <c r="Y77" s="82"/>
      <c r="Z77" s="114"/>
      <c r="AA77" s="46"/>
      <c r="AB77" s="51"/>
      <c r="AC77" s="51"/>
      <c r="AD77" s="97"/>
      <c r="AE77" s="46"/>
    </row>
    <row r="78" spans="1:31" x14ac:dyDescent="0.2">
      <c r="S78" s="36"/>
      <c r="X78" s="122"/>
      <c r="Y78" s="53"/>
      <c r="Z78" s="53"/>
      <c r="AA78" s="46"/>
      <c r="AB78" s="46"/>
      <c r="AC78" s="46"/>
      <c r="AD78" s="97"/>
      <c r="AE78" s="46"/>
    </row>
    <row r="79" spans="1:31" x14ac:dyDescent="0.2">
      <c r="K79" s="115" t="s">
        <v>357</v>
      </c>
      <c r="L79" s="116"/>
      <c r="M79" s="116"/>
      <c r="N79" s="116"/>
      <c r="O79" s="116"/>
      <c r="P79" s="116"/>
      <c r="Q79" s="117"/>
      <c r="R79" s="83"/>
      <c r="T79" s="36"/>
      <c r="U79" s="36"/>
      <c r="V79" s="36"/>
      <c r="W79" s="36"/>
      <c r="X79" s="122"/>
      <c r="Y79" s="52"/>
      <c r="Z79" s="52"/>
      <c r="AA79" s="46"/>
      <c r="AB79" s="46"/>
      <c r="AC79" s="46"/>
      <c r="AD79" s="46"/>
    </row>
    <row r="80" spans="1:31" x14ac:dyDescent="0.2">
      <c r="E80" s="2"/>
      <c r="T80" s="48"/>
      <c r="U80" s="48"/>
      <c r="X80" s="122"/>
      <c r="Y80" s="53"/>
      <c r="Z80" s="53"/>
      <c r="AA80" s="46"/>
      <c r="AB80" s="46"/>
      <c r="AC80" s="46"/>
      <c r="AD80" s="46"/>
    </row>
    <row r="81" spans="3:24" x14ac:dyDescent="0.2">
      <c r="M81" s="49">
        <f t="shared" ref="M81:T81" si="27">SUBTOTAL(9,M2:M76)</f>
        <v>32832694.600000001</v>
      </c>
      <c r="N81" s="49">
        <f t="shared" si="27"/>
        <v>-70458</v>
      </c>
      <c r="O81" s="49">
        <f t="shared" si="27"/>
        <v>400000</v>
      </c>
      <c r="P81" s="49">
        <f t="shared" si="27"/>
        <v>161000</v>
      </c>
      <c r="Q81" s="49">
        <f t="shared" si="27"/>
        <v>0</v>
      </c>
      <c r="R81" s="49">
        <f t="shared" si="27"/>
        <v>2960000</v>
      </c>
      <c r="S81" s="49">
        <f t="shared" si="27"/>
        <v>36355695</v>
      </c>
      <c r="T81" s="49">
        <f t="shared" si="27"/>
        <v>5454758</v>
      </c>
      <c r="U81" s="49"/>
      <c r="V81" s="49">
        <f>SUBTOTAL(9,V2:V76)</f>
        <v>32583718</v>
      </c>
      <c r="W81" s="49"/>
      <c r="X81" s="123">
        <f>SUBTOTAL(9,X2:X76)</f>
        <v>843039</v>
      </c>
    </row>
    <row r="82" spans="3:24" x14ac:dyDescent="0.2">
      <c r="C82" s="33"/>
      <c r="D82" s="33"/>
      <c r="E82" s="33"/>
      <c r="F82" s="34"/>
      <c r="G82" s="61"/>
      <c r="X82" s="122"/>
    </row>
    <row r="84" spans="3:24" x14ac:dyDescent="0.2">
      <c r="M84" s="3"/>
    </row>
  </sheetData>
  <autoFilter ref="A1:AA79">
    <sortState ref="A2:AC82">
      <sortCondition ref="K9:K98"/>
    </sortState>
  </autoFilter>
  <mergeCells count="2">
    <mergeCell ref="K77:Q77"/>
    <mergeCell ref="K79:Q79"/>
  </mergeCells>
  <phoneticPr fontId="0" type="noConversion"/>
  <pageMargins left="0" right="0" top="0" bottom="0" header="0" footer="0"/>
  <pageSetup paperSize="8" scale="59" fitToHeight="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8"/>
  <sheetViews>
    <sheetView workbookViewId="0">
      <selection activeCell="H15" sqref="H15"/>
    </sheetView>
  </sheetViews>
  <sheetFormatPr baseColWidth="10" defaultRowHeight="12.75" x14ac:dyDescent="0.2"/>
  <cols>
    <col min="1" max="1" width="24" style="2" bestFit="1" customWidth="1"/>
    <col min="2" max="2" width="32.28515625" bestFit="1" customWidth="1"/>
    <col min="3" max="3" width="22.140625" style="126" customWidth="1"/>
    <col min="4" max="4" width="11.42578125" style="2"/>
    <col min="5" max="5" width="25.42578125" style="126" customWidth="1"/>
  </cols>
  <sheetData>
    <row r="1" spans="1:5" x14ac:dyDescent="0.2">
      <c r="A1" s="130" t="s">
        <v>13</v>
      </c>
      <c r="B1" s="9" t="s">
        <v>14</v>
      </c>
    </row>
    <row r="2" spans="1:5" x14ac:dyDescent="0.2">
      <c r="A2" s="131">
        <v>3</v>
      </c>
      <c r="B2" s="10" t="s">
        <v>15</v>
      </c>
      <c r="C2" s="127" t="s">
        <v>216</v>
      </c>
      <c r="D2" s="83">
        <v>70500</v>
      </c>
      <c r="E2" s="127" t="s">
        <v>217</v>
      </c>
    </row>
    <row r="3" spans="1:5" x14ac:dyDescent="0.2">
      <c r="A3" s="131">
        <v>22</v>
      </c>
      <c r="B3" s="10" t="s">
        <v>16</v>
      </c>
      <c r="C3" s="127" t="s">
        <v>218</v>
      </c>
      <c r="D3" s="83">
        <v>70500</v>
      </c>
      <c r="E3" s="127" t="s">
        <v>219</v>
      </c>
    </row>
    <row r="4" spans="1:5" x14ac:dyDescent="0.2">
      <c r="A4" s="131">
        <v>25</v>
      </c>
      <c r="B4" s="10" t="s">
        <v>17</v>
      </c>
      <c r="C4" s="127" t="s">
        <v>219</v>
      </c>
      <c r="D4" s="83">
        <v>70500</v>
      </c>
      <c r="E4" s="127" t="s">
        <v>219</v>
      </c>
    </row>
    <row r="5" spans="1:5" x14ac:dyDescent="0.2">
      <c r="A5" s="131">
        <v>30</v>
      </c>
      <c r="B5" s="10" t="s">
        <v>18</v>
      </c>
      <c r="C5" s="127" t="s">
        <v>220</v>
      </c>
      <c r="D5" s="83">
        <v>70500</v>
      </c>
      <c r="E5" s="127" t="s">
        <v>221</v>
      </c>
    </row>
    <row r="6" spans="1:5" x14ac:dyDescent="0.2">
      <c r="A6" s="131">
        <v>33</v>
      </c>
      <c r="B6" s="10" t="s">
        <v>19</v>
      </c>
      <c r="C6" s="127" t="s">
        <v>222</v>
      </c>
      <c r="D6" s="83">
        <v>70500</v>
      </c>
      <c r="E6" s="127" t="s">
        <v>223</v>
      </c>
    </row>
    <row r="7" spans="1:5" x14ac:dyDescent="0.2">
      <c r="A7" s="131">
        <v>64</v>
      </c>
      <c r="B7" s="10" t="s">
        <v>20</v>
      </c>
      <c r="C7" s="127" t="s">
        <v>225</v>
      </c>
      <c r="D7" s="83">
        <v>70210</v>
      </c>
      <c r="E7" s="127" t="s">
        <v>225</v>
      </c>
    </row>
    <row r="8" spans="1:5" x14ac:dyDescent="0.2">
      <c r="A8" s="132">
        <v>65</v>
      </c>
      <c r="B8" s="11" t="s">
        <v>21</v>
      </c>
      <c r="C8" s="128" t="s">
        <v>224</v>
      </c>
      <c r="D8" s="125">
        <v>70210</v>
      </c>
      <c r="E8" s="128" t="s">
        <v>225</v>
      </c>
    </row>
    <row r="9" spans="1:5" x14ac:dyDescent="0.2">
      <c r="A9" s="131">
        <v>83</v>
      </c>
      <c r="B9" s="10" t="s">
        <v>109</v>
      </c>
      <c r="C9" s="127" t="s">
        <v>277</v>
      </c>
      <c r="D9" s="83">
        <v>70500</v>
      </c>
      <c r="E9" s="127" t="s">
        <v>277</v>
      </c>
    </row>
    <row r="10" spans="1:5" x14ac:dyDescent="0.2">
      <c r="A10" s="131">
        <v>86</v>
      </c>
      <c r="B10" s="10" t="s">
        <v>22</v>
      </c>
      <c r="C10" s="127" t="s">
        <v>226</v>
      </c>
      <c r="D10" s="83">
        <v>70210</v>
      </c>
      <c r="E10" s="127" t="s">
        <v>227</v>
      </c>
    </row>
    <row r="11" spans="1:5" x14ac:dyDescent="0.2">
      <c r="A11" s="131">
        <v>87</v>
      </c>
      <c r="B11" s="10" t="s">
        <v>23</v>
      </c>
      <c r="C11" s="127" t="s">
        <v>228</v>
      </c>
      <c r="D11" s="83">
        <v>70210</v>
      </c>
      <c r="E11" s="127" t="s">
        <v>227</v>
      </c>
    </row>
    <row r="12" spans="1:5" x14ac:dyDescent="0.2">
      <c r="A12" s="131">
        <v>89</v>
      </c>
      <c r="B12" s="10" t="s">
        <v>24</v>
      </c>
      <c r="C12" s="127" t="s">
        <v>229</v>
      </c>
      <c r="D12" s="83">
        <v>70210</v>
      </c>
      <c r="E12" s="127" t="s">
        <v>342</v>
      </c>
    </row>
    <row r="13" spans="1:5" x14ac:dyDescent="0.2">
      <c r="A13" s="131">
        <v>90</v>
      </c>
      <c r="B13" s="10" t="s">
        <v>25</v>
      </c>
      <c r="C13" s="127" t="s">
        <v>230</v>
      </c>
      <c r="D13" s="83">
        <v>70800</v>
      </c>
      <c r="E13" s="127" t="s">
        <v>231</v>
      </c>
    </row>
    <row r="14" spans="1:5" x14ac:dyDescent="0.2">
      <c r="A14" s="131">
        <v>91</v>
      </c>
      <c r="B14" s="10" t="s">
        <v>26</v>
      </c>
      <c r="C14" s="127" t="s">
        <v>232</v>
      </c>
      <c r="D14" s="83">
        <v>70210</v>
      </c>
      <c r="E14" s="127" t="s">
        <v>233</v>
      </c>
    </row>
    <row r="15" spans="1:5" x14ac:dyDescent="0.2">
      <c r="A15" s="131">
        <v>95</v>
      </c>
      <c r="B15" s="10" t="s">
        <v>27</v>
      </c>
      <c r="C15" s="127" t="s">
        <v>234</v>
      </c>
      <c r="D15" s="83">
        <v>70210</v>
      </c>
      <c r="E15" s="127" t="s">
        <v>235</v>
      </c>
    </row>
    <row r="16" spans="1:5" x14ac:dyDescent="0.2">
      <c r="A16" s="131">
        <v>96</v>
      </c>
      <c r="B16" s="10" t="s">
        <v>28</v>
      </c>
      <c r="C16" s="127" t="s">
        <v>236</v>
      </c>
      <c r="D16" s="83">
        <v>70210</v>
      </c>
      <c r="E16" s="127" t="s">
        <v>237</v>
      </c>
    </row>
    <row r="17" spans="1:5" x14ac:dyDescent="0.2">
      <c r="A17" s="131">
        <v>98</v>
      </c>
      <c r="B17" s="10" t="s">
        <v>29</v>
      </c>
      <c r="C17" s="127" t="s">
        <v>238</v>
      </c>
      <c r="D17" s="83">
        <v>70210</v>
      </c>
      <c r="E17" s="127" t="s">
        <v>237</v>
      </c>
    </row>
    <row r="18" spans="1:5" x14ac:dyDescent="0.2">
      <c r="A18" s="131">
        <v>104</v>
      </c>
      <c r="B18" s="10" t="s">
        <v>111</v>
      </c>
      <c r="C18" s="127" t="s">
        <v>343</v>
      </c>
      <c r="D18" s="83">
        <v>70500</v>
      </c>
      <c r="E18" s="127" t="s">
        <v>343</v>
      </c>
    </row>
    <row r="19" spans="1:5" x14ac:dyDescent="0.2">
      <c r="A19" s="131">
        <v>110</v>
      </c>
      <c r="B19" s="10" t="s">
        <v>110</v>
      </c>
      <c r="C19" s="127" t="str">
        <f>E19</f>
        <v>Magny les Jussey</v>
      </c>
      <c r="D19" s="83">
        <v>70500</v>
      </c>
      <c r="E19" s="127" t="s">
        <v>344</v>
      </c>
    </row>
    <row r="20" spans="1:5" x14ac:dyDescent="0.2">
      <c r="A20" s="131">
        <v>114</v>
      </c>
      <c r="B20" s="10" t="s">
        <v>30</v>
      </c>
      <c r="C20" s="127" t="str">
        <f>E20</f>
        <v>Venisey</v>
      </c>
      <c r="D20" s="83">
        <v>70500</v>
      </c>
      <c r="E20" s="127" t="s">
        <v>239</v>
      </c>
    </row>
    <row r="21" spans="1:5" x14ac:dyDescent="0.2">
      <c r="A21" s="131">
        <v>116</v>
      </c>
      <c r="B21" s="10" t="s">
        <v>31</v>
      </c>
      <c r="C21" s="127" t="str">
        <f>E21</f>
        <v>Saponcourt</v>
      </c>
      <c r="D21" s="83">
        <v>70210</v>
      </c>
      <c r="E21" s="127" t="s">
        <v>345</v>
      </c>
    </row>
    <row r="22" spans="1:5" x14ac:dyDescent="0.2">
      <c r="A22" s="131">
        <v>141</v>
      </c>
      <c r="B22" s="10" t="s">
        <v>32</v>
      </c>
      <c r="C22" s="127" t="s">
        <v>240</v>
      </c>
      <c r="D22" s="83">
        <v>70160</v>
      </c>
      <c r="E22" s="127" t="s">
        <v>241</v>
      </c>
    </row>
    <row r="23" spans="1:5" x14ac:dyDescent="0.2">
      <c r="A23" s="131">
        <v>202</v>
      </c>
      <c r="B23" s="10" t="s">
        <v>33</v>
      </c>
      <c r="C23" s="127" t="s">
        <v>242</v>
      </c>
      <c r="D23" s="83">
        <v>70500</v>
      </c>
      <c r="E23" s="127" t="s">
        <v>243</v>
      </c>
    </row>
    <row r="24" spans="1:5" x14ac:dyDescent="0.2">
      <c r="A24" s="131">
        <v>205</v>
      </c>
      <c r="B24" s="10" t="s">
        <v>34</v>
      </c>
      <c r="C24" s="127" t="s">
        <v>244</v>
      </c>
      <c r="D24" s="83">
        <v>70500</v>
      </c>
      <c r="E24" s="127" t="s">
        <v>243</v>
      </c>
    </row>
    <row r="25" spans="1:5" x14ac:dyDescent="0.2">
      <c r="A25" s="131">
        <v>206</v>
      </c>
      <c r="B25" s="10" t="s">
        <v>35</v>
      </c>
      <c r="C25" s="127" t="s">
        <v>245</v>
      </c>
      <c r="D25" s="83">
        <v>70500</v>
      </c>
      <c r="E25" s="127" t="s">
        <v>243</v>
      </c>
    </row>
    <row r="26" spans="1:5" x14ac:dyDescent="0.2">
      <c r="A26" s="131">
        <v>209</v>
      </c>
      <c r="B26" s="10" t="s">
        <v>36</v>
      </c>
      <c r="C26" s="127" t="s">
        <v>246</v>
      </c>
      <c r="D26" s="83">
        <v>70500</v>
      </c>
      <c r="E26" s="127" t="s">
        <v>243</v>
      </c>
    </row>
    <row r="27" spans="1:5" x14ac:dyDescent="0.2">
      <c r="A27" s="131">
        <v>211</v>
      </c>
      <c r="B27" s="10" t="s">
        <v>37</v>
      </c>
      <c r="C27" s="127" t="s">
        <v>247</v>
      </c>
      <c r="D27" s="83">
        <v>70500</v>
      </c>
      <c r="E27" s="127" t="s">
        <v>243</v>
      </c>
    </row>
    <row r="28" spans="1:5" x14ac:dyDescent="0.2">
      <c r="A28" s="131">
        <v>215</v>
      </c>
      <c r="B28" s="10" t="s">
        <v>38</v>
      </c>
      <c r="C28" s="127" t="s">
        <v>248</v>
      </c>
      <c r="D28" s="83">
        <v>70500</v>
      </c>
      <c r="E28" s="127" t="s">
        <v>243</v>
      </c>
    </row>
    <row r="29" spans="1:5" x14ac:dyDescent="0.2">
      <c r="A29" s="131">
        <v>217</v>
      </c>
      <c r="B29" s="10" t="s">
        <v>39</v>
      </c>
      <c r="C29" s="127" t="s">
        <v>249</v>
      </c>
      <c r="D29" s="83">
        <v>70500</v>
      </c>
      <c r="E29" s="127" t="s">
        <v>243</v>
      </c>
    </row>
    <row r="30" spans="1:5" x14ac:dyDescent="0.2">
      <c r="A30" s="131">
        <v>219</v>
      </c>
      <c r="B30" s="10" t="s">
        <v>40</v>
      </c>
      <c r="C30" s="127" t="s">
        <v>250</v>
      </c>
      <c r="D30" s="83">
        <v>70500</v>
      </c>
      <c r="E30" s="127" t="s">
        <v>243</v>
      </c>
    </row>
    <row r="31" spans="1:5" x14ac:dyDescent="0.2">
      <c r="A31" s="131">
        <v>220</v>
      </c>
      <c r="B31" s="10" t="s">
        <v>41</v>
      </c>
      <c r="C31" s="127" t="s">
        <v>251</v>
      </c>
      <c r="D31" s="83">
        <v>70500</v>
      </c>
      <c r="E31" s="127" t="s">
        <v>243</v>
      </c>
    </row>
    <row r="32" spans="1:5" x14ac:dyDescent="0.2">
      <c r="A32" s="131">
        <v>228</v>
      </c>
      <c r="B32" s="10" t="s">
        <v>42</v>
      </c>
      <c r="C32" s="127" t="s">
        <v>252</v>
      </c>
      <c r="D32" s="83">
        <v>70500</v>
      </c>
      <c r="E32" s="127" t="s">
        <v>243</v>
      </c>
    </row>
    <row r="33" spans="1:5" x14ac:dyDescent="0.2">
      <c r="A33" s="131">
        <v>231</v>
      </c>
      <c r="B33" s="10" t="s">
        <v>43</v>
      </c>
      <c r="C33" s="127" t="s">
        <v>253</v>
      </c>
      <c r="D33" s="83">
        <v>70500</v>
      </c>
      <c r="E33" s="127" t="s">
        <v>243</v>
      </c>
    </row>
    <row r="34" spans="1:5" x14ac:dyDescent="0.2">
      <c r="A34" s="131">
        <v>232</v>
      </c>
      <c r="B34" s="10" t="s">
        <v>44</v>
      </c>
      <c r="C34" s="127" t="s">
        <v>254</v>
      </c>
      <c r="D34" s="83">
        <v>70160</v>
      </c>
      <c r="E34" s="127" t="s">
        <v>255</v>
      </c>
    </row>
    <row r="35" spans="1:5" x14ac:dyDescent="0.2">
      <c r="A35" s="131">
        <v>236</v>
      </c>
      <c r="B35" s="10" t="s">
        <v>45</v>
      </c>
      <c r="C35" s="127" t="s">
        <v>256</v>
      </c>
      <c r="D35" s="83">
        <v>70160</v>
      </c>
      <c r="E35" s="127" t="s">
        <v>255</v>
      </c>
    </row>
    <row r="36" spans="1:5" x14ac:dyDescent="0.2">
      <c r="A36" s="131">
        <v>238</v>
      </c>
      <c r="B36" s="10" t="s">
        <v>46</v>
      </c>
      <c r="C36" s="127" t="s">
        <v>257</v>
      </c>
      <c r="D36" s="83">
        <v>70160</v>
      </c>
      <c r="E36" s="127" t="s">
        <v>255</v>
      </c>
    </row>
    <row r="37" spans="1:5" x14ac:dyDescent="0.2">
      <c r="A37" s="131">
        <v>243</v>
      </c>
      <c r="B37" s="10" t="s">
        <v>112</v>
      </c>
      <c r="C37" s="127" t="str">
        <f>E37</f>
        <v>Fouchécourt</v>
      </c>
      <c r="D37" s="83">
        <v>70160</v>
      </c>
      <c r="E37" s="127" t="s">
        <v>255</v>
      </c>
    </row>
    <row r="38" spans="1:5" x14ac:dyDescent="0.2">
      <c r="A38" s="131">
        <v>244</v>
      </c>
      <c r="B38" s="10" t="s">
        <v>107</v>
      </c>
      <c r="C38" s="127" t="str">
        <f>E38</f>
        <v>Fouchécourt</v>
      </c>
      <c r="D38" s="83">
        <v>70160</v>
      </c>
      <c r="E38" s="127" t="s">
        <v>255</v>
      </c>
    </row>
    <row r="39" spans="1:5" x14ac:dyDescent="0.2">
      <c r="A39" s="131">
        <v>245</v>
      </c>
      <c r="B39" s="10" t="s">
        <v>47</v>
      </c>
      <c r="C39" s="127" t="s">
        <v>258</v>
      </c>
      <c r="D39" s="83">
        <v>70160</v>
      </c>
      <c r="E39" s="127" t="s">
        <v>255</v>
      </c>
    </row>
    <row r="40" spans="1:5" x14ac:dyDescent="0.2">
      <c r="A40" s="131">
        <v>248</v>
      </c>
      <c r="B40" s="10" t="s">
        <v>48</v>
      </c>
      <c r="C40" s="127" t="s">
        <v>259</v>
      </c>
      <c r="D40" s="83">
        <v>70160</v>
      </c>
      <c r="E40" s="127" t="s">
        <v>260</v>
      </c>
    </row>
    <row r="41" spans="1:5" x14ac:dyDescent="0.2">
      <c r="A41" s="131">
        <v>249</v>
      </c>
      <c r="B41" s="10" t="s">
        <v>49</v>
      </c>
      <c r="C41" s="127" t="s">
        <v>261</v>
      </c>
      <c r="D41" s="83">
        <v>70160</v>
      </c>
      <c r="E41" s="127" t="s">
        <v>262</v>
      </c>
    </row>
    <row r="42" spans="1:5" x14ac:dyDescent="0.2">
      <c r="A42" s="131">
        <v>257</v>
      </c>
      <c r="B42" s="10" t="s">
        <v>12</v>
      </c>
      <c r="C42" s="127">
        <f>D42</f>
        <v>70160</v>
      </c>
      <c r="D42" s="83">
        <v>70160</v>
      </c>
      <c r="E42" s="127" t="s">
        <v>346</v>
      </c>
    </row>
    <row r="43" spans="1:5" x14ac:dyDescent="0.2">
      <c r="A43" s="131">
        <v>259</v>
      </c>
      <c r="B43" s="10" t="s">
        <v>50</v>
      </c>
      <c r="C43" s="127" t="s">
        <v>263</v>
      </c>
      <c r="D43" s="83">
        <v>70160</v>
      </c>
      <c r="E43" s="127" t="s">
        <v>262</v>
      </c>
    </row>
    <row r="44" spans="1:5" x14ac:dyDescent="0.2">
      <c r="A44" s="131">
        <v>261</v>
      </c>
      <c r="B44" s="10" t="s">
        <v>51</v>
      </c>
      <c r="C44" s="127" t="s">
        <v>264</v>
      </c>
      <c r="D44" s="83">
        <v>70160</v>
      </c>
      <c r="E44" s="127" t="s">
        <v>260</v>
      </c>
    </row>
    <row r="45" spans="1:5" x14ac:dyDescent="0.2">
      <c r="A45" s="131">
        <v>264</v>
      </c>
      <c r="B45" s="10" t="s">
        <v>52</v>
      </c>
      <c r="C45" s="127" t="s">
        <v>265</v>
      </c>
      <c r="D45" s="83">
        <v>70170</v>
      </c>
      <c r="E45" s="127" t="s">
        <v>266</v>
      </c>
    </row>
    <row r="46" spans="1:5" x14ac:dyDescent="0.2">
      <c r="A46" s="131">
        <v>265</v>
      </c>
      <c r="B46" s="10" t="s">
        <v>53</v>
      </c>
      <c r="C46" s="127" t="str">
        <f>E46</f>
        <v>Chargey les port</v>
      </c>
      <c r="D46" s="83">
        <v>70170</v>
      </c>
      <c r="E46" s="127" t="s">
        <v>266</v>
      </c>
    </row>
    <row r="47" spans="1:5" x14ac:dyDescent="0.2">
      <c r="A47" s="131">
        <v>266</v>
      </c>
      <c r="B47" s="10" t="s">
        <v>54</v>
      </c>
      <c r="C47" s="127" t="s">
        <v>267</v>
      </c>
      <c r="D47" s="83">
        <v>70170</v>
      </c>
      <c r="E47" s="127" t="s">
        <v>266</v>
      </c>
    </row>
    <row r="48" spans="1:5" x14ac:dyDescent="0.2">
      <c r="A48" s="131">
        <v>267</v>
      </c>
      <c r="B48" s="10" t="s">
        <v>55</v>
      </c>
      <c r="C48" s="127" t="s">
        <v>268</v>
      </c>
      <c r="D48" s="83">
        <v>70170</v>
      </c>
      <c r="E48" s="127" t="s">
        <v>266</v>
      </c>
    </row>
    <row r="49" spans="1:5" x14ac:dyDescent="0.2">
      <c r="A49" s="131">
        <v>272</v>
      </c>
      <c r="B49" s="10" t="s">
        <v>56</v>
      </c>
      <c r="C49" s="127" t="s">
        <v>269</v>
      </c>
      <c r="D49" s="83">
        <v>70160</v>
      </c>
      <c r="E49" s="127" t="s">
        <v>270</v>
      </c>
    </row>
    <row r="50" spans="1:5" x14ac:dyDescent="0.2">
      <c r="A50" s="131">
        <v>273</v>
      </c>
      <c r="B50" s="10" t="s">
        <v>57</v>
      </c>
      <c r="C50" s="127" t="s">
        <v>271</v>
      </c>
      <c r="D50" s="83">
        <v>70500</v>
      </c>
      <c r="E50" s="127" t="s">
        <v>239</v>
      </c>
    </row>
    <row r="51" spans="1:5" x14ac:dyDescent="0.2">
      <c r="A51" s="131">
        <v>277</v>
      </c>
      <c r="B51" s="10" t="s">
        <v>58</v>
      </c>
      <c r="C51" s="127" t="s">
        <v>272</v>
      </c>
      <c r="D51" s="83">
        <v>70500</v>
      </c>
      <c r="E51" s="127" t="s">
        <v>273</v>
      </c>
    </row>
    <row r="52" spans="1:5" x14ac:dyDescent="0.2">
      <c r="A52" s="131">
        <v>279</v>
      </c>
      <c r="B52" s="10" t="s">
        <v>59</v>
      </c>
      <c r="C52" s="127" t="str">
        <f>E52</f>
        <v>Montureux les Baulay</v>
      </c>
      <c r="D52" s="83">
        <v>70500</v>
      </c>
      <c r="E52" s="127" t="s">
        <v>273</v>
      </c>
    </row>
    <row r="53" spans="1:5" x14ac:dyDescent="0.2">
      <c r="A53" s="131">
        <v>307</v>
      </c>
      <c r="B53" s="10" t="s">
        <v>113</v>
      </c>
      <c r="C53" s="127" t="s">
        <v>274</v>
      </c>
      <c r="D53" s="83">
        <v>70500</v>
      </c>
      <c r="E53" s="127" t="s">
        <v>275</v>
      </c>
    </row>
    <row r="54" spans="1:5" x14ac:dyDescent="0.2">
      <c r="A54" s="131">
        <v>311</v>
      </c>
      <c r="B54" s="10" t="s">
        <v>60</v>
      </c>
      <c r="C54" s="127" t="s">
        <v>276</v>
      </c>
      <c r="D54" s="83">
        <v>70500</v>
      </c>
      <c r="E54" s="127" t="s">
        <v>277</v>
      </c>
    </row>
    <row r="55" spans="1:5" x14ac:dyDescent="0.2">
      <c r="A55" s="131">
        <v>312</v>
      </c>
      <c r="B55" s="10" t="s">
        <v>61</v>
      </c>
      <c r="C55" s="127" t="str">
        <f>E55</f>
        <v>Bourbevelle</v>
      </c>
      <c r="D55" s="83">
        <v>70500</v>
      </c>
      <c r="E55" s="127" t="s">
        <v>347</v>
      </c>
    </row>
    <row r="56" spans="1:5" x14ac:dyDescent="0.2">
      <c r="A56" s="131">
        <v>320</v>
      </c>
      <c r="B56" s="10" t="s">
        <v>62</v>
      </c>
      <c r="C56" s="127" t="s">
        <v>278</v>
      </c>
      <c r="D56" s="83">
        <v>70500</v>
      </c>
      <c r="E56" s="127" t="s">
        <v>221</v>
      </c>
    </row>
    <row r="57" spans="1:5" x14ac:dyDescent="0.2">
      <c r="A57" s="131">
        <v>321</v>
      </c>
      <c r="B57" s="10" t="s">
        <v>63</v>
      </c>
      <c r="C57" s="127" t="s">
        <v>340</v>
      </c>
      <c r="D57" s="83">
        <v>70500</v>
      </c>
      <c r="E57" s="127" t="s">
        <v>279</v>
      </c>
    </row>
    <row r="58" spans="1:5" x14ac:dyDescent="0.2">
      <c r="A58" s="131">
        <v>322</v>
      </c>
      <c r="B58" s="10" t="s">
        <v>356</v>
      </c>
      <c r="C58" s="127" t="str">
        <f>E58</f>
        <v>Aisey et Richecourt</v>
      </c>
      <c r="D58" s="83">
        <v>70500</v>
      </c>
      <c r="E58" s="127" t="s">
        <v>221</v>
      </c>
    </row>
    <row r="59" spans="1:5" x14ac:dyDescent="0.2">
      <c r="A59" s="131">
        <v>333</v>
      </c>
      <c r="B59" s="10" t="s">
        <v>64</v>
      </c>
      <c r="C59" s="127" t="s">
        <v>280</v>
      </c>
      <c r="D59" s="83">
        <v>70500</v>
      </c>
      <c r="E59" s="127" t="s">
        <v>281</v>
      </c>
    </row>
    <row r="60" spans="1:5" x14ac:dyDescent="0.2">
      <c r="A60" s="131">
        <v>401</v>
      </c>
      <c r="B60" s="10" t="s">
        <v>65</v>
      </c>
      <c r="C60" s="127" t="s">
        <v>282</v>
      </c>
      <c r="D60" s="83">
        <v>52500</v>
      </c>
      <c r="E60" s="127" t="s">
        <v>283</v>
      </c>
    </row>
    <row r="61" spans="1:5" x14ac:dyDescent="0.2">
      <c r="A61" s="131">
        <v>406</v>
      </c>
      <c r="B61" s="10" t="s">
        <v>66</v>
      </c>
      <c r="C61" s="127" t="s">
        <v>284</v>
      </c>
      <c r="D61" s="83">
        <v>70120</v>
      </c>
      <c r="E61" s="127" t="s">
        <v>286</v>
      </c>
    </row>
    <row r="62" spans="1:5" x14ac:dyDescent="0.2">
      <c r="A62" s="131">
        <v>419</v>
      </c>
      <c r="B62" s="10" t="s">
        <v>67</v>
      </c>
      <c r="C62" s="127" t="s">
        <v>285</v>
      </c>
      <c r="D62" s="83">
        <v>70120</v>
      </c>
      <c r="E62" s="127" t="s">
        <v>286</v>
      </c>
    </row>
    <row r="63" spans="1:5" x14ac:dyDescent="0.2">
      <c r="A63" s="131">
        <v>422</v>
      </c>
      <c r="B63" s="10" t="s">
        <v>68</v>
      </c>
      <c r="C63" s="127" t="s">
        <v>287</v>
      </c>
      <c r="D63" s="83">
        <v>70120</v>
      </c>
      <c r="E63" s="127" t="s">
        <v>286</v>
      </c>
    </row>
    <row r="64" spans="1:5" x14ac:dyDescent="0.2">
      <c r="A64" s="131">
        <v>445</v>
      </c>
      <c r="B64" s="10" t="s">
        <v>69</v>
      </c>
      <c r="C64" s="127" t="s">
        <v>288</v>
      </c>
      <c r="D64" s="83">
        <v>70500</v>
      </c>
      <c r="E64" s="127" t="s">
        <v>289</v>
      </c>
    </row>
    <row r="65" spans="1:5" x14ac:dyDescent="0.2">
      <c r="A65" s="131">
        <v>501</v>
      </c>
      <c r="B65" s="10" t="s">
        <v>70</v>
      </c>
      <c r="C65" s="127" t="s">
        <v>290</v>
      </c>
      <c r="D65" s="83">
        <v>70500</v>
      </c>
      <c r="E65" s="127" t="s">
        <v>291</v>
      </c>
    </row>
    <row r="66" spans="1:5" x14ac:dyDescent="0.2">
      <c r="A66" s="131">
        <v>502</v>
      </c>
      <c r="B66" s="10" t="s">
        <v>114</v>
      </c>
      <c r="C66" s="127" t="str">
        <f>E66</f>
        <v>Barges</v>
      </c>
      <c r="D66" s="83">
        <v>70500</v>
      </c>
      <c r="E66" s="127" t="s">
        <v>291</v>
      </c>
    </row>
    <row r="67" spans="1:5" x14ac:dyDescent="0.2">
      <c r="A67" s="131">
        <v>520</v>
      </c>
      <c r="B67" s="10" t="s">
        <v>71</v>
      </c>
      <c r="C67" s="127" t="s">
        <v>292</v>
      </c>
      <c r="D67" s="83">
        <v>70500</v>
      </c>
      <c r="E67" s="127" t="s">
        <v>293</v>
      </c>
    </row>
    <row r="68" spans="1:5" x14ac:dyDescent="0.2">
      <c r="A68" s="131">
        <v>521</v>
      </c>
      <c r="B68" s="10" t="s">
        <v>72</v>
      </c>
      <c r="C68" s="127" t="s">
        <v>294</v>
      </c>
      <c r="D68" s="83">
        <v>70500</v>
      </c>
      <c r="E68" s="127" t="s">
        <v>295</v>
      </c>
    </row>
    <row r="69" spans="1:5" x14ac:dyDescent="0.2">
      <c r="A69" s="131">
        <v>523</v>
      </c>
      <c r="B69" s="10" t="s">
        <v>73</v>
      </c>
      <c r="C69" s="127" t="s">
        <v>296</v>
      </c>
      <c r="D69" s="83">
        <v>70500</v>
      </c>
      <c r="E69" s="127" t="s">
        <v>295</v>
      </c>
    </row>
    <row r="70" spans="1:5" x14ac:dyDescent="0.2">
      <c r="A70" s="131">
        <v>524</v>
      </c>
      <c r="B70" s="10" t="s">
        <v>74</v>
      </c>
      <c r="C70" s="127" t="str">
        <f>E70</f>
        <v>Noroy les Jussey</v>
      </c>
      <c r="D70" s="83">
        <v>70500</v>
      </c>
      <c r="E70" s="127" t="s">
        <v>348</v>
      </c>
    </row>
    <row r="71" spans="1:5" x14ac:dyDescent="0.2">
      <c r="A71" s="131">
        <v>529</v>
      </c>
      <c r="B71" s="10" t="s">
        <v>75</v>
      </c>
      <c r="C71" s="127" t="s">
        <v>297</v>
      </c>
      <c r="D71" s="83">
        <v>70500</v>
      </c>
      <c r="E71" s="127" t="s">
        <v>295</v>
      </c>
    </row>
    <row r="72" spans="1:5" x14ac:dyDescent="0.2">
      <c r="A72" s="131">
        <v>548</v>
      </c>
      <c r="B72" s="10" t="s">
        <v>76</v>
      </c>
      <c r="C72" s="127" t="str">
        <f>E72</f>
        <v>Montigny les Cherlieu</v>
      </c>
      <c r="D72" s="83">
        <v>70500</v>
      </c>
      <c r="E72" s="127" t="s">
        <v>299</v>
      </c>
    </row>
    <row r="73" spans="1:5" x14ac:dyDescent="0.2">
      <c r="A73" s="131">
        <v>552</v>
      </c>
      <c r="B73" s="10" t="s">
        <v>77</v>
      </c>
      <c r="C73" s="127" t="s">
        <v>298</v>
      </c>
      <c r="D73" s="83">
        <v>70500</v>
      </c>
      <c r="E73" s="127" t="s">
        <v>299</v>
      </c>
    </row>
    <row r="74" spans="1:5" x14ac:dyDescent="0.2">
      <c r="A74" s="131">
        <v>558</v>
      </c>
      <c r="B74" s="10" t="s">
        <v>115</v>
      </c>
      <c r="C74" s="127" t="str">
        <f>E74</f>
        <v>Montigny les Cherlieu</v>
      </c>
      <c r="D74" s="83">
        <v>70500</v>
      </c>
      <c r="E74" s="127" t="s">
        <v>299</v>
      </c>
    </row>
    <row r="75" spans="1:5" x14ac:dyDescent="0.2">
      <c r="A75" s="131">
        <v>559</v>
      </c>
      <c r="B75" s="10" t="s">
        <v>78</v>
      </c>
      <c r="C75" s="127" t="s">
        <v>300</v>
      </c>
      <c r="D75" s="83">
        <v>70500</v>
      </c>
      <c r="E75" s="127" t="s">
        <v>299</v>
      </c>
    </row>
    <row r="76" spans="1:5" x14ac:dyDescent="0.2">
      <c r="A76" s="131">
        <v>560</v>
      </c>
      <c r="B76" s="10" t="s">
        <v>79</v>
      </c>
      <c r="C76" s="127" t="s">
        <v>301</v>
      </c>
      <c r="D76" s="83">
        <v>70500</v>
      </c>
      <c r="E76" s="127" t="s">
        <v>299</v>
      </c>
    </row>
    <row r="77" spans="1:5" x14ac:dyDescent="0.2">
      <c r="A77" s="131">
        <v>573</v>
      </c>
      <c r="B77" s="10" t="s">
        <v>80</v>
      </c>
      <c r="C77" s="127" t="s">
        <v>302</v>
      </c>
      <c r="D77" s="83">
        <v>70500</v>
      </c>
      <c r="E77" s="127" t="s">
        <v>303</v>
      </c>
    </row>
    <row r="78" spans="1:5" x14ac:dyDescent="0.2">
      <c r="A78" s="131">
        <v>576</v>
      </c>
      <c r="B78" s="10" t="s">
        <v>81</v>
      </c>
      <c r="C78" s="127" t="s">
        <v>304</v>
      </c>
      <c r="D78" s="83">
        <v>70500</v>
      </c>
      <c r="E78" s="127" t="s">
        <v>303</v>
      </c>
    </row>
    <row r="79" spans="1:5" x14ac:dyDescent="0.2">
      <c r="A79" s="131">
        <v>584</v>
      </c>
      <c r="B79" s="10" t="s">
        <v>116</v>
      </c>
      <c r="C79" s="127" t="s">
        <v>305</v>
      </c>
      <c r="D79" s="83">
        <v>70500</v>
      </c>
      <c r="E79" s="127" t="s">
        <v>303</v>
      </c>
    </row>
    <row r="80" spans="1:5" x14ac:dyDescent="0.2">
      <c r="A80" s="131">
        <v>589</v>
      </c>
      <c r="B80" s="10" t="s">
        <v>82</v>
      </c>
      <c r="C80" s="127" t="s">
        <v>306</v>
      </c>
      <c r="D80" s="83">
        <v>70500</v>
      </c>
      <c r="E80" s="127" t="s">
        <v>307</v>
      </c>
    </row>
    <row r="81" spans="1:5" x14ac:dyDescent="0.2">
      <c r="A81" s="131">
        <v>609</v>
      </c>
      <c r="B81" s="10" t="s">
        <v>83</v>
      </c>
      <c r="C81" s="127" t="s">
        <v>308</v>
      </c>
      <c r="D81" s="83">
        <v>70500</v>
      </c>
      <c r="E81" s="127" t="s">
        <v>309</v>
      </c>
    </row>
    <row r="82" spans="1:5" x14ac:dyDescent="0.2">
      <c r="A82" s="131">
        <v>610</v>
      </c>
      <c r="B82" s="10" t="s">
        <v>84</v>
      </c>
      <c r="C82" s="127" t="str">
        <f>E82</f>
        <v>Blondefontaine</v>
      </c>
      <c r="D82" s="83">
        <v>70500</v>
      </c>
      <c r="E82" s="127" t="s">
        <v>309</v>
      </c>
    </row>
    <row r="83" spans="1:5" x14ac:dyDescent="0.2">
      <c r="A83" s="131">
        <v>723</v>
      </c>
      <c r="B83" s="10" t="s">
        <v>85</v>
      </c>
      <c r="C83" s="127" t="s">
        <v>310</v>
      </c>
      <c r="D83" s="83">
        <v>70120</v>
      </c>
      <c r="E83" s="127" t="s">
        <v>311</v>
      </c>
    </row>
    <row r="84" spans="1:5" x14ac:dyDescent="0.2">
      <c r="A84" s="131">
        <v>726</v>
      </c>
      <c r="B84" s="10" t="s">
        <v>86</v>
      </c>
      <c r="C84" s="127" t="s">
        <v>312</v>
      </c>
      <c r="D84" s="83">
        <v>70120</v>
      </c>
      <c r="E84" s="127" t="s">
        <v>311</v>
      </c>
    </row>
    <row r="85" spans="1:5" x14ac:dyDescent="0.2">
      <c r="A85" s="131">
        <v>755</v>
      </c>
      <c r="B85" s="10" t="s">
        <v>87</v>
      </c>
      <c r="C85" s="127" t="s">
        <v>313</v>
      </c>
      <c r="D85" s="83">
        <v>70120</v>
      </c>
      <c r="E85" s="127" t="s">
        <v>314</v>
      </c>
    </row>
    <row r="86" spans="1:5" x14ac:dyDescent="0.2">
      <c r="A86" s="131">
        <v>756</v>
      </c>
      <c r="B86" s="10" t="s">
        <v>88</v>
      </c>
      <c r="C86" s="127" t="str">
        <f>E86</f>
        <v>Molay</v>
      </c>
      <c r="D86" s="83">
        <v>70120</v>
      </c>
      <c r="E86" s="127" t="s">
        <v>314</v>
      </c>
    </row>
    <row r="87" spans="1:5" x14ac:dyDescent="0.2">
      <c r="A87" s="131">
        <v>759</v>
      </c>
      <c r="B87" s="10" t="s">
        <v>117</v>
      </c>
      <c r="C87" s="127" t="str">
        <f>E87</f>
        <v>Betoncourt les Menetriers</v>
      </c>
      <c r="D87" s="83">
        <v>70120</v>
      </c>
      <c r="E87" s="127" t="s">
        <v>349</v>
      </c>
    </row>
    <row r="88" spans="1:5" x14ac:dyDescent="0.2">
      <c r="A88" s="131">
        <v>801</v>
      </c>
      <c r="B88" s="10" t="s">
        <v>89</v>
      </c>
      <c r="C88" s="127" t="s">
        <v>315</v>
      </c>
      <c r="D88" s="83">
        <v>70500</v>
      </c>
      <c r="E88" s="127" t="s">
        <v>316</v>
      </c>
    </row>
    <row r="89" spans="1:5" x14ac:dyDescent="0.2">
      <c r="A89" s="131">
        <v>808</v>
      </c>
      <c r="B89" s="10" t="s">
        <v>90</v>
      </c>
      <c r="C89" s="127" t="s">
        <v>317</v>
      </c>
      <c r="D89" s="83">
        <v>70500</v>
      </c>
      <c r="E89" s="127" t="s">
        <v>316</v>
      </c>
    </row>
    <row r="90" spans="1:5" x14ac:dyDescent="0.2">
      <c r="A90" s="131">
        <v>819</v>
      </c>
      <c r="B90" s="10" t="s">
        <v>91</v>
      </c>
      <c r="C90" s="127" t="s">
        <v>318</v>
      </c>
      <c r="D90" s="83">
        <v>70500</v>
      </c>
      <c r="E90" s="127" t="s">
        <v>319</v>
      </c>
    </row>
    <row r="91" spans="1:5" x14ac:dyDescent="0.2">
      <c r="A91" s="131">
        <v>820</v>
      </c>
      <c r="B91" s="10" t="s">
        <v>92</v>
      </c>
      <c r="C91" s="127" t="str">
        <f>E91</f>
        <v>Montcourt</v>
      </c>
      <c r="D91" s="83">
        <v>70500</v>
      </c>
      <c r="E91" s="127" t="s">
        <v>319</v>
      </c>
    </row>
    <row r="92" spans="1:5" x14ac:dyDescent="0.2">
      <c r="A92" s="131">
        <v>824</v>
      </c>
      <c r="B92" s="10" t="s">
        <v>93</v>
      </c>
      <c r="C92" s="127" t="s">
        <v>320</v>
      </c>
      <c r="D92" s="83">
        <v>70500</v>
      </c>
      <c r="E92" s="127" t="s">
        <v>319</v>
      </c>
    </row>
    <row r="93" spans="1:5" x14ac:dyDescent="0.2">
      <c r="A93" s="131">
        <v>835</v>
      </c>
      <c r="B93" s="10" t="s">
        <v>94</v>
      </c>
      <c r="C93" s="127" t="s">
        <v>321</v>
      </c>
      <c r="D93" s="83">
        <v>88410</v>
      </c>
      <c r="E93" s="127" t="s">
        <v>322</v>
      </c>
    </row>
    <row r="94" spans="1:5" x14ac:dyDescent="0.2">
      <c r="A94" s="131">
        <v>836</v>
      </c>
      <c r="B94" s="10" t="s">
        <v>95</v>
      </c>
      <c r="C94" s="127" t="s">
        <v>323</v>
      </c>
      <c r="D94" s="83">
        <v>88410</v>
      </c>
      <c r="E94" s="127" t="s">
        <v>322</v>
      </c>
    </row>
    <row r="95" spans="1:5" x14ac:dyDescent="0.2">
      <c r="A95" s="131">
        <v>841</v>
      </c>
      <c r="B95" s="10" t="s">
        <v>96</v>
      </c>
      <c r="C95" s="127" t="s">
        <v>324</v>
      </c>
      <c r="D95" s="83">
        <v>88410</v>
      </c>
      <c r="E95" s="127" t="s">
        <v>322</v>
      </c>
    </row>
    <row r="96" spans="1:5" x14ac:dyDescent="0.2">
      <c r="A96" s="131">
        <v>847</v>
      </c>
      <c r="B96" s="10" t="s">
        <v>97</v>
      </c>
      <c r="C96" s="127" t="s">
        <v>325</v>
      </c>
      <c r="D96" s="83">
        <v>88410</v>
      </c>
      <c r="E96" s="127" t="s">
        <v>322</v>
      </c>
    </row>
    <row r="97" spans="1:5" x14ac:dyDescent="0.2">
      <c r="A97" s="131">
        <v>911</v>
      </c>
      <c r="B97" s="10" t="s">
        <v>98</v>
      </c>
      <c r="C97" s="127" t="s">
        <v>326</v>
      </c>
      <c r="D97" s="83">
        <v>70190</v>
      </c>
      <c r="E97" s="127" t="s">
        <v>341</v>
      </c>
    </row>
    <row r="98" spans="1:5" x14ac:dyDescent="0.2">
      <c r="A98" s="131">
        <v>912</v>
      </c>
      <c r="B98" s="10" t="s">
        <v>118</v>
      </c>
      <c r="C98" s="127" t="s">
        <v>327</v>
      </c>
      <c r="D98" s="83">
        <v>70190</v>
      </c>
      <c r="E98" s="127" t="s">
        <v>328</v>
      </c>
    </row>
    <row r="99" spans="1:5" x14ac:dyDescent="0.2">
      <c r="A99" s="131">
        <v>913</v>
      </c>
      <c r="B99" s="10" t="s">
        <v>99</v>
      </c>
      <c r="C99" s="127" t="s">
        <v>329</v>
      </c>
      <c r="D99" s="83">
        <v>70190</v>
      </c>
      <c r="E99" s="127" t="s">
        <v>328</v>
      </c>
    </row>
    <row r="100" spans="1:5" x14ac:dyDescent="0.2">
      <c r="A100" s="131">
        <v>914</v>
      </c>
      <c r="B100" s="10" t="s">
        <v>100</v>
      </c>
      <c r="C100" s="127" t="s">
        <v>330</v>
      </c>
      <c r="D100" s="83">
        <v>70190</v>
      </c>
      <c r="E100" s="127" t="s">
        <v>331</v>
      </c>
    </row>
    <row r="101" spans="1:5" x14ac:dyDescent="0.2">
      <c r="A101" s="131">
        <v>915</v>
      </c>
      <c r="B101" s="10" t="s">
        <v>101</v>
      </c>
      <c r="C101" s="127" t="s">
        <v>332</v>
      </c>
      <c r="D101" s="83">
        <v>70190</v>
      </c>
      <c r="E101" s="127" t="s">
        <v>333</v>
      </c>
    </row>
    <row r="102" spans="1:5" x14ac:dyDescent="0.2">
      <c r="A102" s="131">
        <v>918</v>
      </c>
      <c r="B102" s="10" t="s">
        <v>102</v>
      </c>
      <c r="C102" s="127" t="s">
        <v>334</v>
      </c>
      <c r="D102" s="83">
        <v>70190</v>
      </c>
      <c r="E102" s="127" t="s">
        <v>331</v>
      </c>
    </row>
    <row r="103" spans="1:5" x14ac:dyDescent="0.2">
      <c r="A103" s="131">
        <v>919</v>
      </c>
      <c r="B103" s="10" t="s">
        <v>103</v>
      </c>
      <c r="C103" s="127" t="s">
        <v>335</v>
      </c>
      <c r="D103" s="83">
        <v>70190</v>
      </c>
      <c r="E103" s="127" t="s">
        <v>333</v>
      </c>
    </row>
    <row r="104" spans="1:5" x14ac:dyDescent="0.2">
      <c r="A104" s="131">
        <v>920</v>
      </c>
      <c r="B104" s="10" t="s">
        <v>104</v>
      </c>
      <c r="C104" s="127" t="s">
        <v>336</v>
      </c>
      <c r="D104" s="83">
        <v>70190</v>
      </c>
      <c r="E104" s="127" t="s">
        <v>337</v>
      </c>
    </row>
    <row r="105" spans="1:5" x14ac:dyDescent="0.2">
      <c r="A105" s="131">
        <v>921</v>
      </c>
      <c r="B105" s="10" t="s">
        <v>105</v>
      </c>
      <c r="C105" s="127" t="s">
        <v>338</v>
      </c>
      <c r="D105" s="83">
        <v>70190</v>
      </c>
      <c r="E105" s="127" t="s">
        <v>333</v>
      </c>
    </row>
    <row r="106" spans="1:5" x14ac:dyDescent="0.2">
      <c r="A106" s="131">
        <v>924</v>
      </c>
      <c r="B106" s="10" t="s">
        <v>106</v>
      </c>
      <c r="C106" s="127" t="str">
        <f>E106</f>
        <v>Cirey les Bellevaux</v>
      </c>
      <c r="D106" s="83">
        <v>70190</v>
      </c>
      <c r="E106" s="127" t="s">
        <v>339</v>
      </c>
    </row>
    <row r="107" spans="1:5" x14ac:dyDescent="0.2">
      <c r="A107" s="131">
        <v>244</v>
      </c>
      <c r="B107" s="10" t="s">
        <v>107</v>
      </c>
      <c r="C107" s="127"/>
      <c r="D107" s="83"/>
      <c r="E107" s="127"/>
    </row>
    <row r="108" spans="1:5" x14ac:dyDescent="0.2">
      <c r="A108" s="133">
        <v>1820</v>
      </c>
      <c r="B108" s="12" t="s">
        <v>108</v>
      </c>
      <c r="C108" s="126" t="str">
        <f>E108</f>
        <v>Vougecourt</v>
      </c>
      <c r="D108" s="2">
        <v>70500</v>
      </c>
      <c r="E108" s="129" t="s">
        <v>277</v>
      </c>
    </row>
  </sheetData>
  <autoFilter ref="A1:E108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42"/>
  <sheetViews>
    <sheetView workbookViewId="0">
      <selection activeCell="C11" sqref="C11"/>
    </sheetView>
  </sheetViews>
  <sheetFormatPr baseColWidth="10" defaultRowHeight="12.75" x14ac:dyDescent="0.2"/>
  <cols>
    <col min="5" max="5" width="11.42578125" style="3"/>
    <col min="8" max="8" width="11.5703125" bestFit="1" customWidth="1"/>
  </cols>
  <sheetData>
    <row r="2" spans="2:8" x14ac:dyDescent="0.2">
      <c r="B2" t="s">
        <v>389</v>
      </c>
    </row>
    <row r="4" spans="2:8" x14ac:dyDescent="0.2">
      <c r="C4">
        <v>26236</v>
      </c>
      <c r="D4">
        <v>38.9</v>
      </c>
      <c r="F4">
        <f>C4*D4</f>
        <v>1020580.3999999999</v>
      </c>
    </row>
    <row r="5" spans="2:8" x14ac:dyDescent="0.2">
      <c r="C5">
        <v>27135</v>
      </c>
      <c r="D5">
        <v>39.799999999999997</v>
      </c>
      <c r="F5">
        <f t="shared" ref="F5:F15" si="0">C5*D5</f>
        <v>1079973</v>
      </c>
    </row>
    <row r="6" spans="2:8" x14ac:dyDescent="0.2">
      <c r="C6">
        <v>23337</v>
      </c>
      <c r="D6">
        <v>40.5</v>
      </c>
      <c r="F6">
        <f t="shared" si="0"/>
        <v>945148.5</v>
      </c>
    </row>
    <row r="7" spans="2:8" x14ac:dyDescent="0.2">
      <c r="C7">
        <v>21024</v>
      </c>
      <c r="D7">
        <v>41.1</v>
      </c>
      <c r="F7">
        <f t="shared" si="0"/>
        <v>864086.4</v>
      </c>
    </row>
    <row r="8" spans="2:8" x14ac:dyDescent="0.2">
      <c r="C8">
        <v>20767</v>
      </c>
      <c r="D8">
        <v>39.700000000000003</v>
      </c>
      <c r="F8">
        <f t="shared" si="0"/>
        <v>824449.9</v>
      </c>
    </row>
    <row r="9" spans="2:8" x14ac:dyDescent="0.2">
      <c r="C9">
        <v>21420</v>
      </c>
      <c r="D9">
        <v>42</v>
      </c>
      <c r="F9">
        <f t="shared" si="0"/>
        <v>899640</v>
      </c>
    </row>
    <row r="10" spans="2:8" x14ac:dyDescent="0.2">
      <c r="C10">
        <v>24161</v>
      </c>
      <c r="D10">
        <v>42.8</v>
      </c>
      <c r="F10">
        <f t="shared" si="0"/>
        <v>1034090.7999999999</v>
      </c>
    </row>
    <row r="11" spans="2:8" x14ac:dyDescent="0.2">
      <c r="C11">
        <v>26954</v>
      </c>
      <c r="D11">
        <v>43.5</v>
      </c>
      <c r="F11">
        <f t="shared" si="0"/>
        <v>1172499</v>
      </c>
    </row>
    <row r="12" spans="2:8" x14ac:dyDescent="0.2">
      <c r="C12">
        <v>30284</v>
      </c>
      <c r="D12">
        <v>42.1</v>
      </c>
      <c r="F12">
        <f t="shared" si="0"/>
        <v>1274956.4000000001</v>
      </c>
    </row>
    <row r="13" spans="2:8" x14ac:dyDescent="0.2">
      <c r="C13">
        <v>28879</v>
      </c>
      <c r="D13">
        <v>41.2</v>
      </c>
      <c r="F13">
        <f t="shared" si="0"/>
        <v>1189814.8</v>
      </c>
    </row>
    <row r="14" spans="2:8" x14ac:dyDescent="0.2">
      <c r="C14">
        <v>28400</v>
      </c>
      <c r="D14">
        <v>42.4</v>
      </c>
      <c r="F14">
        <f t="shared" si="0"/>
        <v>1204160</v>
      </c>
    </row>
    <row r="15" spans="2:8" x14ac:dyDescent="0.2">
      <c r="C15">
        <v>29103</v>
      </c>
      <c r="D15">
        <v>41.7</v>
      </c>
      <c r="F15">
        <f t="shared" si="0"/>
        <v>1213595.1000000001</v>
      </c>
    </row>
    <row r="16" spans="2:8" x14ac:dyDescent="0.2">
      <c r="C16">
        <f>SUM(C4:C15)</f>
        <v>307700</v>
      </c>
      <c r="D16" s="15"/>
      <c r="F16">
        <f>SUM(F4:F15)</f>
        <v>12722994.300000001</v>
      </c>
      <c r="H16" s="47">
        <f>F16/C16</f>
        <v>41.34869775755606</v>
      </c>
    </row>
    <row r="17" spans="2:6" x14ac:dyDescent="0.2">
      <c r="D17" s="15"/>
    </row>
    <row r="18" spans="2:6" x14ac:dyDescent="0.2">
      <c r="C18" s="50">
        <v>40968</v>
      </c>
      <c r="D18">
        <v>958</v>
      </c>
    </row>
    <row r="19" spans="2:6" x14ac:dyDescent="0.2">
      <c r="D19">
        <f>C16-D18</f>
        <v>306742</v>
      </c>
    </row>
    <row r="25" spans="2:6" x14ac:dyDescent="0.2">
      <c r="B25" t="s">
        <v>388</v>
      </c>
      <c r="C25">
        <v>16161</v>
      </c>
      <c r="D25">
        <v>38.5</v>
      </c>
      <c r="F25">
        <f>C25*D25</f>
        <v>622198.5</v>
      </c>
    </row>
    <row r="26" spans="2:6" x14ac:dyDescent="0.2">
      <c r="C26">
        <v>15318</v>
      </c>
      <c r="D26">
        <v>39.700000000000003</v>
      </c>
      <c r="F26">
        <f t="shared" ref="F26:F36" si="1">C26*D26</f>
        <v>608124.60000000009</v>
      </c>
    </row>
    <row r="27" spans="2:6" x14ac:dyDescent="0.2">
      <c r="C27">
        <v>13745</v>
      </c>
      <c r="D27">
        <v>40.4</v>
      </c>
      <c r="F27">
        <f t="shared" si="1"/>
        <v>555298</v>
      </c>
    </row>
    <row r="28" spans="2:6" x14ac:dyDescent="0.2">
      <c r="C28">
        <v>11508</v>
      </c>
      <c r="D28">
        <v>42.1</v>
      </c>
      <c r="F28">
        <f t="shared" si="1"/>
        <v>484486.8</v>
      </c>
    </row>
    <row r="29" spans="2:6" x14ac:dyDescent="0.2">
      <c r="C29">
        <v>9660</v>
      </c>
      <c r="D29">
        <v>41.6</v>
      </c>
      <c r="F29">
        <f t="shared" si="1"/>
        <v>401856</v>
      </c>
    </row>
    <row r="30" spans="2:6" x14ac:dyDescent="0.2">
      <c r="C30">
        <v>8323</v>
      </c>
      <c r="D30">
        <v>44.6</v>
      </c>
      <c r="F30">
        <f t="shared" si="1"/>
        <v>371205.8</v>
      </c>
    </row>
    <row r="31" spans="2:6" x14ac:dyDescent="0.2">
      <c r="C31">
        <v>10994</v>
      </c>
      <c r="D31">
        <v>47.3</v>
      </c>
      <c r="F31">
        <f t="shared" si="1"/>
        <v>520016.19999999995</v>
      </c>
    </row>
    <row r="32" spans="2:6" x14ac:dyDescent="0.2">
      <c r="C32">
        <v>12019</v>
      </c>
      <c r="D32">
        <v>47.2</v>
      </c>
      <c r="F32">
        <f t="shared" si="1"/>
        <v>567296.80000000005</v>
      </c>
    </row>
    <row r="33" spans="3:8" x14ac:dyDescent="0.2">
      <c r="C33">
        <v>11909</v>
      </c>
      <c r="D33">
        <v>49.2</v>
      </c>
      <c r="F33">
        <f t="shared" si="1"/>
        <v>585922.80000000005</v>
      </c>
    </row>
    <row r="34" spans="3:8" x14ac:dyDescent="0.2">
      <c r="C34">
        <v>14991</v>
      </c>
      <c r="D34">
        <v>47.2</v>
      </c>
      <c r="F34">
        <f t="shared" si="1"/>
        <v>707575.20000000007</v>
      </c>
    </row>
    <row r="35" spans="3:8" x14ac:dyDescent="0.2">
      <c r="C35">
        <v>13324</v>
      </c>
      <c r="D35">
        <v>47.2</v>
      </c>
      <c r="F35">
        <f t="shared" si="1"/>
        <v>628892.80000000005</v>
      </c>
    </row>
    <row r="36" spans="3:8" x14ac:dyDescent="0.2">
      <c r="C36">
        <v>15511</v>
      </c>
      <c r="D36">
        <v>42.8</v>
      </c>
      <c r="F36">
        <f t="shared" si="1"/>
        <v>663870.79999999993</v>
      </c>
    </row>
    <row r="37" spans="3:8" x14ac:dyDescent="0.2">
      <c r="C37">
        <f>SUM(C25:C36)</f>
        <v>153463</v>
      </c>
      <c r="F37">
        <f>SUM(F25:F36)</f>
        <v>6716744.2999999989</v>
      </c>
      <c r="H37" s="47">
        <f>F37/C37</f>
        <v>43.767841759903028</v>
      </c>
    </row>
    <row r="40" spans="3:8" x14ac:dyDescent="0.2">
      <c r="C40" t="s">
        <v>390</v>
      </c>
      <c r="D40">
        <v>481</v>
      </c>
    </row>
    <row r="42" spans="3:8" x14ac:dyDescent="0.2">
      <c r="D42">
        <f>C37-D40</f>
        <v>152982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6"/>
  <sheetViews>
    <sheetView workbookViewId="0">
      <selection activeCell="B25" sqref="B25"/>
    </sheetView>
  </sheetViews>
  <sheetFormatPr baseColWidth="10" defaultRowHeight="12.75" x14ac:dyDescent="0.2"/>
  <cols>
    <col min="1" max="1" width="29.85546875" style="2" customWidth="1"/>
    <col min="2" max="2" width="15.85546875" style="2" bestFit="1" customWidth="1"/>
    <col min="3" max="4" width="21.28515625" style="2" bestFit="1" customWidth="1"/>
    <col min="5" max="5" width="16.7109375" style="2" bestFit="1" customWidth="1"/>
    <col min="6" max="6" width="19.85546875" style="2" bestFit="1" customWidth="1"/>
    <col min="7" max="7" width="14.7109375" style="2" bestFit="1" customWidth="1"/>
    <col min="8" max="8" width="18.5703125" style="2" bestFit="1" customWidth="1"/>
    <col min="9" max="16384" width="11.42578125" style="2"/>
  </cols>
  <sheetData>
    <row r="1" spans="1:8" x14ac:dyDescent="0.2">
      <c r="A1" s="118"/>
      <c r="B1" s="118"/>
      <c r="C1" s="118"/>
      <c r="D1" s="118"/>
      <c r="E1" s="118"/>
      <c r="F1" s="118"/>
      <c r="G1" s="118"/>
      <c r="H1" s="118"/>
    </row>
    <row r="2" spans="1:8" x14ac:dyDescent="0.2">
      <c r="A2" s="118"/>
      <c r="B2" s="118"/>
      <c r="C2" s="118"/>
      <c r="D2" s="118"/>
      <c r="E2" s="118"/>
      <c r="F2" s="118"/>
      <c r="G2" s="118"/>
      <c r="H2" s="118"/>
    </row>
    <row r="4" spans="1:8" ht="17.25" customHeight="1" x14ac:dyDescent="0.2">
      <c r="A4" s="17"/>
      <c r="B4" s="120"/>
      <c r="C4" s="120"/>
      <c r="D4" s="120"/>
      <c r="E4" s="120"/>
      <c r="F4" s="120"/>
      <c r="G4" s="17"/>
      <c r="H4" s="17"/>
    </row>
    <row r="5" spans="1:8" ht="30.75" customHeight="1" x14ac:dyDescent="0.2">
      <c r="A5" s="18"/>
      <c r="B5" s="19"/>
      <c r="C5" s="19"/>
      <c r="D5" s="19"/>
      <c r="E5" s="19"/>
      <c r="F5" s="19"/>
      <c r="G5" s="19"/>
      <c r="H5" s="19"/>
    </row>
    <row r="6" spans="1:8" ht="15" x14ac:dyDescent="0.2">
      <c r="A6" s="20"/>
      <c r="B6" s="21"/>
      <c r="C6" s="21"/>
      <c r="D6" s="22"/>
      <c r="E6" s="119"/>
      <c r="F6" s="119"/>
      <c r="G6" s="119"/>
      <c r="H6" s="119"/>
    </row>
    <row r="7" spans="1:8" ht="15" x14ac:dyDescent="0.2">
      <c r="A7" s="19"/>
      <c r="B7" s="19"/>
      <c r="C7" s="19"/>
      <c r="D7" s="19"/>
      <c r="E7" s="19"/>
      <c r="F7" s="19"/>
      <c r="G7" s="19"/>
      <c r="H7" s="19"/>
    </row>
    <row r="8" spans="1:8" ht="15" x14ac:dyDescent="0.2">
      <c r="A8" s="19"/>
      <c r="B8" s="19"/>
      <c r="C8" s="19"/>
      <c r="D8" s="19"/>
      <c r="E8" s="19"/>
      <c r="F8" s="19"/>
      <c r="G8" s="19"/>
      <c r="H8" s="19"/>
    </row>
    <row r="9" spans="1:8" ht="15" x14ac:dyDescent="0.2">
      <c r="A9" s="19"/>
      <c r="B9" s="23"/>
      <c r="C9" s="24"/>
      <c r="D9" s="24"/>
      <c r="E9" s="23"/>
      <c r="F9" s="23"/>
      <c r="G9" s="23"/>
      <c r="H9" s="23"/>
    </row>
    <row r="10" spans="1:8" ht="15" x14ac:dyDescent="0.2">
      <c r="A10" s="19"/>
      <c r="B10" s="23"/>
      <c r="C10" s="24"/>
      <c r="D10" s="24"/>
      <c r="E10" s="23"/>
      <c r="F10" s="23"/>
      <c r="G10" s="23"/>
      <c r="H10" s="23"/>
    </row>
    <row r="11" spans="1:8" ht="15" x14ac:dyDescent="0.2">
      <c r="A11" s="17"/>
      <c r="B11" s="17"/>
      <c r="C11" s="17"/>
      <c r="D11" s="17"/>
      <c r="E11" s="17"/>
      <c r="F11" s="17"/>
      <c r="G11" s="17"/>
      <c r="H11" s="17"/>
    </row>
    <row r="12" spans="1:8" ht="17.25" customHeight="1" x14ac:dyDescent="0.2">
      <c r="A12" s="17"/>
      <c r="B12" s="120"/>
      <c r="C12" s="120"/>
      <c r="D12" s="120"/>
      <c r="E12" s="120"/>
      <c r="F12" s="120"/>
      <c r="G12" s="17"/>
      <c r="H12" s="17"/>
    </row>
    <row r="13" spans="1:8" ht="30.75" customHeight="1" x14ac:dyDescent="0.2">
      <c r="A13" s="18"/>
      <c r="B13" s="19"/>
      <c r="C13" s="19"/>
      <c r="D13" s="19"/>
      <c r="E13" s="19"/>
      <c r="F13" s="19"/>
      <c r="G13" s="19"/>
      <c r="H13" s="19"/>
    </row>
    <row r="14" spans="1:8" ht="15" x14ac:dyDescent="0.2">
      <c r="A14" s="20"/>
      <c r="B14" s="21"/>
      <c r="C14" s="21"/>
      <c r="D14" s="22"/>
      <c r="E14" s="119"/>
      <c r="F14" s="119"/>
      <c r="G14" s="119"/>
      <c r="H14" s="119"/>
    </row>
    <row r="15" spans="1:8" ht="15" x14ac:dyDescent="0.2">
      <c r="A15" s="19"/>
      <c r="B15" s="19"/>
      <c r="C15" s="19"/>
      <c r="D15" s="19"/>
      <c r="E15" s="19"/>
      <c r="F15" s="19"/>
      <c r="G15" s="19"/>
      <c r="H15" s="19"/>
    </row>
    <row r="16" spans="1:8" ht="15" x14ac:dyDescent="0.2">
      <c r="A16" s="19"/>
      <c r="B16" s="19"/>
      <c r="C16" s="19"/>
      <c r="D16" s="19"/>
      <c r="E16" s="19"/>
      <c r="F16" s="19"/>
      <c r="G16" s="19"/>
      <c r="H16" s="19"/>
    </row>
    <row r="17" spans="1:8" ht="15" x14ac:dyDescent="0.2">
      <c r="A17" s="19"/>
      <c r="B17" s="23"/>
      <c r="C17" s="24"/>
      <c r="D17" s="24"/>
      <c r="E17" s="23"/>
      <c r="F17" s="23"/>
      <c r="G17" s="23"/>
      <c r="H17" s="23"/>
    </row>
    <row r="18" spans="1:8" ht="15" x14ac:dyDescent="0.2">
      <c r="A18" s="19"/>
      <c r="B18" s="23"/>
      <c r="C18" s="24"/>
      <c r="D18" s="24"/>
      <c r="E18" s="23"/>
      <c r="F18" s="23"/>
      <c r="G18" s="23"/>
      <c r="H18" s="23"/>
    </row>
    <row r="19" spans="1:8" ht="15" x14ac:dyDescent="0.2">
      <c r="A19" s="17"/>
      <c r="B19" s="17"/>
      <c r="C19" s="17"/>
      <c r="D19" s="17"/>
      <c r="E19" s="17"/>
      <c r="F19" s="17"/>
      <c r="G19" s="17"/>
      <c r="H19" s="17"/>
    </row>
    <row r="20" spans="1:8" ht="17.25" customHeight="1" x14ac:dyDescent="0.2">
      <c r="A20" s="17"/>
      <c r="B20" s="120"/>
      <c r="C20" s="120"/>
      <c r="D20" s="120"/>
      <c r="E20" s="120"/>
      <c r="F20" s="120"/>
      <c r="G20" s="17"/>
      <c r="H20" s="17"/>
    </row>
    <row r="21" spans="1:8" ht="30.75" customHeight="1" x14ac:dyDescent="0.2">
      <c r="A21" s="18"/>
      <c r="B21" s="19"/>
      <c r="C21" s="19"/>
      <c r="D21" s="19"/>
      <c r="E21" s="19"/>
      <c r="F21" s="19"/>
      <c r="G21" s="19"/>
      <c r="H21" s="19"/>
    </row>
    <row r="22" spans="1:8" ht="15" x14ac:dyDescent="0.2">
      <c r="A22" s="20"/>
      <c r="B22" s="21"/>
      <c r="C22" s="21"/>
      <c r="D22" s="22"/>
      <c r="E22" s="119"/>
      <c r="F22" s="119"/>
      <c r="G22" s="119"/>
      <c r="H22" s="119"/>
    </row>
    <row r="23" spans="1:8" ht="15" x14ac:dyDescent="0.2">
      <c r="A23" s="19"/>
      <c r="B23" s="19"/>
      <c r="C23" s="19"/>
      <c r="D23" s="19"/>
      <c r="E23" s="19"/>
      <c r="F23" s="19"/>
      <c r="G23" s="19"/>
      <c r="H23" s="19"/>
    </row>
    <row r="24" spans="1:8" ht="15" x14ac:dyDescent="0.2">
      <c r="A24" s="19"/>
      <c r="B24" s="19"/>
      <c r="C24" s="19"/>
      <c r="D24" s="19"/>
      <c r="E24" s="19"/>
      <c r="F24" s="19"/>
      <c r="G24" s="19"/>
      <c r="H24" s="19"/>
    </row>
    <row r="25" spans="1:8" ht="15" x14ac:dyDescent="0.2">
      <c r="A25" s="19"/>
      <c r="B25" s="23"/>
      <c r="C25" s="24"/>
      <c r="D25" s="24"/>
      <c r="E25" s="23"/>
      <c r="F25" s="23"/>
      <c r="G25" s="23"/>
      <c r="H25" s="23"/>
    </row>
    <row r="26" spans="1:8" ht="15" x14ac:dyDescent="0.2">
      <c r="A26" s="19"/>
      <c r="B26" s="23"/>
      <c r="C26" s="24"/>
      <c r="D26" s="24"/>
      <c r="E26" s="23"/>
      <c r="F26" s="23"/>
      <c r="G26" s="23"/>
      <c r="H26" s="23"/>
    </row>
  </sheetData>
  <mergeCells count="10">
    <mergeCell ref="A1:H2"/>
    <mergeCell ref="E14:F14"/>
    <mergeCell ref="G14:H14"/>
    <mergeCell ref="B20:F20"/>
    <mergeCell ref="E22:F22"/>
    <mergeCell ref="G22:H22"/>
    <mergeCell ref="B4:F4"/>
    <mergeCell ref="E6:F6"/>
    <mergeCell ref="G6:H6"/>
    <mergeCell ref="B12:F12"/>
  </mergeCells>
  <phoneticPr fontId="5" type="noConversion"/>
  <pageMargins left="0.78740157499999996" right="0.78740157499999996" top="0.984251969" bottom="0.984251969" header="0.4921259845" footer="0.4921259845"/>
  <pageSetup paperSize="9" scale="8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2015</vt:lpstr>
      <vt:lpstr>Feuil2</vt:lpstr>
      <vt:lpstr>Feuil3</vt:lpstr>
      <vt:lpstr>Prb déclaration collecte</vt:lpstr>
      <vt:lpstr>Adresses</vt:lpstr>
      <vt:lpstr>'2015'!Impression_des_titres</vt:lpstr>
      <vt:lpstr>Producteurs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Util24</cp:lastModifiedBy>
  <cp:lastPrinted>2015-04-28T07:45:49Z</cp:lastPrinted>
  <dcterms:created xsi:type="dcterms:W3CDTF">1996-10-21T11:03:58Z</dcterms:created>
  <dcterms:modified xsi:type="dcterms:W3CDTF">2017-01-20T10:06:00Z</dcterms:modified>
</cp:coreProperties>
</file>