
<file path=[Content_Types].xml><?xml version="1.0" encoding="utf-8"?>
<Types xmlns="http://schemas.openxmlformats.org/package/2006/content-types">
  <Default Extension="xml" ContentType="application/xml"/>
  <Default Extension="png" ContentType="image/png"/>
  <Default Extension="jpg" ContentType="image/jpe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2.xml" ContentType="application/vnd.openxmlformats-officedocument.drawingml.chartshapes+xml"/>
  <Override PartName="/xl/charts/chart3.xml" ContentType="application/vnd.openxmlformats-officedocument.drawingml.chart+xml"/>
  <Override PartName="/xl/drawings/drawing3.xml" ContentType="application/vnd.openxmlformats-officedocument.drawingml.chartshapes+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drawings/drawing4.xml" ContentType="application/vnd.openxmlformats-officedocument.drawing+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6004"/>
  <workbookPr showInkAnnotation="0" autoCompressPictures="0"/>
  <bookViews>
    <workbookView xWindow="16740" yWindow="0" windowWidth="12060" windowHeight="17460" tabRatio="500" activeTab="4"/>
  </bookViews>
  <sheets>
    <sheet name="résumé" sheetId="1" r:id="rId1"/>
    <sheet name="Listes" sheetId="3" r:id="rId2"/>
    <sheet name="tests" sheetId="5" r:id="rId3"/>
    <sheet name="coach" sheetId="2" r:id="rId4"/>
    <sheet name="planning" sheetId="4" r:id="rId5"/>
  </sheets>
  <externalReferences>
    <externalReference r:id="rId6"/>
  </externalReferences>
  <definedNames>
    <definedName name="_xlnm._FilterDatabase" localSheetId="1" hidden="1">Listes!$B$2:$B$7</definedName>
    <definedName name="_xlnm._FilterDatabase" localSheetId="2" hidden="1">tests!$A$1:$AC$18</definedName>
  </definedNames>
  <calcPr calcId="140000" concurrentCalc="0"/>
  <extLst>
    <ext xmlns:mx="http://schemas.microsoft.com/office/mac/excel/2008/main" uri="{7523E5D3-25F3-A5E0-1632-64F254C22452}">
      <mx:ArchID Flags="2"/>
    </ext>
  </extLst>
</workbook>
</file>

<file path=xl/calcChain.xml><?xml version="1.0" encoding="utf-8"?>
<calcChain xmlns="http://schemas.openxmlformats.org/spreadsheetml/2006/main">
  <c r="E27" i="4" l="1"/>
  <c r="A3" i="2" a="1"/>
  <c r="A3" i="2"/>
  <c r="S3" i="2" a="1"/>
  <c r="S3" i="2"/>
  <c r="Y28" i="4"/>
  <c r="Y27" i="4"/>
  <c r="Y21" i="4"/>
  <c r="A4" i="2" a="1"/>
  <c r="A4" i="2"/>
  <c r="A5" i="2" a="1"/>
  <c r="A6" i="2" a="1"/>
  <c r="A7" i="2" a="1"/>
  <c r="A8" i="2" a="1"/>
  <c r="A9" i="2" a="1"/>
  <c r="A10" i="2" a="1"/>
  <c r="A11" i="2" a="1"/>
  <c r="A12" i="2" a="1"/>
  <c r="A5" i="2"/>
  <c r="A6" i="2"/>
  <c r="A7" i="2"/>
  <c r="A8" i="2"/>
  <c r="A9" i="2"/>
  <c r="A10" i="2"/>
  <c r="A11" i="2"/>
  <c r="A12" i="2"/>
  <c r="S15" i="2" a="1"/>
  <c r="S15" i="2"/>
  <c r="S18" i="2"/>
  <c r="A193" i="1"/>
  <c r="B3" i="2" a="1"/>
  <c r="C3" i="2" a="1"/>
  <c r="D3" i="2" a="1"/>
  <c r="F3" i="2" a="1"/>
  <c r="G3" i="2" a="1"/>
  <c r="I3" i="2" a="1"/>
  <c r="J3" i="2" a="1"/>
  <c r="L3" i="2" a="1"/>
  <c r="M3" i="2" a="1"/>
  <c r="O3" i="2" a="1"/>
  <c r="P3" i="2" a="1"/>
  <c r="Q3" i="2" a="1"/>
  <c r="R3" i="2" a="1"/>
  <c r="T3" i="2" a="1"/>
  <c r="U3" i="2" a="1"/>
  <c r="V3" i="2" a="1"/>
  <c r="W3" i="2" a="1"/>
  <c r="X3" i="2" a="1"/>
  <c r="B4" i="2" a="1"/>
  <c r="C4" i="2" a="1"/>
  <c r="D4" i="2" a="1"/>
  <c r="F4" i="2" a="1"/>
  <c r="G4" i="2" a="1"/>
  <c r="I4" i="2" a="1"/>
  <c r="J4" i="2" a="1"/>
  <c r="L4" i="2" a="1"/>
  <c r="M4" i="2" a="1"/>
  <c r="O4" i="2" a="1"/>
  <c r="P4" i="2" a="1"/>
  <c r="Q4" i="2" a="1"/>
  <c r="R4" i="2" a="1"/>
  <c r="S4" i="2" a="1"/>
  <c r="T4" i="2" a="1"/>
  <c r="U4" i="2" a="1"/>
  <c r="V4" i="2" a="1"/>
  <c r="W4" i="2" a="1"/>
  <c r="B5" i="2" a="1"/>
  <c r="C5" i="2" a="1"/>
  <c r="D5" i="2" a="1"/>
  <c r="F5" i="2" a="1"/>
  <c r="G5" i="2" a="1"/>
  <c r="I5" i="2" a="1"/>
  <c r="J5" i="2" a="1"/>
  <c r="L5" i="2" a="1"/>
  <c r="M5" i="2" a="1"/>
  <c r="O5" i="2" a="1"/>
  <c r="P5" i="2" a="1"/>
  <c r="Q5" i="2" a="1"/>
  <c r="R5" i="2" a="1"/>
  <c r="S5" i="2" a="1"/>
  <c r="T5" i="2" a="1"/>
  <c r="U5" i="2" a="1"/>
  <c r="V5" i="2" a="1"/>
  <c r="W5" i="2" a="1"/>
  <c r="B6" i="2" a="1"/>
  <c r="C6" i="2" a="1"/>
  <c r="D6" i="2" a="1"/>
  <c r="F6" i="2" a="1"/>
  <c r="G6" i="2" a="1"/>
  <c r="I6" i="2" a="1"/>
  <c r="J6" i="2" a="1"/>
  <c r="L6" i="2" a="1"/>
  <c r="M6" i="2" a="1"/>
  <c r="O6" i="2" a="1"/>
  <c r="P6" i="2" a="1"/>
  <c r="Q6" i="2" a="1"/>
  <c r="R6" i="2" a="1"/>
  <c r="S6" i="2" a="1"/>
  <c r="T6" i="2" a="1"/>
  <c r="U6" i="2" a="1"/>
  <c r="V6" i="2" a="1"/>
  <c r="W6" i="2" a="1"/>
  <c r="B7" i="2" a="1"/>
  <c r="C7" i="2" a="1"/>
  <c r="D7" i="2" a="1"/>
  <c r="F7" i="2" a="1"/>
  <c r="G7" i="2" a="1"/>
  <c r="I7" i="2" a="1"/>
  <c r="J7" i="2" a="1"/>
  <c r="L7" i="2" a="1"/>
  <c r="M7" i="2" a="1"/>
  <c r="O7" i="2" a="1"/>
  <c r="P7" i="2" a="1"/>
  <c r="Q7" i="2" a="1"/>
  <c r="R7" i="2" a="1"/>
  <c r="S7" i="2" a="1"/>
  <c r="T7" i="2" a="1"/>
  <c r="U7" i="2" a="1"/>
  <c r="V7" i="2" a="1"/>
  <c r="W7" i="2" a="1"/>
  <c r="B8" i="2" a="1"/>
  <c r="C8" i="2" a="1"/>
  <c r="D8" i="2" a="1"/>
  <c r="F8" i="2" a="1"/>
  <c r="G8" i="2" a="1"/>
  <c r="I8" i="2" a="1"/>
  <c r="J8" i="2" a="1"/>
  <c r="L8" i="2" a="1"/>
  <c r="M8" i="2" a="1"/>
  <c r="O8" i="2" a="1"/>
  <c r="P8" i="2" a="1"/>
  <c r="Q8" i="2" a="1"/>
  <c r="R8" i="2" a="1"/>
  <c r="S8" i="2" a="1"/>
  <c r="T8" i="2" a="1"/>
  <c r="U8" i="2" a="1"/>
  <c r="V8" i="2" a="1"/>
  <c r="W8" i="2" a="1"/>
  <c r="B9" i="2" a="1"/>
  <c r="C9" i="2" a="1"/>
  <c r="D9" i="2" a="1"/>
  <c r="F9" i="2" a="1"/>
  <c r="G9" i="2" a="1"/>
  <c r="I9" i="2" a="1"/>
  <c r="J9" i="2" a="1"/>
  <c r="L9" i="2" a="1"/>
  <c r="M9" i="2" a="1"/>
  <c r="O9" i="2" a="1"/>
  <c r="P9" i="2" a="1"/>
  <c r="Q9" i="2" a="1"/>
  <c r="R9" i="2" a="1"/>
  <c r="S9" i="2" a="1"/>
  <c r="T9" i="2" a="1"/>
  <c r="U9" i="2" a="1"/>
  <c r="V9" i="2" a="1"/>
  <c r="W9" i="2" a="1"/>
  <c r="B10" i="2" a="1"/>
  <c r="C10" i="2" a="1"/>
  <c r="D10" i="2" a="1"/>
  <c r="F10" i="2" a="1"/>
  <c r="G10" i="2" a="1"/>
  <c r="I10" i="2" a="1"/>
  <c r="J10" i="2" a="1"/>
  <c r="L10" i="2" a="1"/>
  <c r="M10" i="2" a="1"/>
  <c r="O10" i="2" a="1"/>
  <c r="P10" i="2" a="1"/>
  <c r="Q10" i="2" a="1"/>
  <c r="R10" i="2" a="1"/>
  <c r="S10" i="2" a="1"/>
  <c r="T10" i="2" a="1"/>
  <c r="U10" i="2" a="1"/>
  <c r="V10" i="2" a="1"/>
  <c r="W10" i="2" a="1"/>
  <c r="B11" i="2" a="1"/>
  <c r="C11" i="2" a="1"/>
  <c r="D11" i="2" a="1"/>
  <c r="F11" i="2" a="1"/>
  <c r="G11" i="2" a="1"/>
  <c r="I11" i="2" a="1"/>
  <c r="J11" i="2" a="1"/>
  <c r="L11" i="2" a="1"/>
  <c r="M11" i="2" a="1"/>
  <c r="O11" i="2" a="1"/>
  <c r="P11" i="2" a="1"/>
  <c r="Q11" i="2" a="1"/>
  <c r="R11" i="2" a="1"/>
  <c r="S11" i="2" a="1"/>
  <c r="T11" i="2" a="1"/>
  <c r="U11" i="2" a="1"/>
  <c r="V11" i="2" a="1"/>
  <c r="W11" i="2" a="1"/>
  <c r="B12" i="2" a="1"/>
  <c r="C12" i="2" a="1"/>
  <c r="D12" i="2" a="1"/>
  <c r="F12" i="2" a="1"/>
  <c r="G12" i="2" a="1"/>
  <c r="I12" i="2" a="1"/>
  <c r="J12" i="2" a="1"/>
  <c r="L12" i="2" a="1"/>
  <c r="M12" i="2" a="1"/>
  <c r="O12" i="2" a="1"/>
  <c r="P12" i="2" a="1"/>
  <c r="Q12" i="2" a="1"/>
  <c r="R12" i="2" a="1"/>
  <c r="S12" i="2" a="1"/>
  <c r="T12" i="2" a="1"/>
  <c r="U12" i="2" a="1"/>
  <c r="V12" i="2" a="1"/>
  <c r="W12" i="2" a="1"/>
  <c r="B3" i="2"/>
  <c r="C3" i="2"/>
  <c r="D3" i="2"/>
  <c r="F3" i="2"/>
  <c r="G3" i="2"/>
  <c r="I3" i="2"/>
  <c r="J3" i="2"/>
  <c r="L3" i="2"/>
  <c r="M3" i="2"/>
  <c r="O3" i="2"/>
  <c r="P3" i="2"/>
  <c r="Q3" i="2"/>
  <c r="R3" i="2"/>
  <c r="T3" i="2"/>
  <c r="U3" i="2"/>
  <c r="V3" i="2"/>
  <c r="W3" i="2"/>
  <c r="X3" i="2"/>
  <c r="B4" i="2"/>
  <c r="C4" i="2"/>
  <c r="D4" i="2"/>
  <c r="F4" i="2"/>
  <c r="G4" i="2"/>
  <c r="I4" i="2"/>
  <c r="J4" i="2"/>
  <c r="L4" i="2"/>
  <c r="M4" i="2"/>
  <c r="O4" i="2"/>
  <c r="P4" i="2"/>
  <c r="Q4" i="2"/>
  <c r="R4" i="2"/>
  <c r="S4" i="2"/>
  <c r="T4" i="2"/>
  <c r="U4" i="2"/>
  <c r="V4" i="2"/>
  <c r="W4" i="2"/>
  <c r="B5" i="2"/>
  <c r="C5" i="2"/>
  <c r="D5" i="2"/>
  <c r="F5" i="2"/>
  <c r="G5" i="2"/>
  <c r="I5" i="2"/>
  <c r="J5" i="2"/>
  <c r="L5" i="2"/>
  <c r="M5" i="2"/>
  <c r="O5" i="2"/>
  <c r="P5" i="2"/>
  <c r="Q5" i="2"/>
  <c r="R5" i="2"/>
  <c r="S5" i="2"/>
  <c r="T5" i="2"/>
  <c r="U5" i="2"/>
  <c r="V5" i="2"/>
  <c r="W5" i="2"/>
  <c r="B6" i="2"/>
  <c r="C6" i="2"/>
  <c r="D6" i="2"/>
  <c r="F6" i="2"/>
  <c r="G6" i="2"/>
  <c r="I6" i="2"/>
  <c r="J6" i="2"/>
  <c r="L6" i="2"/>
  <c r="M6" i="2"/>
  <c r="O6" i="2"/>
  <c r="P6" i="2"/>
  <c r="Q6" i="2"/>
  <c r="R6" i="2"/>
  <c r="S6" i="2"/>
  <c r="T6" i="2"/>
  <c r="U6" i="2"/>
  <c r="V6" i="2"/>
  <c r="W6" i="2"/>
  <c r="B7" i="2"/>
  <c r="C7" i="2"/>
  <c r="D7" i="2"/>
  <c r="F7" i="2"/>
  <c r="G7" i="2"/>
  <c r="I7" i="2"/>
  <c r="J7" i="2"/>
  <c r="L7" i="2"/>
  <c r="M7" i="2"/>
  <c r="O7" i="2"/>
  <c r="P7" i="2"/>
  <c r="Q7" i="2"/>
  <c r="R7" i="2"/>
  <c r="S7" i="2"/>
  <c r="T7" i="2"/>
  <c r="U7" i="2"/>
  <c r="V7" i="2"/>
  <c r="W7" i="2"/>
  <c r="B8" i="2"/>
  <c r="C8" i="2"/>
  <c r="D8" i="2"/>
  <c r="F8" i="2"/>
  <c r="G8" i="2"/>
  <c r="I8" i="2"/>
  <c r="J8" i="2"/>
  <c r="L8" i="2"/>
  <c r="M8" i="2"/>
  <c r="O8" i="2"/>
  <c r="P8" i="2"/>
  <c r="Q8" i="2"/>
  <c r="R8" i="2"/>
  <c r="S8" i="2"/>
  <c r="T8" i="2"/>
  <c r="U8" i="2"/>
  <c r="V8" i="2"/>
  <c r="W8" i="2"/>
  <c r="B9" i="2"/>
  <c r="C9" i="2"/>
  <c r="D9" i="2"/>
  <c r="F9" i="2"/>
  <c r="G9" i="2"/>
  <c r="I9" i="2"/>
  <c r="J9" i="2"/>
  <c r="L9" i="2"/>
  <c r="M9" i="2"/>
  <c r="O9" i="2"/>
  <c r="P9" i="2"/>
  <c r="Q9" i="2"/>
  <c r="R9" i="2"/>
  <c r="S9" i="2"/>
  <c r="T9" i="2"/>
  <c r="U9" i="2"/>
  <c r="V9" i="2"/>
  <c r="W9" i="2"/>
  <c r="B10" i="2"/>
  <c r="C10" i="2"/>
  <c r="D10" i="2"/>
  <c r="F10" i="2"/>
  <c r="G10" i="2"/>
  <c r="I10" i="2"/>
  <c r="J10" i="2"/>
  <c r="L10" i="2"/>
  <c r="M10" i="2"/>
  <c r="O10" i="2"/>
  <c r="P10" i="2"/>
  <c r="Q10" i="2"/>
  <c r="R10" i="2"/>
  <c r="S10" i="2"/>
  <c r="T10" i="2"/>
  <c r="U10" i="2"/>
  <c r="V10" i="2"/>
  <c r="W10" i="2"/>
  <c r="B11" i="2"/>
  <c r="C11" i="2"/>
  <c r="D11" i="2"/>
  <c r="F11" i="2"/>
  <c r="G11" i="2"/>
  <c r="I11" i="2"/>
  <c r="J11" i="2"/>
  <c r="L11" i="2"/>
  <c r="M11" i="2"/>
  <c r="O11" i="2"/>
  <c r="P11" i="2"/>
  <c r="Q11" i="2"/>
  <c r="R11" i="2"/>
  <c r="S11" i="2"/>
  <c r="T11" i="2"/>
  <c r="U11" i="2"/>
  <c r="V11" i="2"/>
  <c r="W11" i="2"/>
  <c r="B12" i="2"/>
  <c r="C12" i="2"/>
  <c r="D12" i="2"/>
  <c r="F12" i="2"/>
  <c r="G12" i="2"/>
  <c r="I12" i="2"/>
  <c r="J12" i="2"/>
  <c r="L12" i="2"/>
  <c r="M12" i="2"/>
  <c r="O12" i="2"/>
  <c r="P12" i="2"/>
  <c r="Q12" i="2"/>
  <c r="R12" i="2"/>
  <c r="S12" i="2"/>
  <c r="T12" i="2"/>
  <c r="U12" i="2"/>
  <c r="V12" i="2"/>
  <c r="W12" i="2"/>
  <c r="T18" i="2"/>
  <c r="A203" i="1"/>
  <c r="B1" i="2" a="1"/>
  <c r="B1" i="2"/>
  <c r="A1" i="2" a="1"/>
  <c r="A1" i="2"/>
  <c r="F2" i="2"/>
  <c r="F15" i="2"/>
  <c r="G2" i="2"/>
  <c r="G15" i="2"/>
  <c r="I2" i="2"/>
  <c r="I15" i="2"/>
  <c r="J2" i="2"/>
  <c r="J15" i="2"/>
  <c r="L2" i="2"/>
  <c r="L15" i="2"/>
  <c r="M2" i="2"/>
  <c r="M15" i="2"/>
  <c r="C15" i="2"/>
  <c r="D15" i="2"/>
  <c r="R15" i="2" a="1"/>
  <c r="R15" i="2"/>
  <c r="T15" i="2" a="1"/>
  <c r="T15" i="2"/>
  <c r="V15" i="2" a="1"/>
  <c r="V15" i="2"/>
  <c r="U15" i="2" a="1"/>
  <c r="W15" i="2" a="1"/>
  <c r="U15" i="2"/>
  <c r="W15" i="2"/>
  <c r="A36" i="1"/>
  <c r="I16" i="2"/>
  <c r="I17" i="2"/>
  <c r="I18" i="2"/>
  <c r="A163" i="1"/>
  <c r="B28" i="4"/>
  <c r="E28" i="4"/>
  <c r="H28" i="4"/>
  <c r="K28" i="4"/>
  <c r="N28" i="4"/>
  <c r="Q28" i="4"/>
  <c r="T28" i="4"/>
  <c r="W28" i="4"/>
  <c r="B29" i="4"/>
  <c r="E29" i="4"/>
  <c r="H29" i="4"/>
  <c r="K29" i="4"/>
  <c r="N29" i="4"/>
  <c r="Q29" i="4"/>
  <c r="T29" i="4"/>
  <c r="W29" i="4"/>
  <c r="B30" i="4"/>
  <c r="E30" i="4"/>
  <c r="H30" i="4"/>
  <c r="K30" i="4"/>
  <c r="N30" i="4"/>
  <c r="Q30" i="4"/>
  <c r="T30" i="4"/>
  <c r="W30" i="4"/>
  <c r="B31" i="4"/>
  <c r="E31" i="4"/>
  <c r="H31" i="4"/>
  <c r="K31" i="4"/>
  <c r="N31" i="4"/>
  <c r="Q31" i="4"/>
  <c r="T31" i="4"/>
  <c r="W31" i="4"/>
  <c r="W27" i="4"/>
  <c r="Y37" i="4"/>
  <c r="L28" i="4"/>
  <c r="L29" i="4"/>
  <c r="L30" i="4"/>
  <c r="K33" i="4"/>
  <c r="L31" i="4"/>
  <c r="L32" i="4"/>
  <c r="L33" i="4"/>
  <c r="K34" i="4"/>
  <c r="L34" i="4"/>
  <c r="L35" i="4"/>
  <c r="L36" i="4"/>
  <c r="K35" i="4"/>
  <c r="L37" i="4"/>
  <c r="L38" i="4"/>
  <c r="L39" i="4"/>
  <c r="K36" i="4"/>
  <c r="K27" i="4"/>
  <c r="U17" i="4"/>
  <c r="Q18" i="2"/>
  <c r="Q15" i="2"/>
  <c r="Q16" i="2"/>
  <c r="Q17" i="2"/>
  <c r="A81" i="1"/>
  <c r="N14" i="5"/>
  <c r="C22" i="2"/>
  <c r="A15" i="2"/>
  <c r="D22" i="2"/>
  <c r="F22" i="2"/>
  <c r="G22" i="2"/>
  <c r="I22" i="2"/>
  <c r="J22" i="2"/>
  <c r="L22" i="2"/>
  <c r="M22" i="2"/>
  <c r="O2" i="2"/>
  <c r="O15" i="2"/>
  <c r="O22" i="2" a="1"/>
  <c r="O22" i="2"/>
  <c r="P15" i="2"/>
  <c r="P22" i="2"/>
  <c r="Q22" i="2"/>
  <c r="L43" i="2"/>
  <c r="C43" i="2"/>
  <c r="C44" i="2"/>
  <c r="D43" i="2"/>
  <c r="D44" i="2"/>
  <c r="E43" i="2"/>
  <c r="E44" i="2"/>
  <c r="F43" i="2"/>
  <c r="F44" i="2"/>
  <c r="G43" i="2"/>
  <c r="G44" i="2"/>
  <c r="H43" i="2"/>
  <c r="H44" i="2"/>
  <c r="I43" i="2"/>
  <c r="I44" i="2"/>
  <c r="J43" i="2"/>
  <c r="J44" i="2"/>
  <c r="L44" i="2"/>
  <c r="K43" i="2"/>
  <c r="K44" i="2"/>
  <c r="AJ2" i="2"/>
  <c r="AJ5" i="2"/>
  <c r="AJ4" i="2"/>
  <c r="AO2" i="2"/>
  <c r="AN2" i="2"/>
  <c r="AL2" i="2"/>
  <c r="AL5" i="2"/>
  <c r="AK2" i="2"/>
  <c r="AK5" i="2"/>
  <c r="C2" i="2"/>
  <c r="X15" i="2"/>
  <c r="Z15" i="2"/>
  <c r="C16" i="2"/>
  <c r="D16" i="2"/>
  <c r="F16" i="2"/>
  <c r="G16" i="2"/>
  <c r="J16" i="2"/>
  <c r="L16" i="2"/>
  <c r="M16" i="2"/>
  <c r="O16" i="2"/>
  <c r="P16" i="2"/>
  <c r="X16" i="2"/>
  <c r="A9" i="1"/>
  <c r="R28" i="4"/>
  <c r="R30" i="4"/>
  <c r="R29" i="4"/>
  <c r="Q33" i="4"/>
  <c r="R31" i="4"/>
  <c r="R32" i="4"/>
  <c r="R33" i="4"/>
  <c r="Q34" i="4"/>
  <c r="R34" i="4"/>
  <c r="R35" i="4"/>
  <c r="R36" i="4"/>
  <c r="Q35" i="4"/>
  <c r="R37" i="4"/>
  <c r="R38" i="4"/>
  <c r="R39" i="4"/>
  <c r="Q36" i="4"/>
  <c r="Q27" i="4"/>
  <c r="Y32" i="4"/>
  <c r="Y25" i="4"/>
  <c r="O28" i="4"/>
  <c r="O29" i="4"/>
  <c r="O30" i="4"/>
  <c r="N33" i="4"/>
  <c r="O31" i="4"/>
  <c r="O32" i="4"/>
  <c r="O33" i="4"/>
  <c r="N34" i="4"/>
  <c r="O34" i="4"/>
  <c r="O35" i="4"/>
  <c r="O36" i="4"/>
  <c r="N35" i="4"/>
  <c r="O37" i="4"/>
  <c r="O38" i="4"/>
  <c r="O39" i="4"/>
  <c r="N36" i="4"/>
  <c r="N27" i="4"/>
  <c r="Y31" i="4"/>
  <c r="Y24" i="4"/>
  <c r="Z24" i="4"/>
  <c r="U28" i="4"/>
  <c r="T33" i="4"/>
  <c r="T27" i="4"/>
  <c r="Y33" i="4"/>
  <c r="Y26" i="4"/>
  <c r="Z25" i="4"/>
  <c r="C29" i="4"/>
  <c r="C30" i="4"/>
  <c r="C28" i="4"/>
  <c r="B33" i="4"/>
  <c r="C32" i="4"/>
  <c r="C31" i="4"/>
  <c r="C33" i="4"/>
  <c r="B34" i="4"/>
  <c r="C35" i="4"/>
  <c r="C36" i="4"/>
  <c r="C34" i="4"/>
  <c r="B35" i="4"/>
  <c r="C38" i="4"/>
  <c r="C37" i="4"/>
  <c r="C39" i="4"/>
  <c r="B36" i="4"/>
  <c r="B27" i="4"/>
  <c r="F28" i="4"/>
  <c r="F29" i="4"/>
  <c r="F30" i="4"/>
  <c r="E33" i="4"/>
  <c r="F31" i="4"/>
  <c r="F32" i="4"/>
  <c r="F33" i="4"/>
  <c r="E34" i="4"/>
  <c r="F34" i="4"/>
  <c r="F35" i="4"/>
  <c r="F36" i="4"/>
  <c r="E35" i="4"/>
  <c r="F37" i="4"/>
  <c r="F38" i="4"/>
  <c r="F39" i="4"/>
  <c r="E36" i="4"/>
  <c r="I28" i="4"/>
  <c r="I29" i="4"/>
  <c r="I30" i="4"/>
  <c r="H33" i="4"/>
  <c r="I31" i="4"/>
  <c r="I32" i="4"/>
  <c r="I33" i="4"/>
  <c r="H34" i="4"/>
  <c r="I34" i="4"/>
  <c r="I35" i="4"/>
  <c r="I36" i="4"/>
  <c r="H35" i="4"/>
  <c r="I37" i="4"/>
  <c r="I38" i="4"/>
  <c r="I39" i="4"/>
  <c r="H36" i="4"/>
  <c r="H27" i="4"/>
  <c r="Y29" i="4"/>
  <c r="Y22" i="4"/>
  <c r="Y30" i="4"/>
  <c r="Y23" i="4"/>
  <c r="Z22" i="4"/>
  <c r="Z23" i="4"/>
  <c r="Z26" i="4"/>
  <c r="Z27" i="4"/>
  <c r="Z29" i="4"/>
  <c r="Z30" i="4"/>
  <c r="Z31" i="4"/>
  <c r="Z32" i="4"/>
  <c r="X21" i="4"/>
  <c r="X22" i="4"/>
  <c r="X23" i="4"/>
  <c r="X24" i="4"/>
  <c r="X25" i="4"/>
  <c r="X26" i="4"/>
  <c r="U29" i="4"/>
  <c r="U30" i="4"/>
  <c r="U31" i="4"/>
  <c r="U32" i="4"/>
  <c r="U33" i="4"/>
  <c r="T34" i="4"/>
  <c r="U34" i="4"/>
  <c r="U35" i="4"/>
  <c r="U36" i="4"/>
  <c r="T35" i="4"/>
  <c r="U37" i="4"/>
  <c r="U38" i="4"/>
  <c r="U39" i="4"/>
  <c r="T36" i="4"/>
  <c r="B32" i="4"/>
  <c r="B41" i="4"/>
  <c r="E32" i="4"/>
  <c r="E41" i="4"/>
  <c r="H32" i="4"/>
  <c r="H41" i="4"/>
  <c r="K32" i="4"/>
  <c r="K41" i="4"/>
  <c r="N32" i="4"/>
  <c r="N41" i="4"/>
  <c r="Q32" i="4"/>
  <c r="Q41" i="4"/>
  <c r="T32" i="4"/>
  <c r="T41" i="4"/>
  <c r="F41" i="4"/>
  <c r="L41" i="4"/>
  <c r="O41" i="4"/>
  <c r="R41" i="4"/>
  <c r="W32" i="4"/>
  <c r="S17" i="4"/>
  <c r="R18" i="2"/>
  <c r="A181" i="1"/>
  <c r="L23" i="2"/>
  <c r="A18" i="1"/>
  <c r="D23" i="2"/>
  <c r="A17" i="1"/>
  <c r="C23" i="2"/>
  <c r="A16" i="1"/>
  <c r="X22" i="2"/>
  <c r="M23" i="2"/>
  <c r="A15" i="1"/>
  <c r="N7" i="5"/>
  <c r="Y15" i="2"/>
  <c r="R22" i="2"/>
  <c r="S22" i="2"/>
  <c r="T22" i="2"/>
  <c r="C14" i="2"/>
  <c r="C18" i="2"/>
  <c r="C17" i="2"/>
  <c r="A121" i="1"/>
  <c r="D2" i="2"/>
  <c r="D18" i="2"/>
  <c r="D17" i="2"/>
  <c r="A125" i="1"/>
  <c r="F18" i="2"/>
  <c r="F17" i="2"/>
  <c r="G17" i="2"/>
  <c r="G18" i="2"/>
  <c r="A116" i="1"/>
  <c r="I112" i="1"/>
  <c r="F113" i="1"/>
  <c r="AO4" i="2"/>
  <c r="AN4" i="2"/>
  <c r="AM2" i="2"/>
  <c r="AM4" i="2"/>
  <c r="AL4" i="2"/>
  <c r="AK4" i="2"/>
  <c r="AJ3" i="2"/>
  <c r="I156" i="1"/>
  <c r="N12" i="5"/>
  <c r="N2" i="5"/>
  <c r="N4" i="5"/>
  <c r="N11" i="5"/>
  <c r="W16" i="2"/>
  <c r="V16" i="2"/>
  <c r="U16" i="2"/>
  <c r="T16" i="2"/>
  <c r="S16" i="2"/>
  <c r="R16" i="2"/>
  <c r="Y3" i="2" a="1"/>
  <c r="Y3" i="2"/>
  <c r="A7" i="1"/>
  <c r="U21" i="2"/>
  <c r="V21" i="2"/>
  <c r="W21" i="2"/>
  <c r="A208" i="1"/>
  <c r="J18" i="2"/>
  <c r="J17" i="2"/>
  <c r="A172" i="1"/>
  <c r="L18" i="2"/>
  <c r="L17" i="2"/>
  <c r="A169" i="1"/>
  <c r="A166" i="1"/>
  <c r="M18" i="2"/>
  <c r="M17" i="2"/>
  <c r="A159" i="1"/>
  <c r="I155" i="1"/>
  <c r="I154" i="1"/>
  <c r="I153" i="1"/>
  <c r="L156" i="1"/>
  <c r="L155" i="1"/>
  <c r="L154" i="1"/>
  <c r="L153" i="1"/>
  <c r="I111" i="1"/>
  <c r="I113" i="1"/>
  <c r="I110" i="1"/>
  <c r="L113" i="1"/>
  <c r="L112" i="1"/>
  <c r="L111" i="1"/>
  <c r="L110" i="1"/>
  <c r="O18" i="2"/>
  <c r="O17" i="2"/>
  <c r="A77" i="1"/>
  <c r="J74" i="1"/>
  <c r="J73" i="1"/>
  <c r="L74" i="1"/>
  <c r="L73" i="1"/>
  <c r="W18" i="2"/>
  <c r="V18" i="2"/>
  <c r="U18" i="2"/>
  <c r="P18" i="2"/>
  <c r="W20" i="2"/>
  <c r="A20" i="2"/>
  <c r="V20" i="2"/>
  <c r="U20" i="2"/>
  <c r="T20" i="2"/>
  <c r="S20" i="2"/>
  <c r="R20" i="2"/>
  <c r="A16" i="2"/>
  <c r="A21" i="2"/>
  <c r="V23" i="2"/>
  <c r="U23" i="2"/>
  <c r="W23" i="2"/>
  <c r="T23" i="2"/>
  <c r="P23" i="2"/>
  <c r="O23" i="2"/>
  <c r="Q23" i="2"/>
  <c r="E23" i="2"/>
  <c r="F23" i="2"/>
  <c r="G23" i="2"/>
  <c r="H23" i="2"/>
  <c r="I23" i="2"/>
  <c r="J23" i="2"/>
  <c r="K23" i="2"/>
  <c r="N23" i="2"/>
  <c r="R23" i="2"/>
  <c r="S23" i="2"/>
  <c r="R21" i="2"/>
  <c r="S21" i="2"/>
  <c r="T21" i="2"/>
  <c r="R19" i="2"/>
  <c r="S19" i="2"/>
  <c r="T19" i="2"/>
  <c r="W19" i="2"/>
  <c r="V19" i="2"/>
  <c r="U19" i="2"/>
  <c r="R17" i="2"/>
  <c r="S17" i="2"/>
  <c r="T17" i="2"/>
  <c r="U17" i="2"/>
  <c r="V17" i="2"/>
  <c r="W17" i="2"/>
  <c r="G73" i="1"/>
  <c r="M73" i="1"/>
  <c r="AR3" i="2"/>
  <c r="L152" i="1"/>
  <c r="L109" i="1"/>
  <c r="AR4" i="2"/>
  <c r="I152" i="1"/>
  <c r="I109" i="1"/>
  <c r="AR2" i="2"/>
  <c r="E17" i="2"/>
  <c r="P17" i="2"/>
  <c r="AS3" i="2"/>
  <c r="AS4" i="2"/>
  <c r="AS5" i="2"/>
  <c r="AS2" i="2"/>
  <c r="AI2" i="2"/>
  <c r="AU2" i="2"/>
  <c r="AU3" i="2"/>
  <c r="AU4" i="2"/>
  <c r="AU5" i="2"/>
  <c r="AV2" i="2"/>
  <c r="AV3" i="2"/>
  <c r="AV4" i="2"/>
  <c r="AV5" i="2"/>
  <c r="F111" i="1"/>
  <c r="F110" i="1"/>
  <c r="L72" i="1"/>
  <c r="I72" i="1"/>
  <c r="BH2" i="2"/>
  <c r="BI2" i="2"/>
  <c r="BJ2" i="2"/>
  <c r="BK2" i="2"/>
  <c r="BG2" i="2"/>
  <c r="BF2" i="2"/>
  <c r="BE2" i="2"/>
  <c r="BD2" i="2"/>
  <c r="Y17" i="4"/>
  <c r="X17" i="4"/>
  <c r="W17" i="4"/>
  <c r="V17" i="4"/>
  <c r="BB2" i="2"/>
  <c r="BB3" i="2"/>
  <c r="BB4" i="2"/>
  <c r="BB5" i="2"/>
  <c r="B37" i="4"/>
  <c r="W37" i="4"/>
  <c r="T37" i="4"/>
  <c r="Q37" i="4"/>
  <c r="N37" i="4"/>
  <c r="K37" i="4"/>
  <c r="H37" i="4"/>
  <c r="E37" i="4"/>
  <c r="W36" i="4"/>
  <c r="W35" i="4"/>
  <c r="W34" i="4"/>
  <c r="W33" i="4"/>
  <c r="BD3" i="2"/>
  <c r="BD4" i="2"/>
  <c r="BD5" i="2"/>
  <c r="AZ2" i="2"/>
  <c r="AZ3" i="2"/>
  <c r="AZ4" i="2"/>
  <c r="AZ5" i="2"/>
  <c r="AX2" i="2"/>
  <c r="AX3" i="2"/>
  <c r="BA3" i="2"/>
  <c r="AX4" i="2"/>
  <c r="AX5" i="2"/>
  <c r="AY3" i="2"/>
  <c r="AY2" i="2"/>
  <c r="AY4" i="2"/>
  <c r="AY5" i="2"/>
  <c r="BA2" i="2"/>
  <c r="BA4" i="2"/>
  <c r="BA5" i="2"/>
  <c r="BC4" i="2"/>
  <c r="AT4" i="2"/>
  <c r="AT2" i="2"/>
  <c r="AT3" i="2"/>
  <c r="AW5" i="2"/>
  <c r="BC3" i="2"/>
  <c r="BC5" i="2"/>
  <c r="AT5" i="2"/>
  <c r="BC2" i="2"/>
  <c r="F112" i="1"/>
  <c r="F156" i="1"/>
  <c r="F155" i="1"/>
  <c r="G74" i="1"/>
  <c r="F154" i="1"/>
  <c r="F153" i="1"/>
  <c r="AN3" i="2"/>
  <c r="AN5" i="2"/>
  <c r="AL3" i="2"/>
  <c r="AM3" i="2"/>
  <c r="AM5" i="2"/>
  <c r="AO5" i="2"/>
  <c r="AO3" i="2"/>
  <c r="CE8" i="2"/>
  <c r="CE7" i="2"/>
  <c r="CE6" i="2"/>
  <c r="CE5" i="2"/>
  <c r="CB6" i="2"/>
  <c r="CB7" i="2"/>
  <c r="CB8" i="2"/>
  <c r="CB5" i="2"/>
  <c r="AK3" i="2"/>
  <c r="T17" i="4"/>
  <c r="Z28" i="4"/>
  <c r="Z21" i="4"/>
  <c r="Z33" i="4"/>
</calcChain>
</file>

<file path=xl/sharedStrings.xml><?xml version="1.0" encoding="utf-8"?>
<sst xmlns="http://schemas.openxmlformats.org/spreadsheetml/2006/main" count="393" uniqueCount="204">
  <si>
    <t>référence</t>
  </si>
  <si>
    <t>souplesse jambes</t>
  </si>
  <si>
    <t>équilibre droit</t>
  </si>
  <si>
    <t>équilibre gauche</t>
  </si>
  <si>
    <t>force abdominaux</t>
  </si>
  <si>
    <t>force dorsaux-lombaire</t>
  </si>
  <si>
    <t>force membres supérieurs</t>
  </si>
  <si>
    <t>force membres inférieurs</t>
  </si>
  <si>
    <t>Hommes</t>
  </si>
  <si>
    <t>Femmes</t>
  </si>
  <si>
    <t>Homme</t>
  </si>
  <si>
    <t>Femme</t>
  </si>
  <si>
    <t>30F</t>
  </si>
  <si>
    <t>50F</t>
  </si>
  <si>
    <t>40F</t>
  </si>
  <si>
    <t>Souplesse épaule</t>
  </si>
  <si>
    <t>Catégorie:</t>
  </si>
  <si>
    <t>REFERENCES CALCULS &amp; FORMULES</t>
  </si>
  <si>
    <t>Souplesse Jambe = 0,1 x distance doigts orteils + 1,5</t>
  </si>
  <si>
    <t>IE</t>
  </si>
  <si>
    <t>VO2 max</t>
  </si>
  <si>
    <t>Tlim imax</t>
  </si>
  <si>
    <t>graphique radar</t>
  </si>
  <si>
    <t xml:space="preserve"> =plus petite VO2</t>
  </si>
  <si>
    <t>Tmax courbe</t>
  </si>
  <si>
    <t>souplesse de l'épaule</t>
  </si>
  <si>
    <t>force des membres supérieurs</t>
  </si>
  <si>
    <t>force de la région lombaire</t>
  </si>
  <si>
    <t>indice d'endurance</t>
  </si>
  <si>
    <t>révèllent</t>
  </si>
  <si>
    <t>indique</t>
  </si>
  <si>
    <t>démontrent</t>
  </si>
  <si>
    <t>expriment</t>
  </si>
  <si>
    <t>témoigne</t>
  </si>
  <si>
    <t>manifeste</t>
  </si>
  <si>
    <t>atteste</t>
  </si>
  <si>
    <t>dénote</t>
  </si>
  <si>
    <t>signale</t>
  </si>
  <si>
    <t>traduise</t>
  </si>
  <si>
    <t>souligne</t>
  </si>
  <si>
    <t>moyenne</t>
  </si>
  <si>
    <t>GRAPHIQUES CARDIO</t>
  </si>
  <si>
    <t>score grande date</t>
  </si>
  <si>
    <t>score petite date</t>
  </si>
  <si>
    <t>résultat grande date</t>
  </si>
  <si>
    <t>ratio grande/petite</t>
  </si>
  <si>
    <t>D</t>
  </si>
  <si>
    <t>refe</t>
  </si>
  <si>
    <t>D0</t>
  </si>
  <si>
    <t>Lundi</t>
  </si>
  <si>
    <t>Mardi</t>
  </si>
  <si>
    <t>Mercredi</t>
  </si>
  <si>
    <t>Jeudi</t>
  </si>
  <si>
    <t>Vendredi</t>
  </si>
  <si>
    <t>Samedi</t>
  </si>
  <si>
    <t>Dimanche</t>
  </si>
  <si>
    <t xml:space="preserve"> Emploi du temps hebdomadaire d'activités physiques</t>
  </si>
  <si>
    <t>intense</t>
  </si>
  <si>
    <t>modéré</t>
  </si>
  <si>
    <t>facile</t>
  </si>
  <si>
    <t>maximum</t>
  </si>
  <si>
    <t>SEX</t>
  </si>
  <si>
    <t>Intensité</t>
  </si>
  <si>
    <t>durée (mn)</t>
  </si>
  <si>
    <t>immobile</t>
  </si>
  <si>
    <t>midi</t>
  </si>
  <si>
    <t>soir</t>
  </si>
  <si>
    <t>AM</t>
  </si>
  <si>
    <t>PM</t>
  </si>
  <si>
    <t>soir +++</t>
  </si>
  <si>
    <t>soir+++</t>
  </si>
  <si>
    <t>mardi</t>
  </si>
  <si>
    <t>totale</t>
  </si>
  <si>
    <t>Lorsqu'il est sédentaire, assis par exemple, le corps dépense aussi peu d'énergie qu'au repos. Cette immobilité, lorsqu'elle est prolongée, favorise les douleurs, le diabète, l'obésité, l'hypertension, certains cancers et d'autres maladies chroniques. Même une activité physique régulière ne suffit pas à en compenser les effets. Selon l'OMS, être assis plus de 3 heures par jours serait responsable de 400000 décès par an. Pour réduire le temps que vous passez assis chaque jours, 7h en moyenne, il est recommandé de vous lever au moins toutes les heures une minute.</t>
  </si>
  <si>
    <t>Lorsque le corps en mouvement dépense plus d'énergie qu'au repos, il est en activité physique. Les bénéfices qui en résultent persisent le jour qui suit, pas davantage. Votre emploi du temps d'activité fait apparaitre des periodes d'inactivités jusqu'à 5 jours. Des sessions d'au moins 10 minutes d'effort continu tous les deux jours permettent d'en réactiver les effets positifs. / grace à chacune de vos session d'au moins 10 minutes d'effort continu, vous réactivez ces effets positifs</t>
  </si>
  <si>
    <t xml:space="preserve">Votre activité hebdomadaire cumulée correspond à 70 minutes d'activité modérée. C'est 100% des recomandations. /Des études ont montré que vous réduisez de X% les risques pour votre santé cardiovasculaire. / en atteingant … vous réduisez de … / </t>
  </si>
  <si>
    <t>DE</t>
  </si>
  <si>
    <t>temps moyen immobile</t>
  </si>
  <si>
    <t>% des recos</t>
  </si>
  <si>
    <t>% tps facile</t>
  </si>
  <si>
    <t>% tps modéré</t>
  </si>
  <si>
    <t>% tps intense</t>
  </si>
  <si>
    <t>recos</t>
  </si>
  <si>
    <t>niveau</t>
  </si>
  <si>
    <t>mn</t>
  </si>
  <si>
    <t>Matin</t>
  </si>
  <si>
    <t>Midi</t>
  </si>
  <si>
    <t>Après-midi</t>
  </si>
  <si>
    <t>Soirée</t>
  </si>
  <si>
    <t>Chaque semaine, vous consacrez 10% de votre temps d'activité aux activités X alors que le temps dédié aux activités modéré s'élève à 30%, et 10% pour les activités faciles. Diversifier vos activités, afin d'accorder une part plus importante aux efforts intense, vous permettra de progresser encore plus.</t>
  </si>
  <si>
    <t>moment</t>
  </si>
  <si>
    <t>indic (diabète, someil, digestion, …)</t>
  </si>
  <si>
    <t>intensité</t>
  </si>
  <si>
    <t>% temps</t>
  </si>
  <si>
    <t>total/recos</t>
  </si>
  <si>
    <t>% recos en équiv acti modérée (marche rapide)</t>
  </si>
  <si>
    <t>periode d'inactivité max</t>
  </si>
  <si>
    <t>nb max de jours inactif</t>
  </si>
  <si>
    <t>moyen quotidienn immobile</t>
  </si>
  <si>
    <t>temps immobile totale/7</t>
  </si>
  <si>
    <t>% recos</t>
  </si>
  <si>
    <t>résultat Grande date</t>
  </si>
  <si>
    <t>L'équilibre et la souplesse</t>
  </si>
  <si>
    <t>-</t>
  </si>
  <si>
    <t>+</t>
  </si>
  <si>
    <t>≈</t>
  </si>
  <si>
    <t>graphique répartition intensité activité</t>
  </si>
  <si>
    <t>La force</t>
  </si>
  <si>
    <t>Moyenne Condition Physique</t>
  </si>
  <si>
    <t>Moyenne habitude</t>
  </si>
  <si>
    <t>Les aspects de la condition physique les moins bien adaptés sont par ordre de priorité:</t>
  </si>
  <si>
    <t>La souplesse des jambes et du bas du dos</t>
  </si>
  <si>
    <t>La souplesse de l'épaule et de la cage thoracique</t>
  </si>
  <si>
    <t>L'endurance de la capacité cardio-pulmonaire</t>
  </si>
  <si>
    <t>Ecart type Moyenne condition physique</t>
  </si>
  <si>
    <t>équilibre de la jambe droite</t>
  </si>
  <si>
    <t>équilibre de la jambe gauche</t>
  </si>
  <si>
    <t>souplesse des jambes et du dos</t>
  </si>
  <si>
    <t>souplesse des épaules et du thorax</t>
  </si>
  <si>
    <t>Résumé d'analyse de condition physique</t>
  </si>
  <si>
    <t>consommation maximale d'oxygène</t>
  </si>
  <si>
    <t>période max inactif</t>
  </si>
  <si>
    <t>% tps extrême</t>
  </si>
  <si>
    <t>La capacité cardio-pulmonaire maximale</t>
  </si>
  <si>
    <t>Le temps maximum à intensité maximale</t>
  </si>
  <si>
    <t>L'équilibre sur la jambe droite</t>
  </si>
  <si>
    <t>L'équilibre sur la jambe gauche</t>
  </si>
  <si>
    <t>La force des jambes, des cuisses et des fessiers</t>
  </si>
  <si>
    <t>La force du dos dans sa partie basse</t>
  </si>
  <si>
    <t>La force des muscles de l'abdomen</t>
  </si>
  <si>
    <t>La force du haut du corps et plus particulièrement des bras</t>
  </si>
  <si>
    <t>Le temps moyen immobile</t>
  </si>
  <si>
    <t>La période maximale resté inactif</t>
  </si>
  <si>
    <t>L'endurance, aussi appelée la capacité cardio-pulmonaire</t>
  </si>
  <si>
    <t>force des membres inférieurs</t>
  </si>
  <si>
    <t>Période maximale d'inactivité (jours)</t>
  </si>
  <si>
    <t>Cumul d'activité hebdomadaire (équivalent minute d'activité modérée)</t>
  </si>
  <si>
    <t>Attentes personnelles</t>
  </si>
  <si>
    <t>Eric giuilly 12/01/18
1:54 s sur gauche
2:00 s sur droite
2:03 abdo
1:55 dos
12 levers de chaise
3 pompes limite par le triceps côté gauche 
22 cm derrière les orteils
Coude gauche en haut 1 cm entre les deux mains
Coude droit en haut 6 cm entre les index, la main gauche ne monte pas</t>
  </si>
  <si>
    <t>ddn</t>
  </si>
  <si>
    <t>genre</t>
  </si>
  <si>
    <t>date de test</t>
  </si>
  <si>
    <t>homme</t>
  </si>
  <si>
    <t>julien</t>
  </si>
  <si>
    <t>ondedieu</t>
  </si>
  <si>
    <t>CR</t>
  </si>
  <si>
    <t>prénom nom</t>
  </si>
  <si>
    <t>Prénom Nom</t>
  </si>
  <si>
    <t>Eric Giuily</t>
  </si>
  <si>
    <t>Julien Ondedieu</t>
  </si>
  <si>
    <t>Nicole Prud'homme</t>
  </si>
  <si>
    <t>Sandra Lieven</t>
  </si>
  <si>
    <t>Pascale Giuily</t>
  </si>
  <si>
    <t>Pascale Krief</t>
  </si>
  <si>
    <t>Yves Joubeaud</t>
  </si>
  <si>
    <t>Marie-Christine Joubeaud</t>
  </si>
  <si>
    <t>Karine Maujean</t>
  </si>
  <si>
    <t>François Pinatel</t>
  </si>
  <si>
    <t>Course à pieds : 2 fois le marathon de Paris. &gt; 4h20
Projet 1 : apprendre à mieux m’entrainer. Retrouver la forme
Projet 2 : Compétition
Habitudes beaucoup d’entrainement cardio.
Moyen : s’entrainer 3 fois par semaines
Prefere courir avec du fractionné.
Antécédants : Insuffisance veineuses. Tendinite au fessier syndrome sciatalgique ou pyramidale. Entorse de cheville surtout à gauche régulière.  Releveur externe.
Douleurs aux mollets surtout à droite aorès les entrainements long/intenses qui durent plus de 48h dans la region des gastronemiens.
Affaissement de l’arche interne coté gauge
Endurance lombaire 1’58s
Endurance abdos 3 mn bras croisés main sur la poitrine
Force des membres inferieurs 20mvts en 30s
Equilibre pied droit 30s yeux ouverts. 28s yeux ouverts droite
Yeux fermés 2s à gauche 5s à droite
Souplesse chaine posterieur 8cm au dessus des pieds après 30s immobile
Bonne souplesse des quadriceps (paume des mains au sol)
Très bonne souplesse thoracique (au sol)</t>
  </si>
  <si>
    <t>Objectif marathon 2019
Avec réduction des douleurs et du poids
Et dessiner le tronc
Diversifier les entraînements
4 séances par semaine
Rigueur dans l’entraînement, j’ai apprécié le programme puis je ne savais plus ou j’en été et j’ai laché.
Avoir le programme sur le téléphone
4 séances hebdo,  1 elliptique au cardio, 1 sur piste ensemble contenant du renforcement, 1 à 2 cardio 
Circuit training en salle pendant 30mn,
Souplesse ischios et fessier 5mn par jours
30mn de circuit training en salle
Force des membres inferieur 20 en 30 s
1 :35  pied droit par terre
57s pied  gauche
1 :51s dos
4 :00s abdos
-9cm au dessos
coude droit en haut l’index dépasse de 6cm l’autre main
coude gauche en haut l’index dépasse de 5cm l’autre main
9 pompes 
Rigueur dans l’entraînement, j’ai apprécié le programme puis je ne savais plus ou j’en été et j’ai laché.
Avoir le programme sur le téléphone</t>
  </si>
  <si>
    <t>femme</t>
  </si>
  <si>
    <t>souplesse épaule</t>
  </si>
  <si>
    <t>souplesse jambes + dos</t>
  </si>
  <si>
    <t>équilibre sur droite</t>
  </si>
  <si>
    <t>équilibre sur gauche</t>
  </si>
  <si>
    <t>force jambes</t>
  </si>
  <si>
    <t>force bras</t>
  </si>
  <si>
    <t>force abdos</t>
  </si>
  <si>
    <t>force dos</t>
  </si>
  <si>
    <t>t lim Pmax cardio</t>
  </si>
  <si>
    <t>Pmax cardio</t>
  </si>
  <si>
    <t>moyenne immobilité max</t>
  </si>
  <si>
    <t>periode max inactif</t>
  </si>
  <si>
    <t xml:space="preserve">Karine Maujean
Teste sur place Dutronc 5 cm après les orteils.
Cours de droit en haut 4 cm après l’index
Coude gauche en haut 2 cm avant l’index
40 secondes teste abdo
1 33 sur le dos
21 enlevé de chaise
27 secondes pied gauche parterre
Une minute 10 piédroit
Karine :
Commencer en renforcement par trois séries des deux exercices rotateurs internes et externes de l’humérus débuté par huit répétitions trois séries de fois par semaine.
En cardio cinq fois par semaine avec comme indicateur le cardio fréquencemètre 10 minutes par session d’exercice quatre fois par semaine, 30 minutes une fois par semaine 
Tenir compte de l’état de forme possible selon les fluctuations et des symptômes d’anémie
Chaise 2 × 10 secondes à hauteur intermédiaire, contraction allongé 10 × 3 secondes avec autant de récupération, à reproduire chaque jour.
</t>
  </si>
  <si>
    <t xml:space="preserve">Karine Maujean
7/2/1970
• Raison n°1 diagnostiquée HTA probable
• Raison n°2 Etre en forme pour stabiliser la composition corporelle, pour être moins essouffler
• Antécédant
• Risques : douleurs articulaires aux genoux et chevilles (particulièrement lors de la marche ou en état de fatigue). Antécédants douleurs régulières aux trapèzes
• Habitude : parfois gym+stretching samedi et marche active en dessous du SV1 plus d’1h le dimanche
• +2x8mn marche chaque jours de la semaine en dessous du SV1
• Divers : petite à bien aimé faire de la natation.
• Attente cardio
Test dorso-lombaire 1’39
Test abdos 2’18
Quadri 14 limite 15
Droit 5s gauche 9s yeux fermé, 10s yeux ouverts.
Souplesse ischio 2emes phalanges au sol
Epaule mains au sol
</t>
  </si>
  <si>
    <t xml:space="preserve">Yves Joubeaud :
Relations familiales apaisée, charge de travail +++
Histoire récente :
Bilan sanguin soulignant une faiblesse en HDL (0,47g/l contre &gt;0,6 attendue).
Dernier test d’efforts : Pas d’arythmie, décalages de segments, stenose soignée par un stent IVA distale . Traitement : cardegic 75mg, crestor 5mg, Triatec 5mg, plavix, hyperten. Test d’effort V30 30w/2min plafonné à 150w.
Attente : santé. 
Force membres inf : faiblesse jambes droites – 13 levers de chaise en 30s
Abdos : 24s mains sur les genoux.
Dorso-lombaire 1mn
Tronc/membres sup : 5 pompes
Epaules/cage thoracique : Bonne souplesse latérale, moins bonne verticalement
Flexion de tronc/hanche : mains à 14cm coté droit, 17cm coté gauche
Chevilles raides
Périnée présentant un manque de force et d’endurance
Habitudes sportives :
1golf/45mn de course hebdo.
2x15mn de marche rapide par jours 
Divers :
S’endort rapidement, se réveil dans la nuit fréquemment.
</t>
  </si>
  <si>
    <t>Yves Joubeaud
16 cm avant les orteils
Coude gauche en haut 10 cm entre les deux index
18 cm coude droit en haut
43 secondes pied droit au sol
27 secondes pied gauche au sol
Deux minutes 42 secondes abdos
une minute 10 secondes dorsaux.
9,5 km heures comme vitesse Max aérobie
15 montée sur le teste chaise
10 pompes en 30 secondes</t>
  </si>
  <si>
    <t>force de la région abdominale</t>
  </si>
  <si>
    <t>Pascale Giuily 
Abdos 3:06
Lombaire 1:22
Équilibre gauche yeux ouvert 1:29
Yeux fermés 6s
Équilibre droit yeux ouvert 2:00
Yeux fermés 8s
20 levers de chaise en 30s
1 pompe
2cm après les orteils
2cm à droite en haut
-5cm à gauche en haut</t>
  </si>
  <si>
    <t>Ratio performance sur  valeur de référence:</t>
  </si>
  <si>
    <t xml:space="preserve">Nicole Prud’homme
64 an
apprendre à courir respirer
les freins la perceverance, à cause du travail, la crainte
pas de douleurs articulaires
acti pratiqués golf, randonné, yoga, gym
antécédents médicaux: hyperthyroïdie non symptômes 
176 avenue Charles degaulle,
11h45
Équilibre gauche 3mn
Équilibre droit 3mn
13s gauche
4s droit 
20 levers de chaise
1:50 dos
1:40 abdos
0 pompes
2h Max immobile  du lundi au vendredi
Lundi et mardi 15 minutes de marche, jeudi et vendredi une heure de marche
Deux heures de marche les samedis et dimanches
Une heure de golf le dimanche Teste sur plastron: 5,5 cm après les orteils
Coude droit en haut land ex dépasse de 200 pris 2,5 cm l’autre Coude gauche en haut 5 cm entre les deux index
</t>
  </si>
  <si>
    <t>Durée maximum d'immobilité ininterrompue (heures)</t>
  </si>
  <si>
    <t>S bas</t>
  </si>
  <si>
    <t>S haut</t>
  </si>
  <si>
    <t>E Droit</t>
  </si>
  <si>
    <t>E gauche</t>
  </si>
  <si>
    <t>F Jambe</t>
  </si>
  <si>
    <t>F dos</t>
  </si>
  <si>
    <t>F abdos</t>
  </si>
  <si>
    <t>F haut</t>
  </si>
  <si>
    <t>Cmax</t>
  </si>
  <si>
    <t>Onel Lavandier</t>
  </si>
  <si>
    <t>Ce qui est nouveau, c’est se lever toutes les heures : tentative,
Ce qui est plus régulier c’est marcher davantage, pas facile quand on est fatigué ou à cause de la météo.
14 lever de chaise en 30 secondes
Zéro pompe
Une minute 10 sur le pied droit
Une minute17 sur le pied gauche
Souplesse du tronc, 20 cm avant les orteils
13 cm coude gauche en haut
20 cm coude droit en haut 
Dorso-lombaires 50 secondes
Sur le teste des abdos 1mn 07
Vitesse Max aérobie : 8 km heures
Une minute 30 à 8 km heures
7H-9= Préparation de Noa pour la crèche+  train et metro pour aller au boulot 20 mn sans phases de 10mn d’affilée.
9h-13h= Devant mon  ordi interrompu par quelques allez retours au  toilettes.
13-14 = Pause déjeuner (marche pour aller au RIE)
14H-18H= Devant mon bureau interrompu par quelques allez-retours au toilettes
18H-20H (ça dépend de l’heure à laquelle je finis) : je prends le métro et le train, ensuite je prends le bus et je marche 5 min.
2oi
-Continuer de faire 10 minutes de marche en descendant une station avant tous les deux jours
-Continuer de limiter la sédentarité l’immobilité prolongée à 1h
-Traiter le mollet tous les jours 30 secondes par étirements, 30 secondes par compression deux une à trois fois sur chaque</t>
  </si>
  <si>
    <t>Karine Lapeyre</t>
  </si>
  <si>
    <t>Test cardio 12 km heures, dorso-lombaires deux minutes 12 secondes
Droit 1:50
Gauche 1:30
1,5 cm après les orteils
Coude droit en haut 0cm 
Abdos 2:30
17 levers de chaise
Commencer en renforcement par trois séries des deux exercices rotateurs internes et externes de l’humérus débuté par huit répétitions trois séries de fois par semaine.
En cardio cinq fois par semaine avec comme indicateur le cardio fréquencemètre 10 minutes par session d’exercice quatre fois par semaine, 30 minutes une fois par semaine 
Tenir compte de l’état de forme possible selon les fluctuations et des symptômes d’anémie</t>
  </si>
  <si>
    <t xml:space="preserve">Philippe Lafolie, 77 ans, prothèse des genoux des deux côtés posée en 2005 et 2008, légère cyphose cervicale, pas de lordose marquée. Pas d’autres antécédents déclarés.
Des sensations douloureuses apparaissent côté gauche lorsque le genou est en mouvement d’extension, en appui sur sa face avant, pendant des pompes à genoux. Une douleur est décrite à l’identique lors de la montée des escaliers. Test d’effort de sécurité à demander.
Tests:
10 levers de chaise en 30s
4 secondes maximum en équilibre sur le pied gauche
3 secondes maximum en équilibre sur le pied droit
souplesse des membres inférieurs 23,5 cm avant les orteils
souplesse du membre supérieur coude droit en haut 9,5 cm
souplesse du membre supérieur gauche en haut 22 cm
2 minutes en gainage lombaire
45 secondes en gainage abdominal
VMA estimée à 8 km/h.
Analyse des habitudes : marche quotidienne environ 20 minutes par jour par morceaux de plus de 10 minutes. Projet ancien de marcher davantage dans le quartier qui n’a pas encore eu l’occasion d’être mis en oeuvre.
Le niveau de force de la région abdominale et lombaire est approprié, en cohérence avec la force des membres inférieurs. Ces aspects ne paressent pas prioritaires dans le développement des qualité physiques.
En revanche le manque de souplesse globale révélé par les deux tests sur les membres inférieurs et supérieurs révèle le caractère prioritaire de l’assouplissement de ces zones. Cette analyse correspond précisément aux besoins exprimés par Monsieur Lafolie lors d’un premier entretien téléphonique.
La dyspnée est forte lors d’efforts modérés. Elle devrait être réduite grâce à une accélération volontaire de la vitesse de marche au quotidien.
Le programme négocié comporte 3 étirements des chaines postérieurs inférieurs et du tronc raisin qu’une accélération de la vitesse de marche au quotidien. Il est prévu d’augmenter la quantité et la difficulté des exercices du programme progressivement si l’observance est suffisante pour faire apparaître des progrès. </t>
  </si>
  <si>
    <t>Philippe Lafolie</t>
  </si>
  <si>
    <t>Isabelle Mouronval</t>
  </si>
  <si>
    <t>11 secondes Max sur le pied droit
20 secondes Max sur le pied gauche
Flexion Dutronc sur le fémur 19 cm après les orteils.
Coude droit en haut 10 cm après la main
Gauche en haut 0 cm après la main
14 levers de chaise41 secondes gainage dorsale
Une minute 45 en gainage abdominal
Zéro pompe
Aucun jour avec une immobilité maintenu plus d’une heure en dehors des faces de sommeil.
30mn le lundi
10mn modéré le lundi
30mn le mardi
10mn modéré le mercredi
30mn le jeudi
10mn modéré le variété 
30mn le samedi
30mn le dimanche
10mn le mardi</t>
  </si>
  <si>
    <t>Chantal Istolainen</t>
  </si>
  <si>
    <t>Laurent Dombrowicz</t>
  </si>
  <si>
    <t xml:space="preserve">Madame I est adressée par le docteur uturiague afin de reprendre une activité physique dans un contexte de dépression favorisée par des acouphènes puissants. 
Antécédents d’anorexie identifiés à l’âge de 17 ans puis 54. Évoque des idées noires, une perte totale d’appétit depuis 18 mois ainsi qu’une grande souffrance psychologique due  aux angoisses et à la culpabilité apparue avec ses acouphènes. 
43 kg pour 1,68 m, masse grasse autour de 10 %.
Niveau de force rapportée au poids légèrement en dessous de la norme, mais très faible en valeur absolue.
Accepte de ne pas reprendre des activités cardiaux en comprenant que l’effet anorexigènes serait délétère.
Souhaite dédier 45 minutes par jour à de la gym douce.
</t>
  </si>
  <si>
    <t>NC</t>
  </si>
  <si>
    <t xml:space="preserve">2/3 du temps passé à paris, 1/5 à sa maison de campagne, ¼ du temps en déplacement en Europe. 
Evite l’AP et le sport parce que ça ne lui plait pas, vécu comme une contrainte.
Pourquoi en faire : la santé, et je me sens pas bien dans mon corps.
Antécédent: Tympan perforé, lombalgie chronique, spondilarthite/ fracture en 2014 à hauteur de la cheville 
Prends les escaliers 3 étage 3 fois par jours, les courses 300 m autour de la maison, 
Aime se balader en villes inconnues mais manque d’occasion. Toujours en mouvement dans la journée.
En surpoids depuis toujours, nombreux régimes encadrés, bon niveau de connaissance.
En echec en société, ou à l’étranger.
Souhaite : au quotidien une routine quel qu’elle soit, + une activité hebdomadaire  flexible + adaptée aux douleur +
16 relevé de chaise
1 :38 gainage ventrale
1 :19 gainage dorsale
équilibre gauche 34s
équilibre droite 35s
Souplesse membre inf 22cm avant les orteils
Coude gauche en haut 20 cm entre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</si>
</sst>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0000"/>
    <numFmt numFmtId="165" formatCode="0.00000"/>
    <numFmt numFmtId="166" formatCode="mmmm\-yyyy"/>
    <numFmt numFmtId="167" formatCode="0.000"/>
    <numFmt numFmtId="168" formatCode="0.0"/>
  </numFmts>
  <fonts count="46" x14ac:knownFonts="1">
    <font>
      <sz val="12"/>
      <color theme="1"/>
      <name val="Calibri"/>
      <family val="2"/>
      <scheme val="minor"/>
    </font>
    <font>
      <sz val="12"/>
      <color theme="1"/>
      <name val="Calibri"/>
      <family val="2"/>
      <scheme val="minor"/>
    </font>
    <font>
      <sz val="8"/>
      <name val="Calibri"/>
      <family val="2"/>
      <scheme val="minor"/>
    </font>
    <font>
      <sz val="12"/>
      <color theme="1"/>
      <name val="Avenir Book"/>
    </font>
    <font>
      <u/>
      <sz val="12"/>
      <color theme="10"/>
      <name val="Calibri"/>
      <family val="2"/>
      <scheme val="minor"/>
    </font>
    <font>
      <u/>
      <sz val="12"/>
      <color theme="11"/>
      <name val="Calibri"/>
      <family val="2"/>
      <scheme val="minor"/>
    </font>
    <font>
      <sz val="6"/>
      <color theme="1"/>
      <name val="Calibri"/>
      <scheme val="minor"/>
    </font>
    <font>
      <sz val="9"/>
      <color theme="1"/>
      <name val="Calibri"/>
      <scheme val="minor"/>
    </font>
    <font>
      <sz val="8"/>
      <color theme="1"/>
      <name val="Calibri"/>
      <scheme val="minor"/>
    </font>
    <font>
      <sz val="12"/>
      <color rgb="FF9CD3E7"/>
      <name val="Avenir Book"/>
    </font>
    <font>
      <sz val="12"/>
      <color rgb="FF0092D2"/>
      <name val="Avenir Book"/>
    </font>
    <font>
      <sz val="12"/>
      <name val="Avenir Book"/>
    </font>
    <font>
      <sz val="18"/>
      <color theme="1"/>
      <name val="Avenir Book"/>
    </font>
    <font>
      <b/>
      <i/>
      <sz val="12"/>
      <color theme="1"/>
      <name val="Avenir Book"/>
    </font>
    <font>
      <sz val="12"/>
      <color theme="6"/>
      <name val="Avenir Book"/>
    </font>
    <font>
      <sz val="12"/>
      <color rgb="FF000000"/>
      <name val="Calibri"/>
      <family val="2"/>
      <charset val="238"/>
      <scheme val="minor"/>
    </font>
    <font>
      <sz val="6"/>
      <color rgb="FF000000"/>
      <name val="Calibri"/>
      <scheme val="minor"/>
    </font>
    <font>
      <sz val="12"/>
      <color rgb="FF9DCEDE"/>
      <name val="Avenir Book"/>
    </font>
    <font>
      <sz val="12"/>
      <color rgb="FF9ECCD8"/>
      <name val="Avenir Book"/>
    </font>
    <font>
      <sz val="11"/>
      <name val="Avenir Book"/>
    </font>
    <font>
      <sz val="10"/>
      <color theme="1"/>
      <name val="Avenir Book"/>
    </font>
    <font>
      <sz val="10"/>
      <name val="Avenir Book"/>
    </font>
    <font>
      <sz val="6"/>
      <name val="Avenir Book"/>
    </font>
    <font>
      <sz val="10"/>
      <color rgb="FF000000"/>
      <name val="Avenir Book"/>
    </font>
    <font>
      <sz val="12"/>
      <color rgb="FF141414"/>
      <name val="Arial"/>
      <charset val="204"/>
    </font>
    <font>
      <sz val="10"/>
      <color theme="6"/>
      <name val="Avenir Book"/>
    </font>
    <font>
      <sz val="10"/>
      <color theme="8"/>
      <name val="Avenir Book"/>
    </font>
    <font>
      <sz val="12"/>
      <color theme="8"/>
      <name val="Avenir Book"/>
    </font>
    <font>
      <sz val="10"/>
      <color theme="9"/>
      <name val="Avenir Book"/>
    </font>
    <font>
      <sz val="12"/>
      <color theme="9"/>
      <name val="Avenir Book"/>
    </font>
    <font>
      <sz val="12"/>
      <color theme="7"/>
      <name val="Avenir Book"/>
    </font>
    <font>
      <sz val="10"/>
      <color rgb="FFE02C77"/>
      <name val="Avenir Book"/>
    </font>
    <font>
      <sz val="12"/>
      <color rgb="FFE02C77"/>
      <name val="Avenir Book"/>
    </font>
    <font>
      <sz val="12"/>
      <color rgb="FF000000"/>
      <name val="Avenir Book"/>
    </font>
    <font>
      <sz val="12"/>
      <color rgb="FF9BBB59"/>
      <name val="Avenir Book"/>
    </font>
    <font>
      <sz val="16"/>
      <color theme="1"/>
      <name val="Avenir Book"/>
    </font>
    <font>
      <sz val="11"/>
      <color theme="1"/>
      <name val="Calibri"/>
      <scheme val="minor"/>
    </font>
    <font>
      <sz val="10"/>
      <color theme="1"/>
      <name val="Calibri"/>
      <scheme val="minor"/>
    </font>
    <font>
      <sz val="18"/>
      <name val="Avenir Book"/>
    </font>
    <font>
      <sz val="4"/>
      <color theme="1"/>
      <name val="Calibri"/>
      <scheme val="minor"/>
    </font>
    <font>
      <sz val="11"/>
      <color theme="0"/>
      <name val="Avenir Book"/>
    </font>
    <font>
      <sz val="12"/>
      <color rgb="FF9ECBD3"/>
      <name val="Avenir Book"/>
    </font>
    <font>
      <sz val="9"/>
      <color theme="1"/>
      <name val="Avenir Book"/>
    </font>
    <font>
      <sz val="12"/>
      <color theme="1"/>
      <name val="Calibri"/>
    </font>
    <font>
      <sz val="8"/>
      <color theme="1"/>
      <name val="Avenir Book"/>
    </font>
    <font>
      <sz val="12"/>
      <color theme="0"/>
      <name val="Avenir Book"/>
    </font>
  </fonts>
  <fills count="12">
    <fill>
      <patternFill patternType="none"/>
    </fill>
    <fill>
      <patternFill patternType="gray125"/>
    </fill>
    <fill>
      <patternFill patternType="solid">
        <fgColor theme="8"/>
        <bgColor indexed="64"/>
      </patternFill>
    </fill>
    <fill>
      <patternFill patternType="solid">
        <fgColor theme="0"/>
        <bgColor indexed="64"/>
      </patternFill>
    </fill>
    <fill>
      <patternFill patternType="solid">
        <fgColor rgb="FFFFFF00"/>
        <bgColor indexed="64"/>
      </patternFill>
    </fill>
    <fill>
      <patternFill patternType="solid">
        <fgColor theme="9"/>
        <bgColor indexed="64"/>
      </patternFill>
    </fill>
    <fill>
      <patternFill patternType="solid">
        <fgColor rgb="FFFF0080"/>
        <bgColor indexed="64"/>
      </patternFill>
    </fill>
    <fill>
      <patternFill patternType="solid">
        <fgColor theme="0" tint="-0.249977111117893"/>
        <bgColor indexed="64"/>
      </patternFill>
    </fill>
    <fill>
      <patternFill patternType="solid">
        <fgColor rgb="FFFFFFFF"/>
        <bgColor rgb="FF000000"/>
      </patternFill>
    </fill>
    <fill>
      <patternFill patternType="solid">
        <fgColor theme="0"/>
        <bgColor rgb="FF000000"/>
      </patternFill>
    </fill>
    <fill>
      <patternFill patternType="solid">
        <fgColor theme="2" tint="-0.499984740745262"/>
        <bgColor indexed="64"/>
      </patternFill>
    </fill>
    <fill>
      <patternFill patternType="solid">
        <fgColor theme="6"/>
        <bgColor indexed="64"/>
      </patternFill>
    </fill>
  </fills>
  <borders count="13">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bottom style="thin">
        <color auto="1"/>
      </bottom>
      <diagonal/>
    </border>
    <border>
      <left/>
      <right/>
      <top style="thin">
        <color auto="1"/>
      </top>
      <bottom/>
      <diagonal/>
    </border>
    <border>
      <left style="thin">
        <color auto="1"/>
      </left>
      <right style="thin">
        <color auto="1"/>
      </right>
      <top/>
      <bottom style="thin">
        <color auto="1"/>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s>
  <cellStyleXfs count="542">
    <xf numFmtId="0" fontId="0" fillId="0" borderId="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9" fontId="1"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cellStyleXfs>
  <cellXfs count="245">
    <xf numFmtId="0" fontId="0" fillId="0" borderId="0" xfId="0"/>
    <xf numFmtId="0" fontId="0" fillId="0" borderId="0" xfId="0" applyFill="1" applyBorder="1" applyAlignment="1">
      <alignment horizontal="center" textRotation="90"/>
    </xf>
    <xf numFmtId="0" fontId="0" fillId="0" borderId="0" xfId="0" applyFill="1" applyBorder="1"/>
    <xf numFmtId="2" fontId="8" fillId="0" borderId="0" xfId="0" applyNumberFormat="1" applyFont="1" applyFill="1" applyBorder="1" applyAlignment="1">
      <alignment horizontal="center"/>
    </xf>
    <xf numFmtId="0" fontId="8" fillId="0" borderId="0" xfId="0" applyFont="1" applyFill="1" applyBorder="1"/>
    <xf numFmtId="0" fontId="7" fillId="0" borderId="0" xfId="0" applyFont="1" applyFill="1" applyBorder="1"/>
    <xf numFmtId="49" fontId="8" fillId="0" borderId="0" xfId="0" applyNumberFormat="1" applyFont="1" applyFill="1" applyBorder="1" applyAlignment="1">
      <alignment horizontal="center"/>
    </xf>
    <xf numFmtId="164" fontId="8" fillId="0" borderId="0" xfId="0" applyNumberFormat="1" applyFont="1" applyFill="1" applyBorder="1" applyAlignment="1">
      <alignment horizontal="center"/>
    </xf>
    <xf numFmtId="165" fontId="8" fillId="0" borderId="0" xfId="0" applyNumberFormat="1" applyFont="1" applyFill="1" applyBorder="1" applyAlignment="1">
      <alignment horizontal="center"/>
    </xf>
    <xf numFmtId="0" fontId="0" fillId="0" borderId="0" xfId="0" applyFill="1" applyBorder="1" applyAlignment="1">
      <alignment horizontal="left"/>
    </xf>
    <xf numFmtId="0" fontId="3" fillId="3" borderId="0" xfId="0" applyFont="1" applyFill="1" applyAlignment="1">
      <alignment vertical="center"/>
    </xf>
    <xf numFmtId="0" fontId="3" fillId="3" borderId="0" xfId="0" applyFont="1" applyFill="1" applyAlignment="1">
      <alignment horizontal="right" vertical="center"/>
    </xf>
    <xf numFmtId="0" fontId="3" fillId="3" borderId="0" xfId="0" applyFont="1" applyFill="1"/>
    <xf numFmtId="0" fontId="0" fillId="3" borderId="0" xfId="0" applyFill="1" applyAlignment="1">
      <alignment horizontal="center"/>
    </xf>
    <xf numFmtId="0" fontId="3" fillId="3" borderId="0" xfId="0" applyFont="1" applyFill="1" applyAlignment="1">
      <alignment horizontal="right"/>
    </xf>
    <xf numFmtId="0" fontId="3" fillId="3" borderId="3" xfId="0" applyFont="1" applyFill="1" applyBorder="1"/>
    <xf numFmtId="0" fontId="3" fillId="3" borderId="3" xfId="0" applyFont="1" applyFill="1" applyBorder="1" applyAlignment="1">
      <alignment horizontal="right" vertical="center"/>
    </xf>
    <xf numFmtId="0" fontId="11" fillId="3" borderId="3" xfId="0" applyFont="1" applyFill="1" applyBorder="1" applyAlignment="1">
      <alignment horizontal="center" vertical="center"/>
    </xf>
    <xf numFmtId="0" fontId="3" fillId="3" borderId="0" xfId="0" applyFont="1" applyFill="1" applyBorder="1"/>
    <xf numFmtId="0" fontId="11" fillId="3" borderId="0" xfId="0" applyFont="1" applyFill="1" applyBorder="1" applyAlignment="1">
      <alignment horizontal="center" vertical="center"/>
    </xf>
    <xf numFmtId="0" fontId="9" fillId="3" borderId="0" xfId="0" applyFont="1" applyFill="1" applyBorder="1" applyAlignment="1">
      <alignment horizontal="center" vertical="center"/>
    </xf>
    <xf numFmtId="0" fontId="3" fillId="3" borderId="0" xfId="0" applyFont="1" applyFill="1" applyBorder="1" applyAlignment="1">
      <alignment horizontal="right"/>
    </xf>
    <xf numFmtId="0" fontId="3" fillId="3" borderId="0" xfId="0" applyFont="1" applyFill="1" applyAlignment="1"/>
    <xf numFmtId="0" fontId="13" fillId="3" borderId="0" xfId="0" applyFont="1" applyFill="1"/>
    <xf numFmtId="0" fontId="14" fillId="3" borderId="0" xfId="0" applyFont="1" applyFill="1"/>
    <xf numFmtId="0" fontId="14" fillId="3" borderId="0" xfId="0" applyFont="1" applyFill="1" applyAlignment="1">
      <alignment horizontal="left" wrapText="1"/>
    </xf>
    <xf numFmtId="0" fontId="11" fillId="3" borderId="0" xfId="0" applyFont="1" applyFill="1" applyAlignment="1">
      <alignment horizontal="left" vertical="top" wrapText="1"/>
    </xf>
    <xf numFmtId="0" fontId="12" fillId="3" borderId="0" xfId="0" applyFont="1" applyFill="1" applyAlignment="1">
      <alignment horizontal="center"/>
    </xf>
    <xf numFmtId="2" fontId="7" fillId="0" borderId="0" xfId="0" applyNumberFormat="1" applyFont="1" applyFill="1" applyBorder="1"/>
    <xf numFmtId="0" fontId="11" fillId="3" borderId="0" xfId="0" applyFont="1" applyFill="1" applyAlignment="1">
      <alignment vertical="top" wrapText="1"/>
    </xf>
    <xf numFmtId="0" fontId="0" fillId="0" borderId="0" xfId="0" applyFill="1"/>
    <xf numFmtId="0" fontId="0" fillId="0" borderId="0" xfId="0" applyFill="1" applyBorder="1" applyAlignment="1">
      <alignment horizontal="center"/>
    </xf>
    <xf numFmtId="0" fontId="8" fillId="0" borderId="0" xfId="0" applyFont="1" applyFill="1" applyBorder="1" applyAlignment="1">
      <alignment horizontal="center" textRotation="90" wrapText="1"/>
    </xf>
    <xf numFmtId="0" fontId="8" fillId="0" borderId="0" xfId="0" applyFont="1" applyFill="1" applyBorder="1" applyAlignment="1">
      <alignment horizontal="center" textRotation="90"/>
    </xf>
    <xf numFmtId="0" fontId="7" fillId="0" borderId="0" xfId="0" applyFont="1" applyFill="1" applyBorder="1" applyAlignment="1">
      <alignment horizontal="center" textRotation="90" wrapText="1"/>
    </xf>
    <xf numFmtId="0" fontId="7" fillId="0" borderId="0" xfId="0" applyFont="1" applyFill="1" applyBorder="1" applyAlignment="1">
      <alignment horizontal="center" textRotation="90"/>
    </xf>
    <xf numFmtId="0" fontId="7" fillId="0" borderId="0" xfId="0" applyFont="1" applyFill="1" applyBorder="1" applyAlignment="1">
      <alignment horizontal="center"/>
    </xf>
    <xf numFmtId="14" fontId="6" fillId="0" borderId="0" xfId="0" applyNumberFormat="1" applyFont="1" applyFill="1" applyBorder="1" applyAlignment="1">
      <alignment horizontal="center"/>
    </xf>
    <xf numFmtId="0" fontId="6" fillId="0" borderId="0" xfId="0" applyFont="1" applyFill="1" applyBorder="1" applyAlignment="1">
      <alignment horizontal="center"/>
    </xf>
    <xf numFmtId="0" fontId="0" fillId="5" borderId="0" xfId="0" applyFill="1" applyBorder="1" applyAlignment="1">
      <alignment horizontal="right"/>
    </xf>
    <xf numFmtId="0" fontId="0" fillId="5" borderId="0" xfId="0" applyFill="1" applyBorder="1"/>
    <xf numFmtId="0" fontId="0" fillId="6" borderId="0" xfId="0" applyFill="1" applyBorder="1" applyAlignment="1">
      <alignment horizontal="right"/>
    </xf>
    <xf numFmtId="0" fontId="0" fillId="6" borderId="0" xfId="0" applyFill="1" applyBorder="1"/>
    <xf numFmtId="0" fontId="3" fillId="3" borderId="3" xfId="0" applyNumberFormat="1" applyFont="1" applyFill="1" applyBorder="1" applyAlignment="1">
      <alignment horizontal="right" vertical="center"/>
    </xf>
    <xf numFmtId="0" fontId="17" fillId="3" borderId="3" xfId="0" applyFont="1" applyFill="1" applyBorder="1" applyAlignment="1">
      <alignment horizontal="center" vertical="center"/>
    </xf>
    <xf numFmtId="0" fontId="3" fillId="3" borderId="0" xfId="0" applyFont="1" applyFill="1" applyBorder="1" applyAlignment="1"/>
    <xf numFmtId="0" fontId="3" fillId="0" borderId="0" xfId="0" applyFont="1" applyFill="1"/>
    <xf numFmtId="0" fontId="11" fillId="0" borderId="0" xfId="0" applyFont="1" applyFill="1" applyAlignment="1">
      <alignment vertical="top" wrapText="1"/>
    </xf>
    <xf numFmtId="0" fontId="11" fillId="3" borderId="0" xfId="0" applyFont="1" applyFill="1" applyAlignment="1">
      <alignment horizontal="right" vertical="top" wrapText="1"/>
    </xf>
    <xf numFmtId="0" fontId="11" fillId="3" borderId="0" xfId="0" applyFont="1" applyFill="1" applyBorder="1" applyAlignment="1">
      <alignment horizontal="center" vertical="top" wrapText="1"/>
    </xf>
    <xf numFmtId="14" fontId="3" fillId="3" borderId="0" xfId="0" applyNumberFormat="1" applyFont="1" applyFill="1" applyAlignment="1">
      <alignment horizontal="right" vertical="center"/>
    </xf>
    <xf numFmtId="0" fontId="0" fillId="3" borderId="0" xfId="0" applyFill="1" applyAlignment="1">
      <alignment horizontal="right"/>
    </xf>
    <xf numFmtId="0" fontId="3" fillId="3" borderId="3" xfId="0" applyFont="1" applyFill="1" applyBorder="1" applyAlignment="1">
      <alignment horizontal="right"/>
    </xf>
    <xf numFmtId="0" fontId="3" fillId="3" borderId="0" xfId="0" applyFont="1" applyFill="1" applyAlignment="1">
      <alignment horizontal="right" vertical="top" wrapText="1"/>
    </xf>
    <xf numFmtId="0" fontId="14" fillId="3" borderId="0" xfId="0" applyFont="1" applyFill="1" applyAlignment="1">
      <alignment horizontal="right"/>
    </xf>
    <xf numFmtId="0" fontId="14" fillId="3" borderId="0" xfId="0" applyFont="1" applyFill="1" applyAlignment="1">
      <alignment horizontal="right" wrapText="1"/>
    </xf>
    <xf numFmtId="0" fontId="20" fillId="3" borderId="0" xfId="0" applyFont="1" applyFill="1" applyBorder="1" applyAlignment="1">
      <alignment horizontal="center" vertical="center"/>
    </xf>
    <xf numFmtId="0" fontId="21" fillId="3" borderId="0" xfId="0" applyFont="1" applyFill="1" applyBorder="1" applyAlignment="1">
      <alignment horizontal="center" vertical="center" wrapText="1"/>
    </xf>
    <xf numFmtId="0" fontId="11" fillId="3" borderId="0" xfId="0" applyFont="1" applyFill="1" applyBorder="1" applyAlignment="1">
      <alignment horizontal="center" wrapText="1"/>
    </xf>
    <xf numFmtId="0" fontId="21" fillId="4" borderId="0" xfId="0" applyFont="1" applyFill="1" applyBorder="1" applyAlignment="1">
      <alignment horizontal="center" vertical="center" wrapText="1"/>
    </xf>
    <xf numFmtId="0" fontId="20" fillId="0" borderId="1" xfId="0" applyFont="1" applyFill="1" applyBorder="1"/>
    <xf numFmtId="0" fontId="21" fillId="3" borderId="1" xfId="0" applyFont="1" applyFill="1" applyBorder="1" applyAlignment="1">
      <alignment vertical="top" wrapText="1"/>
    </xf>
    <xf numFmtId="0" fontId="21" fillId="0" borderId="1" xfId="0" applyFont="1" applyFill="1" applyBorder="1" applyAlignment="1">
      <alignment vertical="top" wrapText="1"/>
    </xf>
    <xf numFmtId="0" fontId="20" fillId="3" borderId="1" xfId="0" applyFont="1" applyFill="1" applyBorder="1"/>
    <xf numFmtId="0" fontId="21" fillId="3" borderId="1" xfId="0" applyFont="1" applyFill="1" applyBorder="1" applyAlignment="1">
      <alignment horizontal="center" vertical="top" wrapText="1"/>
    </xf>
    <xf numFmtId="0" fontId="22" fillId="4" borderId="0" xfId="0" applyFont="1" applyFill="1" applyBorder="1" applyAlignment="1">
      <alignment horizontal="center" vertical="center" wrapText="1"/>
    </xf>
    <xf numFmtId="0" fontId="23" fillId="0" borderId="1" xfId="0" applyFont="1" applyBorder="1"/>
    <xf numFmtId="0" fontId="21" fillId="0" borderId="6" xfId="0" applyFont="1" applyBorder="1" applyAlignment="1">
      <alignment vertical="top" wrapText="1"/>
    </xf>
    <xf numFmtId="0" fontId="23" fillId="8" borderId="6" xfId="0" applyFont="1" applyFill="1" applyBorder="1"/>
    <xf numFmtId="0" fontId="21" fillId="8" borderId="6" xfId="0" applyFont="1" applyFill="1" applyBorder="1" applyAlignment="1">
      <alignment vertical="top" wrapText="1"/>
    </xf>
    <xf numFmtId="0" fontId="21" fillId="8" borderId="1" xfId="0" applyFont="1" applyFill="1" applyBorder="1" applyAlignment="1">
      <alignment vertical="top" wrapText="1"/>
    </xf>
    <xf numFmtId="0" fontId="19" fillId="3" borderId="0" xfId="0" applyFont="1" applyFill="1" applyAlignment="1">
      <alignment vertical="top"/>
    </xf>
    <xf numFmtId="0" fontId="21" fillId="9" borderId="6" xfId="0" applyFont="1" applyFill="1" applyBorder="1" applyAlignment="1">
      <alignment vertical="top" wrapText="1"/>
    </xf>
    <xf numFmtId="0" fontId="25" fillId="3" borderId="1" xfId="0" applyFont="1" applyFill="1" applyBorder="1"/>
    <xf numFmtId="0" fontId="25" fillId="3" borderId="1" xfId="0" applyFont="1" applyFill="1" applyBorder="1" applyAlignment="1">
      <alignment vertical="top" wrapText="1"/>
    </xf>
    <xf numFmtId="0" fontId="26" fillId="0" borderId="1" xfId="0" applyFont="1" applyFill="1" applyBorder="1"/>
    <xf numFmtId="0" fontId="26" fillId="0" borderId="1" xfId="0" applyFont="1" applyFill="1" applyBorder="1" applyAlignment="1">
      <alignment vertical="top" wrapText="1"/>
    </xf>
    <xf numFmtId="0" fontId="27" fillId="3" borderId="0" xfId="0" applyFont="1" applyFill="1"/>
    <xf numFmtId="0" fontId="28" fillId="0" borderId="1" xfId="0" applyFont="1" applyFill="1" applyBorder="1" applyAlignment="1">
      <alignment vertical="top" wrapText="1"/>
    </xf>
    <xf numFmtId="0" fontId="29" fillId="3" borderId="0" xfId="0" applyFont="1" applyFill="1"/>
    <xf numFmtId="0" fontId="30" fillId="3" borderId="0" xfId="0" applyFont="1" applyFill="1"/>
    <xf numFmtId="0" fontId="31" fillId="0" borderId="1" xfId="0" applyFont="1" applyFill="1" applyBorder="1"/>
    <xf numFmtId="0" fontId="32" fillId="3" borderId="0" xfId="0" applyFont="1" applyFill="1"/>
    <xf numFmtId="0" fontId="15" fillId="8" borderId="0" xfId="0" applyFont="1" applyFill="1" applyAlignment="1">
      <alignment horizontal="center"/>
    </xf>
    <xf numFmtId="0" fontId="33" fillId="8" borderId="0" xfId="0" applyFont="1" applyFill="1"/>
    <xf numFmtId="0" fontId="33" fillId="8" borderId="0" xfId="0" applyFont="1" applyFill="1" applyAlignment="1">
      <alignment horizontal="right"/>
    </xf>
    <xf numFmtId="0" fontId="34" fillId="8" borderId="0" xfId="0" applyFont="1" applyFill="1" applyAlignment="1">
      <alignment horizontal="left" vertical="top" wrapText="1"/>
    </xf>
    <xf numFmtId="0" fontId="33" fillId="9" borderId="0" xfId="0" applyFont="1" applyFill="1" applyBorder="1" applyAlignment="1">
      <alignment horizontal="right"/>
    </xf>
    <xf numFmtId="0" fontId="33" fillId="9" borderId="0" xfId="0" applyFont="1" applyFill="1" applyBorder="1"/>
    <xf numFmtId="0" fontId="15" fillId="9" borderId="0" xfId="0" applyFont="1" applyFill="1" applyBorder="1" applyAlignment="1">
      <alignment horizontal="center"/>
    </xf>
    <xf numFmtId="0" fontId="3" fillId="3" borderId="0" xfId="0" applyFont="1" applyFill="1" applyAlignment="1">
      <alignment horizontal="left" vertical="top" wrapText="1"/>
    </xf>
    <xf numFmtId="0" fontId="24" fillId="3" borderId="0" xfId="0" applyFont="1" applyFill="1" applyBorder="1"/>
    <xf numFmtId="0" fontId="33" fillId="0" borderId="0" xfId="0" applyFont="1" applyFill="1" applyBorder="1"/>
    <xf numFmtId="0" fontId="3" fillId="0" borderId="0" xfId="0" applyFont="1" applyFill="1" applyBorder="1"/>
    <xf numFmtId="0" fontId="11" fillId="3" borderId="0" xfId="0" applyFont="1" applyFill="1" applyAlignment="1">
      <alignment horizontal="left" vertical="top" wrapText="1"/>
    </xf>
    <xf numFmtId="0" fontId="11" fillId="3" borderId="0" xfId="0" applyFont="1" applyFill="1" applyAlignment="1">
      <alignment vertical="top" wrapText="1"/>
    </xf>
    <xf numFmtId="0" fontId="0" fillId="0" borderId="0" xfId="0" applyFill="1" applyBorder="1" applyAlignment="1">
      <alignment horizontal="center"/>
    </xf>
    <xf numFmtId="0" fontId="20" fillId="3" borderId="9" xfId="0" applyFont="1" applyFill="1" applyBorder="1" applyAlignment="1">
      <alignment horizontal="center" vertical="center"/>
    </xf>
    <xf numFmtId="0" fontId="20" fillId="3" borderId="10" xfId="0" applyFont="1" applyFill="1" applyBorder="1" applyAlignment="1">
      <alignment horizontal="center" vertical="center"/>
    </xf>
    <xf numFmtId="0" fontId="11" fillId="3" borderId="5" xfId="0" applyFont="1" applyFill="1" applyBorder="1" applyAlignment="1">
      <alignment horizontal="center" vertical="top" wrapText="1"/>
    </xf>
    <xf numFmtId="0" fontId="20" fillId="3" borderId="7" xfId="0" applyFont="1" applyFill="1" applyBorder="1" applyAlignment="1">
      <alignment horizontal="center" vertical="center"/>
    </xf>
    <xf numFmtId="0" fontId="21" fillId="3" borderId="8" xfId="0" applyFont="1" applyFill="1" applyBorder="1" applyAlignment="1">
      <alignment horizontal="center" vertical="center" wrapText="1"/>
    </xf>
    <xf numFmtId="0" fontId="20" fillId="3" borderId="11" xfId="0" applyFont="1" applyFill="1" applyBorder="1" applyAlignment="1">
      <alignment horizontal="center" vertical="center"/>
    </xf>
    <xf numFmtId="0" fontId="21" fillId="3" borderId="12" xfId="0" applyFont="1" applyFill="1" applyBorder="1" applyAlignment="1">
      <alignment horizontal="center" vertical="center" wrapText="1"/>
    </xf>
    <xf numFmtId="0" fontId="11" fillId="3" borderId="4" xfId="0" applyFont="1" applyFill="1" applyBorder="1" applyAlignment="1">
      <alignment horizontal="center" vertical="top" wrapText="1"/>
    </xf>
    <xf numFmtId="0" fontId="21" fillId="3" borderId="10" xfId="0" applyFont="1" applyFill="1" applyBorder="1" applyAlignment="1">
      <alignment horizontal="center" vertical="center" wrapText="1"/>
    </xf>
    <xf numFmtId="0" fontId="14" fillId="3" borderId="0" xfId="0" applyFont="1" applyFill="1" applyAlignment="1">
      <alignment horizontal="left" vertical="top" wrapText="1"/>
    </xf>
    <xf numFmtId="0" fontId="21" fillId="4" borderId="1" xfId="0" applyFont="1" applyFill="1" applyBorder="1" applyAlignment="1">
      <alignment vertical="top" wrapText="1"/>
    </xf>
    <xf numFmtId="0" fontId="3" fillId="3" borderId="0" xfId="0" applyFont="1" applyFill="1" applyBorder="1" applyAlignment="1">
      <alignment horizontal="right" vertical="center"/>
    </xf>
    <xf numFmtId="0" fontId="10" fillId="3" borderId="0" xfId="0" applyFont="1" applyFill="1" applyBorder="1" applyAlignment="1">
      <alignment horizontal="center" vertical="center"/>
    </xf>
    <xf numFmtId="14" fontId="15" fillId="0" borderId="0" xfId="0" applyNumberFormat="1" applyFont="1" applyFill="1" applyBorder="1" applyAlignment="1">
      <alignment horizontal="right"/>
    </xf>
    <xf numFmtId="14" fontId="16" fillId="0" borderId="0" xfId="0" applyNumberFormat="1" applyFont="1" applyFill="1" applyBorder="1" applyAlignment="1">
      <alignment horizontal="center"/>
    </xf>
    <xf numFmtId="0" fontId="15" fillId="0" borderId="0" xfId="0" applyFont="1" applyFill="1" applyBorder="1" applyAlignment="1">
      <alignment horizontal="center"/>
    </xf>
    <xf numFmtId="0" fontId="21" fillId="3" borderId="0" xfId="0" applyFont="1" applyFill="1" applyBorder="1" applyAlignment="1">
      <alignment vertical="top" wrapText="1"/>
    </xf>
    <xf numFmtId="14" fontId="6" fillId="7" borderId="0" xfId="0" applyNumberFormat="1" applyFont="1" applyFill="1" applyBorder="1" applyAlignment="1">
      <alignment horizontal="right"/>
    </xf>
    <xf numFmtId="14" fontId="6" fillId="7" borderId="0" xfId="0" applyNumberFormat="1" applyFont="1" applyFill="1" applyBorder="1" applyAlignment="1">
      <alignment horizontal="center"/>
    </xf>
    <xf numFmtId="0" fontId="6" fillId="7" borderId="0" xfId="69" applyNumberFormat="1" applyFont="1" applyFill="1" applyBorder="1" applyAlignment="1">
      <alignment horizontal="center"/>
    </xf>
    <xf numFmtId="0" fontId="6" fillId="3" borderId="0" xfId="69" applyNumberFormat="1" applyFont="1" applyFill="1" applyBorder="1" applyAlignment="1">
      <alignment horizontal="center"/>
    </xf>
    <xf numFmtId="0" fontId="0" fillId="0" borderId="0" xfId="0" applyAlignment="1">
      <alignment horizontal="center"/>
    </xf>
    <xf numFmtId="0" fontId="0" fillId="2" borderId="0" xfId="0" applyFill="1" applyBorder="1"/>
    <xf numFmtId="0" fontId="6" fillId="4" borderId="0" xfId="0" applyFont="1" applyFill="1" applyBorder="1" applyAlignment="1">
      <alignment horizontal="right"/>
    </xf>
    <xf numFmtId="14" fontId="6" fillId="4" borderId="0" xfId="0" applyNumberFormat="1" applyFont="1" applyFill="1" applyBorder="1"/>
    <xf numFmtId="0" fontId="7" fillId="4" borderId="0" xfId="0" applyFont="1" applyFill="1" applyBorder="1" applyAlignment="1">
      <alignment horizontal="center"/>
    </xf>
    <xf numFmtId="2" fontId="7" fillId="4" borderId="0" xfId="0" applyNumberFormat="1" applyFont="1" applyFill="1" applyBorder="1"/>
    <xf numFmtId="0" fontId="0" fillId="4" borderId="0" xfId="0" applyFill="1" applyBorder="1"/>
    <xf numFmtId="0" fontId="7" fillId="4" borderId="0" xfId="0" applyFont="1" applyFill="1" applyBorder="1"/>
    <xf numFmtId="0" fontId="7" fillId="4" borderId="0" xfId="69" applyNumberFormat="1" applyFont="1" applyFill="1" applyBorder="1"/>
    <xf numFmtId="0" fontId="0" fillId="0" borderId="0" xfId="0" applyFont="1" applyFill="1" applyBorder="1" applyAlignment="1">
      <alignment horizontal="center" textRotation="90"/>
    </xf>
    <xf numFmtId="0" fontId="0" fillId="0" borderId="1" xfId="0" applyFont="1" applyFill="1" applyBorder="1" applyAlignment="1">
      <alignment horizontal="right"/>
    </xf>
    <xf numFmtId="0" fontId="0" fillId="0" borderId="1" xfId="0" applyFont="1" applyFill="1" applyBorder="1" applyAlignment="1">
      <alignment horizontal="center"/>
    </xf>
    <xf numFmtId="0" fontId="0" fillId="0" borderId="0" xfId="0" applyFont="1" applyFill="1" applyBorder="1" applyAlignment="1">
      <alignment horizontal="center"/>
    </xf>
    <xf numFmtId="14" fontId="0" fillId="2" borderId="1" xfId="0" applyNumberFormat="1" applyFont="1" applyFill="1" applyBorder="1" applyAlignment="1">
      <alignment horizontal="right"/>
    </xf>
    <xf numFmtId="14" fontId="0" fillId="7" borderId="1" xfId="0" applyNumberFormat="1" applyFont="1" applyFill="1" applyBorder="1" applyAlignment="1">
      <alignment horizontal="right"/>
    </xf>
    <xf numFmtId="0" fontId="0" fillId="7" borderId="1" xfId="0" applyFont="1" applyFill="1" applyBorder="1" applyAlignment="1">
      <alignment horizontal="center"/>
    </xf>
    <xf numFmtId="0" fontId="0" fillId="3" borderId="1" xfId="0" applyFont="1" applyFill="1" applyBorder="1" applyAlignment="1">
      <alignment horizontal="center"/>
    </xf>
    <xf numFmtId="14" fontId="0" fillId="7" borderId="1" xfId="0" applyNumberFormat="1" applyFont="1" applyFill="1" applyBorder="1" applyAlignment="1">
      <alignment horizontal="center"/>
    </xf>
    <xf numFmtId="0" fontId="0" fillId="3" borderId="1" xfId="69" applyNumberFormat="1" applyFont="1" applyFill="1" applyBorder="1" applyAlignment="1">
      <alignment horizontal="center"/>
    </xf>
    <xf numFmtId="0" fontId="8" fillId="7" borderId="1" xfId="69" applyNumberFormat="1" applyFont="1" applyFill="1" applyBorder="1" applyAlignment="1">
      <alignment horizontal="center"/>
    </xf>
    <xf numFmtId="0" fontId="8" fillId="3" borderId="1" xfId="69" applyNumberFormat="1" applyFont="1" applyFill="1" applyBorder="1" applyAlignment="1">
      <alignment horizontal="center"/>
    </xf>
    <xf numFmtId="0" fontId="8" fillId="3" borderId="1" xfId="0" applyFont="1" applyFill="1" applyBorder="1" applyAlignment="1">
      <alignment horizontal="center"/>
    </xf>
    <xf numFmtId="2" fontId="8" fillId="7" borderId="1" xfId="69" applyNumberFormat="1" applyFont="1" applyFill="1" applyBorder="1" applyAlignment="1">
      <alignment horizontal="center"/>
    </xf>
    <xf numFmtId="167" fontId="8" fillId="7" borderId="1" xfId="69" applyNumberFormat="1" applyFont="1" applyFill="1" applyBorder="1" applyAlignment="1">
      <alignment horizontal="center"/>
    </xf>
    <xf numFmtId="0" fontId="8" fillId="7" borderId="1" xfId="0" applyFont="1" applyFill="1" applyBorder="1" applyAlignment="1">
      <alignment horizontal="center"/>
    </xf>
    <xf numFmtId="0" fontId="3" fillId="3" borderId="0" xfId="0" applyFont="1" applyFill="1" applyAlignment="1">
      <alignment vertical="center" wrapText="1"/>
    </xf>
    <xf numFmtId="0" fontId="0" fillId="0" borderId="0" xfId="0" applyFill="1" applyBorder="1" applyAlignment="1">
      <alignment horizontal="center"/>
    </xf>
    <xf numFmtId="0" fontId="17" fillId="3" borderId="0" xfId="0" applyFont="1" applyFill="1" applyBorder="1" applyAlignment="1">
      <alignment horizontal="center" vertical="center"/>
    </xf>
    <xf numFmtId="0" fontId="0" fillId="3" borderId="0" xfId="0" applyFill="1" applyBorder="1" applyAlignment="1">
      <alignment horizontal="center"/>
    </xf>
    <xf numFmtId="0" fontId="37" fillId="0" borderId="0" xfId="0" applyFont="1" applyFill="1" applyBorder="1" applyAlignment="1">
      <alignment horizontal="center" textRotation="90" wrapText="1"/>
    </xf>
    <xf numFmtId="0" fontId="37" fillId="2" borderId="0" xfId="0" applyFont="1" applyFill="1" applyBorder="1" applyAlignment="1">
      <alignment horizontal="right" wrapText="1"/>
    </xf>
    <xf numFmtId="0" fontId="0" fillId="10" borderId="1" xfId="0" applyFont="1" applyFill="1" applyBorder="1" applyAlignment="1">
      <alignment horizontal="center"/>
    </xf>
    <xf numFmtId="14" fontId="0" fillId="10" borderId="1" xfId="0" applyNumberFormat="1" applyFont="1" applyFill="1" applyBorder="1" applyAlignment="1">
      <alignment horizontal="right"/>
    </xf>
    <xf numFmtId="0" fontId="3" fillId="3" borderId="0" xfId="0" applyFont="1" applyFill="1" applyAlignment="1">
      <alignment vertical="center" wrapText="1"/>
    </xf>
    <xf numFmtId="0" fontId="35" fillId="3" borderId="0" xfId="0" applyFont="1" applyFill="1" applyAlignment="1">
      <alignment horizontal="center" vertical="center"/>
    </xf>
    <xf numFmtId="0" fontId="3" fillId="3" borderId="0" xfId="0" applyFont="1" applyFill="1" applyAlignment="1">
      <alignment vertical="top" wrapText="1"/>
    </xf>
    <xf numFmtId="0" fontId="3" fillId="3" borderId="0" xfId="0" applyFont="1" applyFill="1" applyAlignment="1">
      <alignment wrapText="1"/>
    </xf>
    <xf numFmtId="0" fontId="11" fillId="3" borderId="0" xfId="0" applyFont="1" applyFill="1" applyAlignment="1">
      <alignment horizontal="left" vertical="top" wrapText="1"/>
    </xf>
    <xf numFmtId="0" fontId="3" fillId="3" borderId="0" xfId="0" applyFont="1" applyFill="1" applyAlignment="1">
      <alignment horizontal="left" vertical="top" wrapText="1"/>
    </xf>
    <xf numFmtId="0" fontId="0" fillId="0" borderId="0" xfId="0" applyFont="1" applyFill="1" applyBorder="1" applyAlignment="1">
      <alignment horizontal="center"/>
    </xf>
    <xf numFmtId="0" fontId="8" fillId="0" borderId="0" xfId="0" applyFont="1" applyFill="1" applyBorder="1" applyAlignment="1">
      <alignment horizontal="center"/>
    </xf>
    <xf numFmtId="2" fontId="6" fillId="0" borderId="0" xfId="0" applyNumberFormat="1" applyFont="1" applyFill="1" applyBorder="1" applyAlignment="1">
      <alignment horizontal="center"/>
    </xf>
    <xf numFmtId="167" fontId="6" fillId="0" borderId="0" xfId="0" applyNumberFormat="1" applyFont="1" applyFill="1" applyBorder="1" applyAlignment="1">
      <alignment horizontal="center"/>
    </xf>
    <xf numFmtId="0" fontId="0" fillId="0" borderId="0" xfId="0" applyFill="1" applyBorder="1" applyAlignment="1">
      <alignment horizontal="center" wrapText="1"/>
    </xf>
    <xf numFmtId="164" fontId="7" fillId="0" borderId="0" xfId="0" applyNumberFormat="1" applyFont="1" applyFill="1" applyBorder="1" applyAlignment="1">
      <alignment horizontal="center"/>
    </xf>
    <xf numFmtId="0" fontId="0" fillId="0" borderId="0" xfId="0" applyFill="1" applyBorder="1" applyAlignment="1">
      <alignment horizontal="center"/>
    </xf>
    <xf numFmtId="167" fontId="39" fillId="0" borderId="0" xfId="0" applyNumberFormat="1" applyFont="1" applyFill="1" applyBorder="1" applyAlignment="1">
      <alignment horizontal="center"/>
    </xf>
    <xf numFmtId="0" fontId="6" fillId="2" borderId="0" xfId="0" applyNumberFormat="1" applyFont="1" applyFill="1" applyBorder="1" applyAlignment="1">
      <alignment horizontal="center" wrapText="1"/>
    </xf>
    <xf numFmtId="14" fontId="0" fillId="0" borderId="0" xfId="0" applyNumberFormat="1" applyAlignment="1">
      <alignment horizontal="left"/>
    </xf>
    <xf numFmtId="14" fontId="0" fillId="0" borderId="0" xfId="0" applyNumberFormat="1" applyFill="1"/>
    <xf numFmtId="14" fontId="0" fillId="0" borderId="0" xfId="0" applyNumberFormat="1" applyFill="1" applyBorder="1" applyAlignment="1">
      <alignment horizontal="center"/>
    </xf>
    <xf numFmtId="0" fontId="0" fillId="0" borderId="1" xfId="0" applyNumberFormat="1" applyFont="1" applyFill="1" applyBorder="1" applyAlignment="1">
      <alignment horizontal="center"/>
    </xf>
    <xf numFmtId="0" fontId="0" fillId="0" borderId="0" xfId="0" applyNumberFormat="1" applyFont="1" applyFill="1" applyBorder="1" applyAlignment="1">
      <alignment horizontal="center"/>
    </xf>
    <xf numFmtId="0" fontId="15" fillId="0" borderId="2" xfId="0" applyNumberFormat="1" applyFont="1" applyBorder="1" applyAlignment="1">
      <alignment horizontal="center"/>
    </xf>
    <xf numFmtId="14" fontId="7" fillId="0" borderId="0" xfId="0" applyNumberFormat="1" applyFont="1" applyFill="1" applyBorder="1" applyAlignment="1">
      <alignment horizontal="center"/>
    </xf>
    <xf numFmtId="0" fontId="0" fillId="0" borderId="0" xfId="0" applyBorder="1" applyAlignment="1">
      <alignment horizontal="center"/>
    </xf>
    <xf numFmtId="14" fontId="0" fillId="0" borderId="0" xfId="0" applyNumberFormat="1" applyFont="1" applyFill="1" applyBorder="1" applyAlignment="1">
      <alignment horizontal="center"/>
    </xf>
    <xf numFmtId="14" fontId="0" fillId="0" borderId="0" xfId="0" applyNumberFormat="1" applyBorder="1" applyAlignment="1">
      <alignment horizontal="center"/>
    </xf>
    <xf numFmtId="0" fontId="0" fillId="0" borderId="0" xfId="0" applyNumberFormat="1" applyBorder="1" applyAlignment="1">
      <alignment horizontal="center"/>
    </xf>
    <xf numFmtId="0" fontId="6" fillId="7" borderId="1" xfId="69" applyNumberFormat="1" applyFont="1" applyFill="1" applyBorder="1" applyAlignment="1">
      <alignment horizontal="center"/>
    </xf>
    <xf numFmtId="0" fontId="37" fillId="0" borderId="0" xfId="0" applyFont="1" applyFill="1" applyBorder="1" applyAlignment="1">
      <alignment horizontal="center" wrapText="1"/>
    </xf>
    <xf numFmtId="0" fontId="0" fillId="0" borderId="0" xfId="0" applyNumberFormat="1" applyBorder="1" applyAlignment="1">
      <alignment horizontal="center" wrapText="1"/>
    </xf>
    <xf numFmtId="0" fontId="0" fillId="0" borderId="0" xfId="0" applyFill="1" applyBorder="1" applyAlignment="1">
      <alignment horizontal="center"/>
    </xf>
    <xf numFmtId="168" fontId="15" fillId="0" borderId="2" xfId="0" applyNumberFormat="1" applyFont="1" applyBorder="1" applyAlignment="1">
      <alignment horizontal="center"/>
    </xf>
    <xf numFmtId="0" fontId="37" fillId="0" borderId="0" xfId="0" applyFont="1" applyFill="1" applyBorder="1" applyAlignment="1">
      <alignment horizontal="center"/>
    </xf>
    <xf numFmtId="1" fontId="0" fillId="0" borderId="0" xfId="0" applyNumberFormat="1" applyBorder="1" applyAlignment="1">
      <alignment horizontal="center"/>
    </xf>
    <xf numFmtId="0" fontId="20" fillId="3" borderId="0" xfId="0" applyFont="1" applyFill="1"/>
    <xf numFmtId="0" fontId="42" fillId="3" borderId="0" xfId="0" applyFont="1" applyFill="1"/>
    <xf numFmtId="0" fontId="3" fillId="3" borderId="0" xfId="0" applyFont="1" applyFill="1" applyBorder="1" applyAlignment="1">
      <alignment horizontal="center"/>
    </xf>
    <xf numFmtId="0" fontId="3" fillId="3" borderId="0" xfId="0" applyFont="1" applyFill="1" applyAlignment="1">
      <alignment horizontal="center"/>
    </xf>
    <xf numFmtId="0" fontId="36" fillId="0" borderId="0" xfId="0" applyFont="1" applyFill="1" applyBorder="1" applyAlignment="1">
      <alignment horizontal="center" textRotation="90"/>
    </xf>
    <xf numFmtId="0" fontId="0" fillId="0" borderId="0" xfId="0" applyFill="1" applyBorder="1" applyAlignment="1">
      <alignment horizontal="center"/>
    </xf>
    <xf numFmtId="1" fontId="43" fillId="3" borderId="0" xfId="0" applyNumberFormat="1" applyFont="1" applyFill="1" applyBorder="1" applyAlignment="1">
      <alignment horizontal="center"/>
    </xf>
    <xf numFmtId="0" fontId="43" fillId="3" borderId="0" xfId="0" applyFont="1" applyFill="1" applyBorder="1" applyAlignment="1">
      <alignment horizontal="center"/>
    </xf>
    <xf numFmtId="0" fontId="43" fillId="3" borderId="0" xfId="69" applyNumberFormat="1" applyFont="1" applyFill="1" applyBorder="1" applyAlignment="1">
      <alignment horizontal="center"/>
    </xf>
    <xf numFmtId="0" fontId="44" fillId="3" borderId="0" xfId="0" applyFont="1" applyFill="1" applyAlignment="1">
      <alignment shrinkToFit="1"/>
    </xf>
    <xf numFmtId="167" fontId="3" fillId="3" borderId="0" xfId="0" applyNumberFormat="1" applyFont="1" applyFill="1"/>
    <xf numFmtId="0" fontId="44" fillId="3" borderId="0" xfId="0" applyFont="1" applyFill="1" applyAlignment="1">
      <alignment horizontal="center" shrinkToFit="1"/>
    </xf>
    <xf numFmtId="0" fontId="45" fillId="3" borderId="0" xfId="0" applyFont="1" applyFill="1" applyAlignment="1">
      <alignment horizontal="left"/>
    </xf>
    <xf numFmtId="0" fontId="0" fillId="0" borderId="0" xfId="0" applyFill="1" applyBorder="1" applyAlignment="1">
      <alignment horizontal="center"/>
    </xf>
    <xf numFmtId="0" fontId="0" fillId="0" borderId="0" xfId="0" applyFill="1" applyBorder="1" applyAlignment="1">
      <alignment horizontal="center"/>
    </xf>
    <xf numFmtId="168" fontId="20" fillId="3" borderId="0" xfId="0" applyNumberFormat="1" applyFont="1" applyFill="1" applyAlignment="1">
      <alignment horizontal="center"/>
    </xf>
    <xf numFmtId="168" fontId="3" fillId="3" borderId="0" xfId="0" applyNumberFormat="1" applyFont="1" applyFill="1" applyAlignment="1">
      <alignment horizontal="center"/>
    </xf>
    <xf numFmtId="0" fontId="0" fillId="0" borderId="0" xfId="0" applyFill="1" applyBorder="1" applyAlignment="1">
      <alignment horizontal="center"/>
    </xf>
    <xf numFmtId="0" fontId="0" fillId="0" borderId="0" xfId="0" applyFill="1" applyBorder="1" applyAlignment="1">
      <alignment horizontal="center"/>
    </xf>
    <xf numFmtId="0" fontId="20" fillId="3" borderId="8" xfId="0" applyFont="1" applyFill="1" applyBorder="1" applyAlignment="1">
      <alignment horizontal="center" vertical="center"/>
    </xf>
    <xf numFmtId="0" fontId="0" fillId="0" borderId="0" xfId="0" applyFont="1" applyFill="1" applyBorder="1" applyAlignment="1">
      <alignment horizontal="center"/>
    </xf>
    <xf numFmtId="0" fontId="0" fillId="0" borderId="0" xfId="0" applyFill="1" applyBorder="1" applyAlignment="1">
      <alignment horizontal="center"/>
    </xf>
    <xf numFmtId="0" fontId="10" fillId="3" borderId="3" xfId="0" applyFont="1" applyFill="1" applyBorder="1" applyAlignment="1">
      <alignment horizontal="center" vertical="center"/>
    </xf>
    <xf numFmtId="0" fontId="11" fillId="3" borderId="3" xfId="0" applyFont="1" applyFill="1" applyBorder="1" applyAlignment="1">
      <alignment horizontal="center" vertical="center"/>
    </xf>
    <xf numFmtId="0" fontId="9" fillId="3" borderId="3" xfId="0" applyFont="1" applyFill="1" applyBorder="1" applyAlignment="1">
      <alignment horizontal="center" vertical="center"/>
    </xf>
    <xf numFmtId="0" fontId="12" fillId="3" borderId="0" xfId="0" applyFont="1" applyFill="1" applyAlignment="1">
      <alignment horizontal="center" vertical="center"/>
    </xf>
    <xf numFmtId="0" fontId="10" fillId="3" borderId="4" xfId="0" applyFont="1" applyFill="1" applyBorder="1" applyAlignment="1">
      <alignment horizontal="center" vertical="center"/>
    </xf>
    <xf numFmtId="0" fontId="11" fillId="3" borderId="0" xfId="0" applyFont="1" applyFill="1" applyAlignment="1">
      <alignment horizontal="left" vertical="top" wrapText="1"/>
    </xf>
    <xf numFmtId="14" fontId="9" fillId="3" borderId="4" xfId="0" applyNumberFormat="1" applyFont="1" applyFill="1" applyBorder="1" applyAlignment="1">
      <alignment horizontal="center" vertical="center"/>
    </xf>
    <xf numFmtId="0" fontId="11" fillId="3" borderId="4" xfId="0" applyFont="1" applyFill="1" applyBorder="1" applyAlignment="1">
      <alignment horizontal="center" vertical="center"/>
    </xf>
    <xf numFmtId="14" fontId="10" fillId="3" borderId="4" xfId="0" applyNumberFormat="1" applyFont="1" applyFill="1" applyBorder="1" applyAlignment="1">
      <alignment horizontal="center" vertical="center"/>
    </xf>
    <xf numFmtId="0" fontId="3" fillId="3" borderId="0" xfId="0" applyFont="1" applyFill="1" applyAlignment="1">
      <alignment wrapText="1"/>
    </xf>
    <xf numFmtId="0" fontId="3" fillId="3" borderId="0" xfId="0" applyFont="1" applyFill="1" applyAlignment="1">
      <alignment horizontal="left" vertical="top" wrapText="1"/>
    </xf>
    <xf numFmtId="0" fontId="3" fillId="3" borderId="0" xfId="0" applyFont="1" applyFill="1" applyAlignment="1">
      <alignment horizontal="left"/>
    </xf>
    <xf numFmtId="0" fontId="3" fillId="3" borderId="0" xfId="0" applyFont="1" applyFill="1" applyAlignment="1">
      <alignment horizontal="left" vertical="center" wrapText="1"/>
    </xf>
    <xf numFmtId="14" fontId="40" fillId="3" borderId="0" xfId="0" applyNumberFormat="1" applyFont="1" applyFill="1" applyAlignment="1">
      <alignment horizontal="left" vertical="center"/>
    </xf>
    <xf numFmtId="0" fontId="11" fillId="3" borderId="0" xfId="0" applyFont="1" applyFill="1" applyAlignment="1">
      <alignment vertical="top" wrapText="1"/>
    </xf>
    <xf numFmtId="166" fontId="10" fillId="3" borderId="4" xfId="0" applyNumberFormat="1" applyFont="1" applyFill="1" applyBorder="1" applyAlignment="1">
      <alignment horizontal="center" wrapText="1"/>
    </xf>
    <xf numFmtId="0" fontId="3" fillId="3" borderId="4" xfId="0" applyFont="1" applyFill="1" applyBorder="1" applyAlignment="1">
      <alignment horizontal="center" wrapText="1"/>
    </xf>
    <xf numFmtId="166" fontId="18" fillId="3" borderId="4" xfId="0" applyNumberFormat="1" applyFont="1" applyFill="1" applyBorder="1" applyAlignment="1">
      <alignment horizontal="center" wrapText="1"/>
    </xf>
    <xf numFmtId="0" fontId="38" fillId="3" borderId="0" xfId="0" applyFont="1" applyFill="1" applyAlignment="1">
      <alignment horizontal="center" vertical="center" wrapText="1"/>
    </xf>
    <xf numFmtId="166" fontId="41" fillId="3" borderId="4" xfId="0" applyNumberFormat="1" applyFont="1" applyFill="1" applyBorder="1" applyAlignment="1">
      <alignment horizontal="center" wrapText="1"/>
    </xf>
    <xf numFmtId="0" fontId="35" fillId="3" borderId="0" xfId="0" applyFont="1" applyFill="1" applyAlignment="1">
      <alignment vertical="center"/>
    </xf>
    <xf numFmtId="0" fontId="3" fillId="3" borderId="0" xfId="0" applyFont="1" applyFill="1" applyAlignment="1">
      <alignment vertical="top" wrapText="1"/>
    </xf>
    <xf numFmtId="0" fontId="3" fillId="3" borderId="0" xfId="0" applyFont="1" applyFill="1" applyAlignment="1">
      <alignment horizontal="center"/>
    </xf>
    <xf numFmtId="0" fontId="3" fillId="3" borderId="0" xfId="0" applyFont="1" applyFill="1" applyAlignment="1">
      <alignment horizontal="center" vertical="center"/>
    </xf>
    <xf numFmtId="0" fontId="3" fillId="3" borderId="0" xfId="0" applyFont="1" applyFill="1" applyAlignment="1">
      <alignment vertical="center" wrapText="1"/>
    </xf>
    <xf numFmtId="0" fontId="35" fillId="3" borderId="0" xfId="0" applyFont="1" applyFill="1" applyAlignment="1">
      <alignment horizontal="center" vertical="center"/>
    </xf>
    <xf numFmtId="0" fontId="12" fillId="3" borderId="0" xfId="0" applyFont="1" applyFill="1" applyAlignment="1">
      <alignment horizontal="center"/>
    </xf>
    <xf numFmtId="0" fontId="3" fillId="3" borderId="0" xfId="0" applyFont="1" applyFill="1" applyBorder="1" applyAlignment="1">
      <alignment horizontal="center"/>
    </xf>
    <xf numFmtId="0" fontId="0" fillId="0" borderId="0" xfId="0" applyFill="1" applyBorder="1" applyAlignment="1">
      <alignment horizontal="center" vertical="center"/>
    </xf>
    <xf numFmtId="0" fontId="0" fillId="0" borderId="0" xfId="0" applyFont="1" applyFill="1" applyBorder="1" applyAlignment="1">
      <alignment horizontal="center"/>
    </xf>
    <xf numFmtId="0" fontId="0" fillId="0" borderId="0" xfId="0" applyFill="1" applyBorder="1" applyAlignment="1">
      <alignment horizontal="center"/>
    </xf>
    <xf numFmtId="0" fontId="11" fillId="3" borderId="12" xfId="0" applyFont="1" applyFill="1" applyBorder="1" applyAlignment="1">
      <alignment horizontal="center" vertical="center" wrapText="1"/>
    </xf>
    <xf numFmtId="0" fontId="11" fillId="3" borderId="8" xfId="0" applyFont="1" applyFill="1" applyBorder="1" applyAlignment="1">
      <alignment horizontal="center" vertical="center" wrapText="1"/>
    </xf>
    <xf numFmtId="0" fontId="11" fillId="3" borderId="10" xfId="0" applyFont="1" applyFill="1" applyBorder="1" applyAlignment="1">
      <alignment horizontal="center" vertical="center" wrapText="1"/>
    </xf>
    <xf numFmtId="0" fontId="36" fillId="0" borderId="0" xfId="0" applyFont="1" applyFill="1" applyBorder="1" applyAlignment="1">
      <alignment horizontal="center" textRotation="90"/>
    </xf>
    <xf numFmtId="0" fontId="3" fillId="3" borderId="0" xfId="0" applyFont="1" applyFill="1" applyBorder="1" applyAlignment="1">
      <alignment horizontal="center" textRotation="90"/>
    </xf>
    <xf numFmtId="0" fontId="11" fillId="3" borderId="7" xfId="0" applyFont="1" applyFill="1" applyBorder="1" applyAlignment="1">
      <alignment horizontal="center" wrapText="1"/>
    </xf>
    <xf numFmtId="0" fontId="11" fillId="3" borderId="8" xfId="0" applyFont="1" applyFill="1" applyBorder="1" applyAlignment="1">
      <alignment horizontal="center" wrapText="1"/>
    </xf>
    <xf numFmtId="0" fontId="11" fillId="11" borderId="0" xfId="0" applyFont="1" applyFill="1" applyAlignment="1">
      <alignment vertical="top" wrapText="1"/>
    </xf>
  </cellXfs>
  <cellStyles count="542">
    <cellStyle name="Lien hypertexte" xfId="1" builtinId="8" hidden="1"/>
    <cellStyle name="Lien hypertexte" xfId="3" builtinId="8" hidden="1"/>
    <cellStyle name="Lien hypertexte" xfId="5" builtinId="8" hidden="1"/>
    <cellStyle name="Lien hypertexte" xfId="7" builtinId="8" hidden="1"/>
    <cellStyle name="Lien hypertexte" xfId="9" builtinId="8" hidden="1"/>
    <cellStyle name="Lien hypertexte" xfId="11" builtinId="8" hidden="1"/>
    <cellStyle name="Lien hypertexte" xfId="13" builtinId="8" hidden="1"/>
    <cellStyle name="Lien hypertexte" xfId="15" builtinId="8" hidden="1"/>
    <cellStyle name="Lien hypertexte" xfId="17" builtinId="8" hidden="1"/>
    <cellStyle name="Lien hypertexte" xfId="19" builtinId="8" hidden="1"/>
    <cellStyle name="Lien hypertexte" xfId="21" builtinId="8" hidden="1"/>
    <cellStyle name="Lien hypertexte" xfId="23" builtinId="8" hidden="1"/>
    <cellStyle name="Lien hypertexte" xfId="25" builtinId="8" hidden="1"/>
    <cellStyle name="Lien hypertexte" xfId="27" builtinId="8" hidden="1"/>
    <cellStyle name="Lien hypertexte" xfId="29" builtinId="8" hidden="1"/>
    <cellStyle name="Lien hypertexte" xfId="31" builtinId="8" hidden="1"/>
    <cellStyle name="Lien hypertexte" xfId="33" builtinId="8" hidden="1"/>
    <cellStyle name="Lien hypertexte" xfId="35" builtinId="8" hidden="1"/>
    <cellStyle name="Lien hypertexte" xfId="37" builtinId="8" hidden="1"/>
    <cellStyle name="Lien hypertexte" xfId="39" builtinId="8" hidden="1"/>
    <cellStyle name="Lien hypertexte" xfId="41" builtinId="8" hidden="1"/>
    <cellStyle name="Lien hypertexte" xfId="43" builtinId="8" hidden="1"/>
    <cellStyle name="Lien hypertexte" xfId="45" builtinId="8" hidden="1"/>
    <cellStyle name="Lien hypertexte" xfId="47" builtinId="8" hidden="1"/>
    <cellStyle name="Lien hypertexte" xfId="49" builtinId="8" hidden="1"/>
    <cellStyle name="Lien hypertexte" xfId="51" builtinId="8" hidden="1"/>
    <cellStyle name="Lien hypertexte" xfId="53" builtinId="8" hidden="1"/>
    <cellStyle name="Lien hypertexte" xfId="55" builtinId="8" hidden="1"/>
    <cellStyle name="Lien hypertexte" xfId="57" builtinId="8" hidden="1"/>
    <cellStyle name="Lien hypertexte" xfId="59" builtinId="8" hidden="1"/>
    <cellStyle name="Lien hypertexte" xfId="61" builtinId="8" hidden="1"/>
    <cellStyle name="Lien hypertexte" xfId="63" builtinId="8" hidden="1"/>
    <cellStyle name="Lien hypertexte" xfId="65" builtinId="8" hidden="1"/>
    <cellStyle name="Lien hypertexte" xfId="67" builtinId="8" hidden="1"/>
    <cellStyle name="Lien hypertexte" xfId="70" builtinId="8" hidden="1"/>
    <cellStyle name="Lien hypertexte" xfId="72" builtinId="8" hidden="1"/>
    <cellStyle name="Lien hypertexte" xfId="74" builtinId="8" hidden="1"/>
    <cellStyle name="Lien hypertexte" xfId="76" builtinId="8" hidden="1"/>
    <cellStyle name="Lien hypertexte" xfId="78" builtinId="8" hidden="1"/>
    <cellStyle name="Lien hypertexte" xfId="80" builtinId="8" hidden="1"/>
    <cellStyle name="Lien hypertexte" xfId="82" builtinId="8" hidden="1"/>
    <cellStyle name="Lien hypertexte" xfId="84" builtinId="8" hidden="1"/>
    <cellStyle name="Lien hypertexte" xfId="86" builtinId="8" hidden="1"/>
    <cellStyle name="Lien hypertexte" xfId="88" builtinId="8" hidden="1"/>
    <cellStyle name="Lien hypertexte" xfId="90" builtinId="8" hidden="1"/>
    <cellStyle name="Lien hypertexte" xfId="92" builtinId="8" hidden="1"/>
    <cellStyle name="Lien hypertexte" xfId="94" builtinId="8" hidden="1"/>
    <cellStyle name="Lien hypertexte" xfId="96" builtinId="8" hidden="1"/>
    <cellStyle name="Lien hypertexte" xfId="98" builtinId="8" hidden="1"/>
    <cellStyle name="Lien hypertexte" xfId="100" builtinId="8" hidden="1"/>
    <cellStyle name="Lien hypertexte" xfId="102" builtinId="8" hidden="1"/>
    <cellStyle name="Lien hypertexte" xfId="104" builtinId="8" hidden="1"/>
    <cellStyle name="Lien hypertexte" xfId="106" builtinId="8" hidden="1"/>
    <cellStyle name="Lien hypertexte" xfId="108" builtinId="8" hidden="1"/>
    <cellStyle name="Lien hypertexte" xfId="110" builtinId="8" hidden="1"/>
    <cellStyle name="Lien hypertexte" xfId="112" builtinId="8" hidden="1"/>
    <cellStyle name="Lien hypertexte" xfId="114" builtinId="8" hidden="1"/>
    <cellStyle name="Lien hypertexte" xfId="116" builtinId="8" hidden="1"/>
    <cellStyle name="Lien hypertexte" xfId="118" builtinId="8" hidden="1"/>
    <cellStyle name="Lien hypertexte" xfId="120" builtinId="8" hidden="1"/>
    <cellStyle name="Lien hypertexte" xfId="122" builtinId="8" hidden="1"/>
    <cellStyle name="Lien hypertexte" xfId="124" builtinId="8" hidden="1"/>
    <cellStyle name="Lien hypertexte" xfId="126" builtinId="8" hidden="1"/>
    <cellStyle name="Lien hypertexte" xfId="128" builtinId="8" hidden="1"/>
    <cellStyle name="Lien hypertexte" xfId="130" builtinId="8" hidden="1"/>
    <cellStyle name="Lien hypertexte" xfId="132" builtinId="8" hidden="1"/>
    <cellStyle name="Lien hypertexte" xfId="134" builtinId="8" hidden="1"/>
    <cellStyle name="Lien hypertexte" xfId="136" builtinId="8" hidden="1"/>
    <cellStyle name="Lien hypertexte" xfId="138" builtinId="8" hidden="1"/>
    <cellStyle name="Lien hypertexte" xfId="140" builtinId="8" hidden="1"/>
    <cellStyle name="Lien hypertexte" xfId="142" builtinId="8" hidden="1"/>
    <cellStyle name="Lien hypertexte" xfId="144" builtinId="8" hidden="1"/>
    <cellStyle name="Lien hypertexte" xfId="146" builtinId="8" hidden="1"/>
    <cellStyle name="Lien hypertexte" xfId="148" builtinId="8" hidden="1"/>
    <cellStyle name="Lien hypertexte" xfId="150" builtinId="8" hidden="1"/>
    <cellStyle name="Lien hypertexte" xfId="152" builtinId="8" hidden="1"/>
    <cellStyle name="Lien hypertexte" xfId="154" builtinId="8" hidden="1"/>
    <cellStyle name="Lien hypertexte" xfId="156" builtinId="8" hidden="1"/>
    <cellStyle name="Lien hypertexte" xfId="158" builtinId="8" hidden="1"/>
    <cellStyle name="Lien hypertexte" xfId="160" builtinId="8" hidden="1"/>
    <cellStyle name="Lien hypertexte" xfId="162" builtinId="8" hidden="1"/>
    <cellStyle name="Lien hypertexte" xfId="164" builtinId="8" hidden="1"/>
    <cellStyle name="Lien hypertexte" xfId="166" builtinId="8" hidden="1"/>
    <cellStyle name="Lien hypertexte" xfId="168" builtinId="8" hidden="1"/>
    <cellStyle name="Lien hypertexte" xfId="170" builtinId="8" hidden="1"/>
    <cellStyle name="Lien hypertexte" xfId="172" builtinId="8" hidden="1"/>
    <cellStyle name="Lien hypertexte" xfId="174" builtinId="8" hidden="1"/>
    <cellStyle name="Lien hypertexte" xfId="176" builtinId="8" hidden="1"/>
    <cellStyle name="Lien hypertexte" xfId="178" builtinId="8" hidden="1"/>
    <cellStyle name="Lien hypertexte" xfId="180" builtinId="8" hidden="1"/>
    <cellStyle name="Lien hypertexte" xfId="182" builtinId="8" hidden="1"/>
    <cellStyle name="Lien hypertexte" xfId="184" builtinId="8" hidden="1"/>
    <cellStyle name="Lien hypertexte" xfId="186" builtinId="8" hidden="1"/>
    <cellStyle name="Lien hypertexte" xfId="188" builtinId="8" hidden="1"/>
    <cellStyle name="Lien hypertexte" xfId="190" builtinId="8" hidden="1"/>
    <cellStyle name="Lien hypertexte" xfId="192" builtinId="8" hidden="1"/>
    <cellStyle name="Lien hypertexte" xfId="194" builtinId="8" hidden="1"/>
    <cellStyle name="Lien hypertexte" xfId="196" builtinId="8" hidden="1"/>
    <cellStyle name="Lien hypertexte" xfId="198" builtinId="8" hidden="1"/>
    <cellStyle name="Lien hypertexte" xfId="200" builtinId="8" hidden="1"/>
    <cellStyle name="Lien hypertexte" xfId="202" builtinId="8" hidden="1"/>
    <cellStyle name="Lien hypertexte" xfId="204" builtinId="8" hidden="1"/>
    <cellStyle name="Lien hypertexte" xfId="206" builtinId="8" hidden="1"/>
    <cellStyle name="Lien hypertexte" xfId="208" builtinId="8" hidden="1"/>
    <cellStyle name="Lien hypertexte" xfId="210" builtinId="8" hidden="1"/>
    <cellStyle name="Lien hypertexte" xfId="212" builtinId="8" hidden="1"/>
    <cellStyle name="Lien hypertexte" xfId="214" builtinId="8" hidden="1"/>
    <cellStyle name="Lien hypertexte" xfId="216" builtinId="8" hidden="1"/>
    <cellStyle name="Lien hypertexte" xfId="218" builtinId="8" hidden="1"/>
    <cellStyle name="Lien hypertexte" xfId="220" builtinId="8" hidden="1"/>
    <cellStyle name="Lien hypertexte" xfId="222" builtinId="8" hidden="1"/>
    <cellStyle name="Lien hypertexte" xfId="224" builtinId="8" hidden="1"/>
    <cellStyle name="Lien hypertexte" xfId="226" builtinId="8" hidden="1"/>
    <cellStyle name="Lien hypertexte" xfId="228" builtinId="8" hidden="1"/>
    <cellStyle name="Lien hypertexte" xfId="230" builtinId="8" hidden="1"/>
    <cellStyle name="Lien hypertexte" xfId="232" builtinId="8" hidden="1"/>
    <cellStyle name="Lien hypertexte" xfId="234" builtinId="8" hidden="1"/>
    <cellStyle name="Lien hypertexte" xfId="236" builtinId="8" hidden="1"/>
    <cellStyle name="Lien hypertexte" xfId="238" builtinId="8" hidden="1"/>
    <cellStyle name="Lien hypertexte" xfId="240" builtinId="8" hidden="1"/>
    <cellStyle name="Lien hypertexte" xfId="242" builtinId="8" hidden="1"/>
    <cellStyle name="Lien hypertexte" xfId="244" builtinId="8" hidden="1"/>
    <cellStyle name="Lien hypertexte" xfId="246" builtinId="8" hidden="1"/>
    <cellStyle name="Lien hypertexte" xfId="248" builtinId="8" hidden="1"/>
    <cellStyle name="Lien hypertexte" xfId="250" builtinId="8" hidden="1"/>
    <cellStyle name="Lien hypertexte" xfId="252" builtinId="8" hidden="1"/>
    <cellStyle name="Lien hypertexte" xfId="254" builtinId="8" hidden="1"/>
    <cellStyle name="Lien hypertexte" xfId="256" builtinId="8" hidden="1"/>
    <cellStyle name="Lien hypertexte" xfId="258" builtinId="8" hidden="1"/>
    <cellStyle name="Lien hypertexte" xfId="260" builtinId="8" hidden="1"/>
    <cellStyle name="Lien hypertexte" xfId="262" builtinId="8" hidden="1"/>
    <cellStyle name="Lien hypertexte" xfId="264" builtinId="8" hidden="1"/>
    <cellStyle name="Lien hypertexte" xfId="266" builtinId="8" hidden="1"/>
    <cellStyle name="Lien hypertexte" xfId="268" builtinId="8" hidden="1"/>
    <cellStyle name="Lien hypertexte" xfId="270" builtinId="8" hidden="1"/>
    <cellStyle name="Lien hypertexte" xfId="272" builtinId="8" hidden="1"/>
    <cellStyle name="Lien hypertexte" xfId="274" builtinId="8" hidden="1"/>
    <cellStyle name="Lien hypertexte" xfId="276" builtinId="8" hidden="1"/>
    <cellStyle name="Lien hypertexte" xfId="278" builtinId="8" hidden="1"/>
    <cellStyle name="Lien hypertexte" xfId="280" builtinId="8" hidden="1"/>
    <cellStyle name="Lien hypertexte" xfId="282" builtinId="8" hidden="1"/>
    <cellStyle name="Lien hypertexte" xfId="284" builtinId="8" hidden="1"/>
    <cellStyle name="Lien hypertexte" xfId="286" builtinId="8" hidden="1"/>
    <cellStyle name="Lien hypertexte" xfId="288" builtinId="8" hidden="1"/>
    <cellStyle name="Lien hypertexte" xfId="290" builtinId="8" hidden="1"/>
    <cellStyle name="Lien hypertexte" xfId="292" builtinId="8" hidden="1"/>
    <cellStyle name="Lien hypertexte" xfId="294" builtinId="8" hidden="1"/>
    <cellStyle name="Lien hypertexte" xfId="296" builtinId="8" hidden="1"/>
    <cellStyle name="Lien hypertexte" xfId="298" builtinId="8" hidden="1"/>
    <cellStyle name="Lien hypertexte" xfId="300" builtinId="8" hidden="1"/>
    <cellStyle name="Lien hypertexte" xfId="302" builtinId="8" hidden="1"/>
    <cellStyle name="Lien hypertexte" xfId="304" builtinId="8" hidden="1"/>
    <cellStyle name="Lien hypertexte" xfId="306" builtinId="8" hidden="1"/>
    <cellStyle name="Lien hypertexte" xfId="308" builtinId="8" hidden="1"/>
    <cellStyle name="Lien hypertexte" xfId="310" builtinId="8" hidden="1"/>
    <cellStyle name="Lien hypertexte" xfId="312" builtinId="8" hidden="1"/>
    <cellStyle name="Lien hypertexte" xfId="314" builtinId="8" hidden="1"/>
    <cellStyle name="Lien hypertexte" xfId="316" builtinId="8" hidden="1"/>
    <cellStyle name="Lien hypertexte" xfId="318" builtinId="8" hidden="1"/>
    <cellStyle name="Lien hypertexte" xfId="320" builtinId="8" hidden="1"/>
    <cellStyle name="Lien hypertexte" xfId="322" builtinId="8" hidden="1"/>
    <cellStyle name="Lien hypertexte" xfId="324" builtinId="8" hidden="1"/>
    <cellStyle name="Lien hypertexte" xfId="326" builtinId="8" hidden="1"/>
    <cellStyle name="Lien hypertexte" xfId="328" builtinId="8" hidden="1"/>
    <cellStyle name="Lien hypertexte" xfId="330" builtinId="8" hidden="1"/>
    <cellStyle name="Lien hypertexte" xfId="332" builtinId="8" hidden="1"/>
    <cellStyle name="Lien hypertexte" xfId="334" builtinId="8" hidden="1"/>
    <cellStyle name="Lien hypertexte" xfId="336" builtinId="8" hidden="1"/>
    <cellStyle name="Lien hypertexte" xfId="338" builtinId="8" hidden="1"/>
    <cellStyle name="Lien hypertexte" xfId="340" builtinId="8" hidden="1"/>
    <cellStyle name="Lien hypertexte" xfId="342" builtinId="8" hidden="1"/>
    <cellStyle name="Lien hypertexte" xfId="344" builtinId="8" hidden="1"/>
    <cellStyle name="Lien hypertexte" xfId="346" builtinId="8" hidden="1"/>
    <cellStyle name="Lien hypertexte" xfId="348" builtinId="8" hidden="1"/>
    <cellStyle name="Lien hypertexte" xfId="350" builtinId="8" hidden="1"/>
    <cellStyle name="Lien hypertexte" xfId="352" builtinId="8" hidden="1"/>
    <cellStyle name="Lien hypertexte" xfId="354" builtinId="8" hidden="1"/>
    <cellStyle name="Lien hypertexte" xfId="356" builtinId="8" hidden="1"/>
    <cellStyle name="Lien hypertexte" xfId="358" builtinId="8" hidden="1"/>
    <cellStyle name="Lien hypertexte" xfId="360" builtinId="8" hidden="1"/>
    <cellStyle name="Lien hypertexte" xfId="362" builtinId="8" hidden="1"/>
    <cellStyle name="Lien hypertexte" xfId="364" builtinId="8" hidden="1"/>
    <cellStyle name="Lien hypertexte" xfId="366" builtinId="8" hidden="1"/>
    <cellStyle name="Lien hypertexte" xfId="368" builtinId="8" hidden="1"/>
    <cellStyle name="Lien hypertexte" xfId="370" builtinId="8" hidden="1"/>
    <cellStyle name="Lien hypertexte" xfId="372" builtinId="8" hidden="1"/>
    <cellStyle name="Lien hypertexte" xfId="374" builtinId="8" hidden="1"/>
    <cellStyle name="Lien hypertexte" xfId="376" builtinId="8" hidden="1"/>
    <cellStyle name="Lien hypertexte" xfId="378" builtinId="8" hidden="1"/>
    <cellStyle name="Lien hypertexte" xfId="380" builtinId="8" hidden="1"/>
    <cellStyle name="Lien hypertexte" xfId="382" builtinId="8" hidden="1"/>
    <cellStyle name="Lien hypertexte" xfId="384" builtinId="8" hidden="1"/>
    <cellStyle name="Lien hypertexte" xfId="386" builtinId="8" hidden="1"/>
    <cellStyle name="Lien hypertexte" xfId="388" builtinId="8" hidden="1"/>
    <cellStyle name="Lien hypertexte" xfId="390" builtinId="8" hidden="1"/>
    <cellStyle name="Lien hypertexte" xfId="392" builtinId="8" hidden="1"/>
    <cellStyle name="Lien hypertexte" xfId="394" builtinId="8" hidden="1"/>
    <cellStyle name="Lien hypertexte" xfId="396" builtinId="8" hidden="1"/>
    <cellStyle name="Lien hypertexte" xfId="398" builtinId="8" hidden="1"/>
    <cellStyle name="Lien hypertexte" xfId="400" builtinId="8" hidden="1"/>
    <cellStyle name="Lien hypertexte" xfId="402" builtinId="8" hidden="1"/>
    <cellStyle name="Lien hypertexte" xfId="404" builtinId="8" hidden="1"/>
    <cellStyle name="Lien hypertexte" xfId="406" builtinId="8" hidden="1"/>
    <cellStyle name="Lien hypertexte" xfId="408" builtinId="8" hidden="1"/>
    <cellStyle name="Lien hypertexte" xfId="410" builtinId="8" hidden="1"/>
    <cellStyle name="Lien hypertexte" xfId="412" builtinId="8" hidden="1"/>
    <cellStyle name="Lien hypertexte" xfId="414" builtinId="8" hidden="1"/>
    <cellStyle name="Lien hypertexte" xfId="416" builtinId="8" hidden="1"/>
    <cellStyle name="Lien hypertexte" xfId="418" builtinId="8" hidden="1"/>
    <cellStyle name="Lien hypertexte" xfId="420" builtinId="8" hidden="1"/>
    <cellStyle name="Lien hypertexte" xfId="422" builtinId="8" hidden="1"/>
    <cellStyle name="Lien hypertexte" xfId="424" builtinId="8" hidden="1"/>
    <cellStyle name="Lien hypertexte" xfId="426" builtinId="8" hidden="1"/>
    <cellStyle name="Lien hypertexte" xfId="428" builtinId="8" hidden="1"/>
    <cellStyle name="Lien hypertexte" xfId="430" builtinId="8" hidden="1"/>
    <cellStyle name="Lien hypertexte" xfId="432" builtinId="8" hidden="1"/>
    <cellStyle name="Lien hypertexte" xfId="434" builtinId="8" hidden="1"/>
    <cellStyle name="Lien hypertexte" xfId="436" builtinId="8" hidden="1"/>
    <cellStyle name="Lien hypertexte" xfId="438" builtinId="8" hidden="1"/>
    <cellStyle name="Lien hypertexte" xfId="440" builtinId="8" hidden="1"/>
    <cellStyle name="Lien hypertexte" xfId="442" builtinId="8" hidden="1"/>
    <cellStyle name="Lien hypertexte" xfId="444" builtinId="8" hidden="1"/>
    <cellStyle name="Lien hypertexte" xfId="446" builtinId="8" hidden="1"/>
    <cellStyle name="Lien hypertexte" xfId="448" builtinId="8" hidden="1"/>
    <cellStyle name="Lien hypertexte" xfId="450" builtinId="8" hidden="1"/>
    <cellStyle name="Lien hypertexte" xfId="452" builtinId="8" hidden="1"/>
    <cellStyle name="Lien hypertexte" xfId="454" builtinId="8" hidden="1"/>
    <cellStyle name="Lien hypertexte" xfId="456" builtinId="8" hidden="1"/>
    <cellStyle name="Lien hypertexte" xfId="458" builtinId="8" hidden="1"/>
    <cellStyle name="Lien hypertexte" xfId="460" builtinId="8" hidden="1"/>
    <cellStyle name="Lien hypertexte" xfId="462" builtinId="8" hidden="1"/>
    <cellStyle name="Lien hypertexte" xfId="464" builtinId="8" hidden="1"/>
    <cellStyle name="Lien hypertexte" xfId="466" builtinId="8" hidden="1"/>
    <cellStyle name="Lien hypertexte" xfId="468" builtinId="8" hidden="1"/>
    <cellStyle name="Lien hypertexte" xfId="470" builtinId="8" hidden="1"/>
    <cellStyle name="Lien hypertexte" xfId="472" builtinId="8" hidden="1"/>
    <cellStyle name="Lien hypertexte" xfId="474" builtinId="8" hidden="1"/>
    <cellStyle name="Lien hypertexte" xfId="476" builtinId="8" hidden="1"/>
    <cellStyle name="Lien hypertexte" xfId="478" builtinId="8" hidden="1"/>
    <cellStyle name="Lien hypertexte" xfId="480" builtinId="8" hidden="1"/>
    <cellStyle name="Lien hypertexte" xfId="482" builtinId="8" hidden="1"/>
    <cellStyle name="Lien hypertexte" xfId="484" builtinId="8" hidden="1"/>
    <cellStyle name="Lien hypertexte" xfId="486" builtinId="8" hidden="1"/>
    <cellStyle name="Lien hypertexte" xfId="488" builtinId="8" hidden="1"/>
    <cellStyle name="Lien hypertexte" xfId="490" builtinId="8" hidden="1"/>
    <cellStyle name="Lien hypertexte" xfId="492" builtinId="8" hidden="1"/>
    <cellStyle name="Lien hypertexte" xfId="494" builtinId="8" hidden="1"/>
    <cellStyle name="Lien hypertexte" xfId="496" builtinId="8" hidden="1"/>
    <cellStyle name="Lien hypertexte" xfId="498" builtinId="8" hidden="1"/>
    <cellStyle name="Lien hypertexte" xfId="500" builtinId="8" hidden="1"/>
    <cellStyle name="Lien hypertexte" xfId="502" builtinId="8" hidden="1"/>
    <cellStyle name="Lien hypertexte" xfId="504" builtinId="8" hidden="1"/>
    <cellStyle name="Lien hypertexte" xfId="506" builtinId="8" hidden="1"/>
    <cellStyle name="Lien hypertexte" xfId="508" builtinId="8" hidden="1"/>
    <cellStyle name="Lien hypertexte" xfId="510" builtinId="8" hidden="1"/>
    <cellStyle name="Lien hypertexte" xfId="512" builtinId="8" hidden="1"/>
    <cellStyle name="Lien hypertexte" xfId="514" builtinId="8" hidden="1"/>
    <cellStyle name="Lien hypertexte" xfId="516" builtinId="8" hidden="1"/>
    <cellStyle name="Lien hypertexte" xfId="518" builtinId="8" hidden="1"/>
    <cellStyle name="Lien hypertexte" xfId="520" builtinId="8" hidden="1"/>
    <cellStyle name="Lien hypertexte" xfId="522" builtinId="8" hidden="1"/>
    <cellStyle name="Lien hypertexte" xfId="524" builtinId="8" hidden="1"/>
    <cellStyle name="Lien hypertexte" xfId="526" builtinId="8" hidden="1"/>
    <cellStyle name="Lien hypertexte" xfId="528" builtinId="8" hidden="1"/>
    <cellStyle name="Lien hypertexte" xfId="530" builtinId="8" hidden="1"/>
    <cellStyle name="Lien hypertexte" xfId="532" builtinId="8" hidden="1"/>
    <cellStyle name="Lien hypertexte" xfId="534" builtinId="8" hidden="1"/>
    <cellStyle name="Lien hypertexte" xfId="536" builtinId="8" hidden="1"/>
    <cellStyle name="Lien hypertexte" xfId="538" builtinId="8" hidden="1"/>
    <cellStyle name="Lien hypertexte" xfId="540" builtinId="8" hidden="1"/>
    <cellStyle name="Lien hypertexte visité" xfId="2" builtinId="9" hidden="1"/>
    <cellStyle name="Lien hypertexte visité" xfId="4" builtinId="9" hidden="1"/>
    <cellStyle name="Lien hypertexte visité" xfId="6" builtinId="9" hidden="1"/>
    <cellStyle name="Lien hypertexte visité" xfId="8" builtinId="9" hidden="1"/>
    <cellStyle name="Lien hypertexte visité" xfId="10" builtinId="9" hidden="1"/>
    <cellStyle name="Lien hypertexte visité" xfId="12" builtinId="9" hidden="1"/>
    <cellStyle name="Lien hypertexte visité" xfId="14" builtinId="9" hidden="1"/>
    <cellStyle name="Lien hypertexte visité" xfId="16" builtinId="9" hidden="1"/>
    <cellStyle name="Lien hypertexte visité" xfId="18" builtinId="9" hidden="1"/>
    <cellStyle name="Lien hypertexte visité" xfId="20" builtinId="9" hidden="1"/>
    <cellStyle name="Lien hypertexte visité" xfId="22" builtinId="9" hidden="1"/>
    <cellStyle name="Lien hypertexte visité" xfId="24" builtinId="9" hidden="1"/>
    <cellStyle name="Lien hypertexte visité" xfId="26" builtinId="9" hidden="1"/>
    <cellStyle name="Lien hypertexte visité" xfId="28" builtinId="9" hidden="1"/>
    <cellStyle name="Lien hypertexte visité" xfId="30" builtinId="9" hidden="1"/>
    <cellStyle name="Lien hypertexte visité" xfId="32" builtinId="9" hidden="1"/>
    <cellStyle name="Lien hypertexte visité" xfId="34" builtinId="9" hidden="1"/>
    <cellStyle name="Lien hypertexte visité" xfId="36" builtinId="9" hidden="1"/>
    <cellStyle name="Lien hypertexte visité" xfId="38" builtinId="9" hidden="1"/>
    <cellStyle name="Lien hypertexte visité" xfId="40" builtinId="9" hidden="1"/>
    <cellStyle name="Lien hypertexte visité" xfId="42" builtinId="9" hidden="1"/>
    <cellStyle name="Lien hypertexte visité" xfId="44" builtinId="9" hidden="1"/>
    <cellStyle name="Lien hypertexte visité" xfId="46" builtinId="9" hidden="1"/>
    <cellStyle name="Lien hypertexte visité" xfId="48" builtinId="9" hidden="1"/>
    <cellStyle name="Lien hypertexte visité" xfId="50" builtinId="9" hidden="1"/>
    <cellStyle name="Lien hypertexte visité" xfId="52" builtinId="9" hidden="1"/>
    <cellStyle name="Lien hypertexte visité" xfId="54" builtinId="9" hidden="1"/>
    <cellStyle name="Lien hypertexte visité" xfId="56" builtinId="9" hidden="1"/>
    <cellStyle name="Lien hypertexte visité" xfId="58" builtinId="9" hidden="1"/>
    <cellStyle name="Lien hypertexte visité" xfId="60" builtinId="9" hidden="1"/>
    <cellStyle name="Lien hypertexte visité" xfId="62" builtinId="9" hidden="1"/>
    <cellStyle name="Lien hypertexte visité" xfId="64" builtinId="9" hidden="1"/>
    <cellStyle name="Lien hypertexte visité" xfId="66" builtinId="9" hidden="1"/>
    <cellStyle name="Lien hypertexte visité" xfId="68" builtinId="9" hidden="1"/>
    <cellStyle name="Lien hypertexte visité" xfId="71" builtinId="9" hidden="1"/>
    <cellStyle name="Lien hypertexte visité" xfId="73" builtinId="9" hidden="1"/>
    <cellStyle name="Lien hypertexte visité" xfId="75" builtinId="9" hidden="1"/>
    <cellStyle name="Lien hypertexte visité" xfId="77" builtinId="9" hidden="1"/>
    <cellStyle name="Lien hypertexte visité" xfId="79" builtinId="9" hidden="1"/>
    <cellStyle name="Lien hypertexte visité" xfId="81" builtinId="9" hidden="1"/>
    <cellStyle name="Lien hypertexte visité" xfId="83" builtinId="9" hidden="1"/>
    <cellStyle name="Lien hypertexte visité" xfId="85" builtinId="9" hidden="1"/>
    <cellStyle name="Lien hypertexte visité" xfId="87" builtinId="9" hidden="1"/>
    <cellStyle name="Lien hypertexte visité" xfId="89" builtinId="9" hidden="1"/>
    <cellStyle name="Lien hypertexte visité" xfId="91" builtinId="9" hidden="1"/>
    <cellStyle name="Lien hypertexte visité" xfId="93" builtinId="9" hidden="1"/>
    <cellStyle name="Lien hypertexte visité" xfId="95" builtinId="9" hidden="1"/>
    <cellStyle name="Lien hypertexte visité" xfId="97" builtinId="9" hidden="1"/>
    <cellStyle name="Lien hypertexte visité" xfId="99" builtinId="9" hidden="1"/>
    <cellStyle name="Lien hypertexte visité" xfId="101" builtinId="9" hidden="1"/>
    <cellStyle name="Lien hypertexte visité" xfId="103" builtinId="9" hidden="1"/>
    <cellStyle name="Lien hypertexte visité" xfId="105" builtinId="9" hidden="1"/>
    <cellStyle name="Lien hypertexte visité" xfId="107" builtinId="9" hidden="1"/>
    <cellStyle name="Lien hypertexte visité" xfId="109" builtinId="9" hidden="1"/>
    <cellStyle name="Lien hypertexte visité" xfId="111" builtinId="9" hidden="1"/>
    <cellStyle name="Lien hypertexte visité" xfId="113" builtinId="9" hidden="1"/>
    <cellStyle name="Lien hypertexte visité" xfId="115" builtinId="9" hidden="1"/>
    <cellStyle name="Lien hypertexte visité" xfId="117" builtinId="9" hidden="1"/>
    <cellStyle name="Lien hypertexte visité" xfId="119" builtinId="9" hidden="1"/>
    <cellStyle name="Lien hypertexte visité" xfId="121" builtinId="9" hidden="1"/>
    <cellStyle name="Lien hypertexte visité" xfId="123" builtinId="9" hidden="1"/>
    <cellStyle name="Lien hypertexte visité" xfId="125" builtinId="9" hidden="1"/>
    <cellStyle name="Lien hypertexte visité" xfId="127" builtinId="9" hidden="1"/>
    <cellStyle name="Lien hypertexte visité" xfId="129" builtinId="9" hidden="1"/>
    <cellStyle name="Lien hypertexte visité" xfId="131" builtinId="9" hidden="1"/>
    <cellStyle name="Lien hypertexte visité" xfId="133" builtinId="9" hidden="1"/>
    <cellStyle name="Lien hypertexte visité" xfId="135" builtinId="9" hidden="1"/>
    <cellStyle name="Lien hypertexte visité" xfId="137" builtinId="9" hidden="1"/>
    <cellStyle name="Lien hypertexte visité" xfId="139" builtinId="9" hidden="1"/>
    <cellStyle name="Lien hypertexte visité" xfId="141" builtinId="9" hidden="1"/>
    <cellStyle name="Lien hypertexte visité" xfId="143" builtinId="9" hidden="1"/>
    <cellStyle name="Lien hypertexte visité" xfId="145" builtinId="9" hidden="1"/>
    <cellStyle name="Lien hypertexte visité" xfId="147" builtinId="9" hidden="1"/>
    <cellStyle name="Lien hypertexte visité" xfId="149" builtinId="9" hidden="1"/>
    <cellStyle name="Lien hypertexte visité" xfId="151" builtinId="9" hidden="1"/>
    <cellStyle name="Lien hypertexte visité" xfId="153" builtinId="9" hidden="1"/>
    <cellStyle name="Lien hypertexte visité" xfId="155" builtinId="9" hidden="1"/>
    <cellStyle name="Lien hypertexte visité" xfId="157" builtinId="9" hidden="1"/>
    <cellStyle name="Lien hypertexte visité" xfId="159" builtinId="9" hidden="1"/>
    <cellStyle name="Lien hypertexte visité" xfId="161" builtinId="9" hidden="1"/>
    <cellStyle name="Lien hypertexte visité" xfId="163" builtinId="9" hidden="1"/>
    <cellStyle name="Lien hypertexte visité" xfId="165" builtinId="9" hidden="1"/>
    <cellStyle name="Lien hypertexte visité" xfId="167" builtinId="9" hidden="1"/>
    <cellStyle name="Lien hypertexte visité" xfId="169" builtinId="9" hidden="1"/>
    <cellStyle name="Lien hypertexte visité" xfId="171" builtinId="9" hidden="1"/>
    <cellStyle name="Lien hypertexte visité" xfId="173" builtinId="9" hidden="1"/>
    <cellStyle name="Lien hypertexte visité" xfId="175" builtinId="9" hidden="1"/>
    <cellStyle name="Lien hypertexte visité" xfId="177" builtinId="9" hidden="1"/>
    <cellStyle name="Lien hypertexte visité" xfId="179" builtinId="9" hidden="1"/>
    <cellStyle name="Lien hypertexte visité" xfId="181" builtinId="9" hidden="1"/>
    <cellStyle name="Lien hypertexte visité" xfId="183" builtinId="9" hidden="1"/>
    <cellStyle name="Lien hypertexte visité" xfId="185" builtinId="9" hidden="1"/>
    <cellStyle name="Lien hypertexte visité" xfId="187" builtinId="9" hidden="1"/>
    <cellStyle name="Lien hypertexte visité" xfId="189" builtinId="9" hidden="1"/>
    <cellStyle name="Lien hypertexte visité" xfId="191" builtinId="9" hidden="1"/>
    <cellStyle name="Lien hypertexte visité" xfId="193" builtinId="9" hidden="1"/>
    <cellStyle name="Lien hypertexte visité" xfId="195" builtinId="9" hidden="1"/>
    <cellStyle name="Lien hypertexte visité" xfId="197" builtinId="9" hidden="1"/>
    <cellStyle name="Lien hypertexte visité" xfId="199" builtinId="9" hidden="1"/>
    <cellStyle name="Lien hypertexte visité" xfId="201" builtinId="9" hidden="1"/>
    <cellStyle name="Lien hypertexte visité" xfId="203" builtinId="9" hidden="1"/>
    <cellStyle name="Lien hypertexte visité" xfId="205" builtinId="9" hidden="1"/>
    <cellStyle name="Lien hypertexte visité" xfId="207" builtinId="9" hidden="1"/>
    <cellStyle name="Lien hypertexte visité" xfId="209" builtinId="9" hidden="1"/>
    <cellStyle name="Lien hypertexte visité" xfId="211" builtinId="9" hidden="1"/>
    <cellStyle name="Lien hypertexte visité" xfId="213" builtinId="9" hidden="1"/>
    <cellStyle name="Lien hypertexte visité" xfId="215" builtinId="9" hidden="1"/>
    <cellStyle name="Lien hypertexte visité" xfId="217" builtinId="9" hidden="1"/>
    <cellStyle name="Lien hypertexte visité" xfId="219" builtinId="9" hidden="1"/>
    <cellStyle name="Lien hypertexte visité" xfId="221" builtinId="9" hidden="1"/>
    <cellStyle name="Lien hypertexte visité" xfId="223" builtinId="9" hidden="1"/>
    <cellStyle name="Lien hypertexte visité" xfId="225" builtinId="9" hidden="1"/>
    <cellStyle name="Lien hypertexte visité" xfId="227" builtinId="9" hidden="1"/>
    <cellStyle name="Lien hypertexte visité" xfId="229" builtinId="9" hidden="1"/>
    <cellStyle name="Lien hypertexte visité" xfId="231" builtinId="9" hidden="1"/>
    <cellStyle name="Lien hypertexte visité" xfId="233" builtinId="9" hidden="1"/>
    <cellStyle name="Lien hypertexte visité" xfId="235" builtinId="9" hidden="1"/>
    <cellStyle name="Lien hypertexte visité" xfId="237" builtinId="9" hidden="1"/>
    <cellStyle name="Lien hypertexte visité" xfId="239" builtinId="9" hidden="1"/>
    <cellStyle name="Lien hypertexte visité" xfId="241" builtinId="9" hidden="1"/>
    <cellStyle name="Lien hypertexte visité" xfId="243" builtinId="9" hidden="1"/>
    <cellStyle name="Lien hypertexte visité" xfId="245" builtinId="9" hidden="1"/>
    <cellStyle name="Lien hypertexte visité" xfId="247" builtinId="9" hidden="1"/>
    <cellStyle name="Lien hypertexte visité" xfId="249" builtinId="9" hidden="1"/>
    <cellStyle name="Lien hypertexte visité" xfId="251" builtinId="9" hidden="1"/>
    <cellStyle name="Lien hypertexte visité" xfId="253" builtinId="9" hidden="1"/>
    <cellStyle name="Lien hypertexte visité" xfId="255" builtinId="9" hidden="1"/>
    <cellStyle name="Lien hypertexte visité" xfId="257" builtinId="9" hidden="1"/>
    <cellStyle name="Lien hypertexte visité" xfId="259" builtinId="9" hidden="1"/>
    <cellStyle name="Lien hypertexte visité" xfId="261" builtinId="9" hidden="1"/>
    <cellStyle name="Lien hypertexte visité" xfId="263" builtinId="9" hidden="1"/>
    <cellStyle name="Lien hypertexte visité" xfId="265" builtinId="9" hidden="1"/>
    <cellStyle name="Lien hypertexte visité" xfId="267" builtinId="9" hidden="1"/>
    <cellStyle name="Lien hypertexte visité" xfId="269" builtinId="9" hidden="1"/>
    <cellStyle name="Lien hypertexte visité" xfId="271" builtinId="9" hidden="1"/>
    <cellStyle name="Lien hypertexte visité" xfId="273" builtinId="9" hidden="1"/>
    <cellStyle name="Lien hypertexte visité" xfId="275" builtinId="9" hidden="1"/>
    <cellStyle name="Lien hypertexte visité" xfId="277" builtinId="9" hidden="1"/>
    <cellStyle name="Lien hypertexte visité" xfId="279" builtinId="9" hidden="1"/>
    <cellStyle name="Lien hypertexte visité" xfId="281" builtinId="9" hidden="1"/>
    <cellStyle name="Lien hypertexte visité" xfId="283" builtinId="9" hidden="1"/>
    <cellStyle name="Lien hypertexte visité" xfId="285" builtinId="9" hidden="1"/>
    <cellStyle name="Lien hypertexte visité" xfId="287" builtinId="9" hidden="1"/>
    <cellStyle name="Lien hypertexte visité" xfId="289" builtinId="9" hidden="1"/>
    <cellStyle name="Lien hypertexte visité" xfId="291" builtinId="9" hidden="1"/>
    <cellStyle name="Lien hypertexte visité" xfId="293" builtinId="9" hidden="1"/>
    <cellStyle name="Lien hypertexte visité" xfId="295" builtinId="9" hidden="1"/>
    <cellStyle name="Lien hypertexte visité" xfId="297" builtinId="9" hidden="1"/>
    <cellStyle name="Lien hypertexte visité" xfId="299" builtinId="9" hidden="1"/>
    <cellStyle name="Lien hypertexte visité" xfId="301" builtinId="9" hidden="1"/>
    <cellStyle name="Lien hypertexte visité" xfId="303" builtinId="9" hidden="1"/>
    <cellStyle name="Lien hypertexte visité" xfId="305" builtinId="9" hidden="1"/>
    <cellStyle name="Lien hypertexte visité" xfId="307" builtinId="9" hidden="1"/>
    <cellStyle name="Lien hypertexte visité" xfId="309" builtinId="9" hidden="1"/>
    <cellStyle name="Lien hypertexte visité" xfId="311" builtinId="9" hidden="1"/>
    <cellStyle name="Lien hypertexte visité" xfId="313" builtinId="9" hidden="1"/>
    <cellStyle name="Lien hypertexte visité" xfId="315" builtinId="9" hidden="1"/>
    <cellStyle name="Lien hypertexte visité" xfId="317" builtinId="9" hidden="1"/>
    <cellStyle name="Lien hypertexte visité" xfId="319" builtinId="9" hidden="1"/>
    <cellStyle name="Lien hypertexte visité" xfId="321" builtinId="9" hidden="1"/>
    <cellStyle name="Lien hypertexte visité" xfId="323" builtinId="9" hidden="1"/>
    <cellStyle name="Lien hypertexte visité" xfId="325" builtinId="9" hidden="1"/>
    <cellStyle name="Lien hypertexte visité" xfId="327" builtinId="9" hidden="1"/>
    <cellStyle name="Lien hypertexte visité" xfId="329" builtinId="9" hidden="1"/>
    <cellStyle name="Lien hypertexte visité" xfId="331" builtinId="9" hidden="1"/>
    <cellStyle name="Lien hypertexte visité" xfId="333" builtinId="9" hidden="1"/>
    <cellStyle name="Lien hypertexte visité" xfId="335" builtinId="9" hidden="1"/>
    <cellStyle name="Lien hypertexte visité" xfId="337" builtinId="9" hidden="1"/>
    <cellStyle name="Lien hypertexte visité" xfId="339" builtinId="9" hidden="1"/>
    <cellStyle name="Lien hypertexte visité" xfId="341" builtinId="9" hidden="1"/>
    <cellStyle name="Lien hypertexte visité" xfId="343" builtinId="9" hidden="1"/>
    <cellStyle name="Lien hypertexte visité" xfId="345" builtinId="9" hidden="1"/>
    <cellStyle name="Lien hypertexte visité" xfId="347" builtinId="9" hidden="1"/>
    <cellStyle name="Lien hypertexte visité" xfId="349" builtinId="9" hidden="1"/>
    <cellStyle name="Lien hypertexte visité" xfId="351" builtinId="9" hidden="1"/>
    <cellStyle name="Lien hypertexte visité" xfId="353" builtinId="9" hidden="1"/>
    <cellStyle name="Lien hypertexte visité" xfId="355" builtinId="9" hidden="1"/>
    <cellStyle name="Lien hypertexte visité" xfId="357" builtinId="9" hidden="1"/>
    <cellStyle name="Lien hypertexte visité" xfId="359" builtinId="9" hidden="1"/>
    <cellStyle name="Lien hypertexte visité" xfId="361" builtinId="9" hidden="1"/>
    <cellStyle name="Lien hypertexte visité" xfId="363" builtinId="9" hidden="1"/>
    <cellStyle name="Lien hypertexte visité" xfId="365" builtinId="9" hidden="1"/>
    <cellStyle name="Lien hypertexte visité" xfId="367" builtinId="9" hidden="1"/>
    <cellStyle name="Lien hypertexte visité" xfId="369" builtinId="9" hidden="1"/>
    <cellStyle name="Lien hypertexte visité" xfId="371" builtinId="9" hidden="1"/>
    <cellStyle name="Lien hypertexte visité" xfId="373" builtinId="9" hidden="1"/>
    <cellStyle name="Lien hypertexte visité" xfId="375" builtinId="9" hidden="1"/>
    <cellStyle name="Lien hypertexte visité" xfId="377" builtinId="9" hidden="1"/>
    <cellStyle name="Lien hypertexte visité" xfId="379" builtinId="9" hidden="1"/>
    <cellStyle name="Lien hypertexte visité" xfId="381" builtinId="9" hidden="1"/>
    <cellStyle name="Lien hypertexte visité" xfId="383" builtinId="9" hidden="1"/>
    <cellStyle name="Lien hypertexte visité" xfId="385" builtinId="9" hidden="1"/>
    <cellStyle name="Lien hypertexte visité" xfId="387" builtinId="9" hidden="1"/>
    <cellStyle name="Lien hypertexte visité" xfId="389" builtinId="9" hidden="1"/>
    <cellStyle name="Lien hypertexte visité" xfId="391" builtinId="9" hidden="1"/>
    <cellStyle name="Lien hypertexte visité" xfId="393" builtinId="9" hidden="1"/>
    <cellStyle name="Lien hypertexte visité" xfId="395" builtinId="9" hidden="1"/>
    <cellStyle name="Lien hypertexte visité" xfId="397" builtinId="9" hidden="1"/>
    <cellStyle name="Lien hypertexte visité" xfId="399" builtinId="9" hidden="1"/>
    <cellStyle name="Lien hypertexte visité" xfId="401" builtinId="9" hidden="1"/>
    <cellStyle name="Lien hypertexte visité" xfId="403" builtinId="9" hidden="1"/>
    <cellStyle name="Lien hypertexte visité" xfId="405" builtinId="9" hidden="1"/>
    <cellStyle name="Lien hypertexte visité" xfId="407" builtinId="9" hidden="1"/>
    <cellStyle name="Lien hypertexte visité" xfId="409" builtinId="9" hidden="1"/>
    <cellStyle name="Lien hypertexte visité" xfId="411" builtinId="9" hidden="1"/>
    <cellStyle name="Lien hypertexte visité" xfId="413" builtinId="9" hidden="1"/>
    <cellStyle name="Lien hypertexte visité" xfId="415" builtinId="9" hidden="1"/>
    <cellStyle name="Lien hypertexte visité" xfId="417" builtinId="9" hidden="1"/>
    <cellStyle name="Lien hypertexte visité" xfId="419" builtinId="9" hidden="1"/>
    <cellStyle name="Lien hypertexte visité" xfId="421" builtinId="9" hidden="1"/>
    <cellStyle name="Lien hypertexte visité" xfId="423" builtinId="9" hidden="1"/>
    <cellStyle name="Lien hypertexte visité" xfId="425" builtinId="9" hidden="1"/>
    <cellStyle name="Lien hypertexte visité" xfId="427" builtinId="9" hidden="1"/>
    <cellStyle name="Lien hypertexte visité" xfId="429" builtinId="9" hidden="1"/>
    <cellStyle name="Lien hypertexte visité" xfId="431" builtinId="9" hidden="1"/>
    <cellStyle name="Lien hypertexte visité" xfId="433" builtinId="9" hidden="1"/>
    <cellStyle name="Lien hypertexte visité" xfId="435" builtinId="9" hidden="1"/>
    <cellStyle name="Lien hypertexte visité" xfId="437" builtinId="9" hidden="1"/>
    <cellStyle name="Lien hypertexte visité" xfId="439" builtinId="9" hidden="1"/>
    <cellStyle name="Lien hypertexte visité" xfId="441" builtinId="9" hidden="1"/>
    <cellStyle name="Lien hypertexte visité" xfId="443" builtinId="9" hidden="1"/>
    <cellStyle name="Lien hypertexte visité" xfId="445" builtinId="9" hidden="1"/>
    <cellStyle name="Lien hypertexte visité" xfId="447" builtinId="9" hidden="1"/>
    <cellStyle name="Lien hypertexte visité" xfId="449" builtinId="9" hidden="1"/>
    <cellStyle name="Lien hypertexte visité" xfId="451" builtinId="9" hidden="1"/>
    <cellStyle name="Lien hypertexte visité" xfId="453" builtinId="9" hidden="1"/>
    <cellStyle name="Lien hypertexte visité" xfId="455" builtinId="9" hidden="1"/>
    <cellStyle name="Lien hypertexte visité" xfId="457" builtinId="9" hidden="1"/>
    <cellStyle name="Lien hypertexte visité" xfId="459" builtinId="9" hidden="1"/>
    <cellStyle name="Lien hypertexte visité" xfId="461" builtinId="9" hidden="1"/>
    <cellStyle name="Lien hypertexte visité" xfId="463" builtinId="9" hidden="1"/>
    <cellStyle name="Lien hypertexte visité" xfId="465" builtinId="9" hidden="1"/>
    <cellStyle name="Lien hypertexte visité" xfId="467" builtinId="9" hidden="1"/>
    <cellStyle name="Lien hypertexte visité" xfId="469" builtinId="9" hidden="1"/>
    <cellStyle name="Lien hypertexte visité" xfId="471" builtinId="9" hidden="1"/>
    <cellStyle name="Lien hypertexte visité" xfId="473" builtinId="9" hidden="1"/>
    <cellStyle name="Lien hypertexte visité" xfId="475" builtinId="9" hidden="1"/>
    <cellStyle name="Lien hypertexte visité" xfId="477" builtinId="9" hidden="1"/>
    <cellStyle name="Lien hypertexte visité" xfId="479" builtinId="9" hidden="1"/>
    <cellStyle name="Lien hypertexte visité" xfId="481" builtinId="9" hidden="1"/>
    <cellStyle name="Lien hypertexte visité" xfId="483" builtinId="9" hidden="1"/>
    <cellStyle name="Lien hypertexte visité" xfId="485" builtinId="9" hidden="1"/>
    <cellStyle name="Lien hypertexte visité" xfId="487" builtinId="9" hidden="1"/>
    <cellStyle name="Lien hypertexte visité" xfId="489" builtinId="9" hidden="1"/>
    <cellStyle name="Lien hypertexte visité" xfId="491" builtinId="9" hidden="1"/>
    <cellStyle name="Lien hypertexte visité" xfId="493" builtinId="9" hidden="1"/>
    <cellStyle name="Lien hypertexte visité" xfId="495" builtinId="9" hidden="1"/>
    <cellStyle name="Lien hypertexte visité" xfId="497" builtinId="9" hidden="1"/>
    <cellStyle name="Lien hypertexte visité" xfId="499" builtinId="9" hidden="1"/>
    <cellStyle name="Lien hypertexte visité" xfId="501" builtinId="9" hidden="1"/>
    <cellStyle name="Lien hypertexte visité" xfId="503" builtinId="9" hidden="1"/>
    <cellStyle name="Lien hypertexte visité" xfId="505" builtinId="9" hidden="1"/>
    <cellStyle name="Lien hypertexte visité" xfId="507" builtinId="9" hidden="1"/>
    <cellStyle name="Lien hypertexte visité" xfId="509" builtinId="9" hidden="1"/>
    <cellStyle name="Lien hypertexte visité" xfId="511" builtinId="9" hidden="1"/>
    <cellStyle name="Lien hypertexte visité" xfId="513" builtinId="9" hidden="1"/>
    <cellStyle name="Lien hypertexte visité" xfId="515" builtinId="9" hidden="1"/>
    <cellStyle name="Lien hypertexte visité" xfId="517" builtinId="9" hidden="1"/>
    <cellStyle name="Lien hypertexte visité" xfId="519" builtinId="9" hidden="1"/>
    <cellStyle name="Lien hypertexte visité" xfId="521" builtinId="9" hidden="1"/>
    <cellStyle name="Lien hypertexte visité" xfId="523" builtinId="9" hidden="1"/>
    <cellStyle name="Lien hypertexte visité" xfId="525" builtinId="9" hidden="1"/>
    <cellStyle name="Lien hypertexte visité" xfId="527" builtinId="9" hidden="1"/>
    <cellStyle name="Lien hypertexte visité" xfId="529" builtinId="9" hidden="1"/>
    <cellStyle name="Lien hypertexte visité" xfId="531" builtinId="9" hidden="1"/>
    <cellStyle name="Lien hypertexte visité" xfId="533" builtinId="9" hidden="1"/>
    <cellStyle name="Lien hypertexte visité" xfId="535" builtinId="9" hidden="1"/>
    <cellStyle name="Lien hypertexte visité" xfId="537" builtinId="9" hidden="1"/>
    <cellStyle name="Lien hypertexte visité" xfId="539" builtinId="9" hidden="1"/>
    <cellStyle name="Lien hypertexte visité" xfId="541" builtinId="9" hidden="1"/>
    <cellStyle name="Normal" xfId="0" builtinId="0"/>
    <cellStyle name="Pourcentage" xfId="69" builtinId="5"/>
  </cellStyles>
  <dxfs count="0"/>
  <tableStyles count="0" defaultTableStyle="TableStyleMedium9" defaultPivotStyle="PivotStyleMedium4"/>
  <colors>
    <mruColors>
      <color rgb="FF9DCFE2"/>
      <color rgb="FF0092D2"/>
      <color rgb="FF9CD4E7"/>
      <color rgb="FF9DD4E7"/>
      <color rgb="FF9CD3E7"/>
      <color rgb="FF0092D1"/>
      <color rgb="FF00A0D6"/>
      <color rgb="FFCBE9F2"/>
      <color rgb="FFFFFFFE"/>
      <color rgb="FF0074A5"/>
    </mru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externalLink" Target="externalLinks/externalLink1.xml"/><Relationship Id="rId7" Type="http://schemas.openxmlformats.org/officeDocument/2006/relationships/theme" Target="theme/theme1.xml"/><Relationship Id="rId8" Type="http://schemas.openxmlformats.org/officeDocument/2006/relationships/styles" Target="styles.xml"/><Relationship Id="rId9" Type="http://schemas.openxmlformats.org/officeDocument/2006/relationships/sharedStrings" Target="sharedStrings.xml"/><Relationship Id="rId10"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2.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3.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1"/>
    </mc:Choice>
    <mc:Fallback>
      <c:style val="1"/>
    </mc:Fallback>
  </mc:AlternateContent>
  <c:chart>
    <c:autoTitleDeleted val="1"/>
    <c:plotArea>
      <c:layout>
        <c:manualLayout>
          <c:layoutTarget val="inner"/>
          <c:xMode val="edge"/>
          <c:yMode val="edge"/>
          <c:x val="0.132918966727667"/>
          <c:y val="0.0746790714293594"/>
          <c:w val="0.712334798187706"/>
          <c:h val="0.670037905669517"/>
        </c:manualLayout>
      </c:layout>
      <c:barChart>
        <c:barDir val="col"/>
        <c:grouping val="clustered"/>
        <c:varyColors val="0"/>
        <c:ser>
          <c:idx val="0"/>
          <c:order val="0"/>
          <c:tx>
            <c:strRef>
              <c:f>coach!$A$14</c:f>
              <c:strCache>
                <c:ptCount val="1"/>
                <c:pt idx="0">
                  <c:v>référence</c:v>
                </c:pt>
              </c:strCache>
            </c:strRef>
          </c:tx>
          <c:spPr>
            <a:solidFill>
              <a:schemeClr val="tx1"/>
            </a:solidFill>
            <a:ln w="25400">
              <a:noFill/>
            </a:ln>
          </c:spPr>
          <c:invertIfNegative val="0"/>
          <c:val>
            <c:numRef>
              <c:f>coach!$F$14:$G$14</c:f>
              <c:numCache>
                <c:formatCode>General</c:formatCode>
                <c:ptCount val="2"/>
                <c:pt idx="0">
                  <c:v>1.0</c:v>
                </c:pt>
                <c:pt idx="1">
                  <c:v>1.0</c:v>
                </c:pt>
              </c:numCache>
            </c:numRef>
          </c:val>
        </c:ser>
        <c:ser>
          <c:idx val="1"/>
          <c:order val="1"/>
          <c:tx>
            <c:strRef>
              <c:f>coach!$A$16</c:f>
              <c:strCache>
                <c:ptCount val="1"/>
              </c:strCache>
            </c:strRef>
          </c:tx>
          <c:spPr>
            <a:solidFill>
              <a:srgbClr val="9CD3E7"/>
            </a:solidFill>
            <a:ln w="25400">
              <a:noFill/>
            </a:ln>
          </c:spPr>
          <c:invertIfNegative val="0"/>
          <c:val>
            <c:numRef>
              <c:f>coach!$F$16:$G$16</c:f>
              <c:numCache>
                <c:formatCode>General</c:formatCode>
                <c:ptCount val="2"/>
                <c:pt idx="0">
                  <c:v>0.0</c:v>
                </c:pt>
                <c:pt idx="1">
                  <c:v>0.0</c:v>
                </c:pt>
              </c:numCache>
            </c:numRef>
          </c:val>
        </c:ser>
        <c:ser>
          <c:idx val="2"/>
          <c:order val="2"/>
          <c:tx>
            <c:strRef>
              <c:f>coach!$A$15</c:f>
              <c:strCache>
                <c:ptCount val="1"/>
                <c:pt idx="0">
                  <c:v>21/11/18</c:v>
                </c:pt>
              </c:strCache>
            </c:strRef>
          </c:tx>
          <c:spPr>
            <a:solidFill>
              <a:srgbClr val="0092D2"/>
            </a:solidFill>
            <a:ln w="25400">
              <a:noFill/>
            </a:ln>
          </c:spPr>
          <c:invertIfNegative val="0"/>
          <c:val>
            <c:numRef>
              <c:f>coach!$F$15:$G$15</c:f>
              <c:numCache>
                <c:formatCode>General</c:formatCode>
                <c:ptCount val="2"/>
                <c:pt idx="0">
                  <c:v>0.583333333333333</c:v>
                </c:pt>
                <c:pt idx="1">
                  <c:v>0.566666666666667</c:v>
                </c:pt>
              </c:numCache>
            </c:numRef>
          </c:val>
        </c:ser>
        <c:dLbls>
          <c:showLegendKey val="0"/>
          <c:showVal val="0"/>
          <c:showCatName val="0"/>
          <c:showSerName val="0"/>
          <c:showPercent val="0"/>
          <c:showBubbleSize val="0"/>
        </c:dLbls>
        <c:gapWidth val="150"/>
        <c:axId val="-2138003288"/>
        <c:axId val="-2132975016"/>
      </c:barChart>
      <c:catAx>
        <c:axId val="-2138003288"/>
        <c:scaling>
          <c:orientation val="minMax"/>
        </c:scaling>
        <c:delete val="1"/>
        <c:axPos val="b"/>
        <c:numFmt formatCode="General" sourceLinked="1"/>
        <c:majorTickMark val="none"/>
        <c:minorTickMark val="none"/>
        <c:tickLblPos val="nextTo"/>
        <c:crossAx val="-2132975016"/>
        <c:crosses val="autoZero"/>
        <c:auto val="1"/>
        <c:lblAlgn val="ctr"/>
        <c:lblOffset val="100"/>
        <c:noMultiLvlLbl val="0"/>
      </c:catAx>
      <c:valAx>
        <c:axId val="-2132975016"/>
        <c:scaling>
          <c:orientation val="minMax"/>
        </c:scaling>
        <c:delete val="0"/>
        <c:axPos val="l"/>
        <c:majorGridlines>
          <c:spPr>
            <a:ln>
              <a:solidFill>
                <a:schemeClr val="bg1">
                  <a:lumMod val="95000"/>
                </a:schemeClr>
              </a:solidFill>
              <a:prstDash val="solid"/>
              <a:miter lim="800000"/>
            </a:ln>
          </c:spPr>
        </c:majorGridlines>
        <c:numFmt formatCode="0%" sourceLinked="0"/>
        <c:majorTickMark val="cross"/>
        <c:minorTickMark val="none"/>
        <c:tickLblPos val="low"/>
        <c:spPr>
          <a:ln>
            <a:noFill/>
          </a:ln>
        </c:spPr>
        <c:txPr>
          <a:bodyPr/>
          <a:lstStyle/>
          <a:p>
            <a:pPr algn="r">
              <a:defRPr/>
            </a:pPr>
            <a:endParaRPr lang="fr-FR"/>
          </a:p>
        </c:txPr>
        <c:crossAx val="-2138003288"/>
        <c:crosses val="autoZero"/>
        <c:crossBetween val="between"/>
      </c:valAx>
    </c:plotArea>
    <c:plotVisOnly val="1"/>
    <c:dispBlanksAs val="gap"/>
    <c:showDLblsOverMax val="0"/>
  </c:chart>
  <c:spPr>
    <a:ln>
      <a:noFill/>
    </a:ln>
  </c:spPr>
  <c:txPr>
    <a:bodyPr/>
    <a:lstStyle/>
    <a:p>
      <a:pPr>
        <a:defRPr sz="1200">
          <a:latin typeface="Avenir Book"/>
          <a:cs typeface="Avenir Book"/>
        </a:defRPr>
      </a:pPr>
      <a:endParaRPr lang="fr-FR"/>
    </a:p>
  </c:txPr>
  <c:printSettings>
    <c:headerFooter/>
    <c:pageMargins b="1.0" l="0.75" r="0.75" t="1.0"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1"/>
    </mc:Choice>
    <mc:Fallback>
      <c:style val="1"/>
    </mc:Fallback>
  </mc:AlternateContent>
  <c:chart>
    <c:autoTitleDeleted val="1"/>
    <c:plotArea>
      <c:layout>
        <c:manualLayout>
          <c:layoutTarget val="inner"/>
          <c:xMode val="edge"/>
          <c:yMode val="edge"/>
          <c:x val="0.0934934260136321"/>
          <c:y val="0.152583918340125"/>
          <c:w val="0.871099559727631"/>
          <c:h val="0.70138216589849"/>
        </c:manualLayout>
      </c:layout>
      <c:scatterChart>
        <c:scatterStyle val="smoothMarker"/>
        <c:varyColors val="0"/>
        <c:ser>
          <c:idx val="0"/>
          <c:order val="0"/>
          <c:tx>
            <c:strRef>
              <c:f>coach!$A$2</c:f>
              <c:strCache>
                <c:ptCount val="1"/>
                <c:pt idx="0">
                  <c:v>moyenne</c:v>
                </c:pt>
              </c:strCache>
            </c:strRef>
          </c:tx>
          <c:spPr>
            <a:ln w="12700">
              <a:solidFill>
                <a:schemeClr val="tx1"/>
              </a:solidFill>
            </a:ln>
          </c:spPr>
          <c:marker>
            <c:symbol val="none"/>
          </c:marker>
          <c:trendline>
            <c:spPr>
              <a:ln w="12700" cmpd="sng">
                <a:solidFill>
                  <a:schemeClr val="tx1"/>
                </a:solidFill>
                <a:prstDash val="sysDot"/>
              </a:ln>
            </c:spPr>
            <c:trendlineType val="linear"/>
            <c:dispRSqr val="0"/>
            <c:dispEq val="0"/>
          </c:trendline>
          <c:xVal>
            <c:numRef>
              <c:f>coach!$AJ$2:$AO$2</c:f>
              <c:numCache>
                <c:formatCode>General</c:formatCode>
                <c:ptCount val="6"/>
                <c:pt idx="0">
                  <c:v>3.0</c:v>
                </c:pt>
                <c:pt idx="1">
                  <c:v>7.800000000000001</c:v>
                </c:pt>
                <c:pt idx="2">
                  <c:v>12.6</c:v>
                </c:pt>
                <c:pt idx="3">
                  <c:v>17.4</c:v>
                </c:pt>
                <c:pt idx="4">
                  <c:v>51.0</c:v>
                </c:pt>
                <c:pt idx="5">
                  <c:v>123.0</c:v>
                </c:pt>
              </c:numCache>
            </c:numRef>
          </c:xVal>
          <c:yVal>
            <c:numRef>
              <c:f>coach!$AJ$3:$AO$3</c:f>
              <c:numCache>
                <c:formatCode>General</c:formatCode>
                <c:ptCount val="6"/>
                <c:pt idx="0">
                  <c:v>33.0</c:v>
                </c:pt>
                <c:pt idx="1">
                  <c:v>30.47744978512757</c:v>
                </c:pt>
                <c:pt idx="2">
                  <c:v>29.21137685323619</c:v>
                </c:pt>
                <c:pt idx="3">
                  <c:v>28.35925509766173</c:v>
                </c:pt>
                <c:pt idx="4">
                  <c:v>25.52031677169159</c:v>
                </c:pt>
                <c:pt idx="5">
                  <c:v>23.19616974390063</c:v>
                </c:pt>
              </c:numCache>
            </c:numRef>
          </c:yVal>
          <c:smooth val="1"/>
        </c:ser>
        <c:ser>
          <c:idx val="1"/>
          <c:order val="1"/>
          <c:tx>
            <c:strRef>
              <c:f>coach!$A$3</c:f>
              <c:strCache>
                <c:ptCount val="1"/>
                <c:pt idx="0">
                  <c:v>21/11/18</c:v>
                </c:pt>
              </c:strCache>
            </c:strRef>
          </c:tx>
          <c:spPr>
            <a:ln w="12700">
              <a:solidFill>
                <a:srgbClr val="0092D2"/>
              </a:solidFill>
            </a:ln>
          </c:spPr>
          <c:marker>
            <c:symbol val="none"/>
          </c:marker>
          <c:trendline>
            <c:spPr>
              <a:ln w="12700" cmpd="sng">
                <a:solidFill>
                  <a:srgbClr val="0092D2"/>
                </a:solidFill>
                <a:prstDash val="sysDot"/>
              </a:ln>
            </c:spPr>
            <c:trendlineType val="linear"/>
            <c:dispRSqr val="0"/>
            <c:dispEq val="0"/>
          </c:trendline>
          <c:xVal>
            <c:numRef>
              <c:f>coach!$AJ$2:$AO$2</c:f>
              <c:numCache>
                <c:formatCode>General</c:formatCode>
                <c:ptCount val="6"/>
                <c:pt idx="0">
                  <c:v>3.0</c:v>
                </c:pt>
                <c:pt idx="1">
                  <c:v>7.800000000000001</c:v>
                </c:pt>
                <c:pt idx="2">
                  <c:v>12.6</c:v>
                </c:pt>
                <c:pt idx="3">
                  <c:v>17.4</c:v>
                </c:pt>
                <c:pt idx="4">
                  <c:v>51.0</c:v>
                </c:pt>
                <c:pt idx="5">
                  <c:v>123.0</c:v>
                </c:pt>
              </c:numCache>
            </c:numRef>
          </c:xVal>
          <c:yVal>
            <c:numRef>
              <c:f>coach!$AJ$4:$AO$4</c:f>
              <c:numCache>
                <c:formatCode>General</c:formatCode>
                <c:ptCount val="6"/>
                <c:pt idx="0">
                  <c:v>28.03937129069545</c:v>
                </c:pt>
                <c:pt idx="1">
                  <c:v>25.02951023885903</c:v>
                </c:pt>
                <c:pt idx="2">
                  <c:v>23.51885503603408</c:v>
                </c:pt>
                <c:pt idx="3">
                  <c:v>22.50211885040548</c:v>
                </c:pt>
                <c:pt idx="4">
                  <c:v>19.11474925691837</c:v>
                </c:pt>
                <c:pt idx="5">
                  <c:v>16.34161928057689</c:v>
                </c:pt>
              </c:numCache>
            </c:numRef>
          </c:yVal>
          <c:smooth val="1"/>
        </c:ser>
        <c:ser>
          <c:idx val="2"/>
          <c:order val="2"/>
          <c:tx>
            <c:strRef>
              <c:f>coach!$A$4</c:f>
              <c:strCache>
                <c:ptCount val="1"/>
              </c:strCache>
            </c:strRef>
          </c:tx>
          <c:spPr>
            <a:ln w="12700">
              <a:solidFill>
                <a:srgbClr val="9DCFE2"/>
              </a:solidFill>
            </a:ln>
          </c:spPr>
          <c:marker>
            <c:symbol val="none"/>
          </c:marker>
          <c:trendline>
            <c:spPr>
              <a:ln w="12700" cmpd="sng">
                <a:solidFill>
                  <a:srgbClr val="9DCFE2"/>
                </a:solidFill>
                <a:prstDash val="sysDot"/>
              </a:ln>
            </c:spPr>
            <c:trendlineType val="linear"/>
            <c:dispRSqr val="0"/>
            <c:dispEq val="0"/>
          </c:trendline>
          <c:xVal>
            <c:numRef>
              <c:f>coach!$AJ$2:$AO$2</c:f>
              <c:numCache>
                <c:formatCode>General</c:formatCode>
                <c:ptCount val="6"/>
                <c:pt idx="0">
                  <c:v>3.0</c:v>
                </c:pt>
                <c:pt idx="1">
                  <c:v>7.800000000000001</c:v>
                </c:pt>
                <c:pt idx="2">
                  <c:v>12.6</c:v>
                </c:pt>
                <c:pt idx="3">
                  <c:v>17.4</c:v>
                </c:pt>
                <c:pt idx="4">
                  <c:v>51.0</c:v>
                </c:pt>
                <c:pt idx="5">
                  <c:v>123.0</c:v>
                </c:pt>
              </c:numCache>
            </c:numRef>
          </c:xVal>
          <c:yVal>
            <c:numRef>
              <c:f>coach!$AJ$5:$AO$5</c:f>
              <c:numCache>
                <c:formatCode>General</c:formatCode>
                <c:ptCount val="6"/>
                <c:pt idx="0">
                  <c:v>0.0</c:v>
                </c:pt>
                <c:pt idx="1">
                  <c:v>0.0</c:v>
                </c:pt>
                <c:pt idx="2">
                  <c:v>0.0</c:v>
                </c:pt>
                <c:pt idx="3">
                  <c:v>0.0</c:v>
                </c:pt>
                <c:pt idx="4">
                  <c:v>0.0</c:v>
                </c:pt>
                <c:pt idx="5">
                  <c:v>0.0</c:v>
                </c:pt>
              </c:numCache>
            </c:numRef>
          </c:yVal>
          <c:smooth val="1"/>
        </c:ser>
        <c:dLbls>
          <c:showLegendKey val="0"/>
          <c:showVal val="0"/>
          <c:showCatName val="0"/>
          <c:showSerName val="0"/>
          <c:showPercent val="0"/>
          <c:showBubbleSize val="0"/>
        </c:dLbls>
        <c:axId val="-2136532584"/>
        <c:axId val="-2136634104"/>
      </c:scatterChart>
      <c:valAx>
        <c:axId val="-2136532584"/>
        <c:scaling>
          <c:orientation val="minMax"/>
        </c:scaling>
        <c:delete val="0"/>
        <c:axPos val="b"/>
        <c:title>
          <c:tx>
            <c:rich>
              <a:bodyPr/>
              <a:lstStyle/>
              <a:p>
                <a:pPr>
                  <a:defRPr/>
                </a:pPr>
                <a:r>
                  <a:rPr lang="fr-FR"/>
                  <a:t>durée maximale de l'effort (</a:t>
                </a:r>
                <a:r>
                  <a:rPr lang="fr-FR" baseline="0"/>
                  <a:t>en minutes)</a:t>
                </a:r>
                <a:endParaRPr lang="fr-FR"/>
              </a:p>
            </c:rich>
          </c:tx>
          <c:layout>
            <c:manualLayout>
              <c:xMode val="edge"/>
              <c:yMode val="edge"/>
              <c:x val="0.259901091053266"/>
              <c:y val="0.935556316439703"/>
            </c:manualLayout>
          </c:layout>
          <c:overlay val="0"/>
        </c:title>
        <c:numFmt formatCode="General" sourceLinked="1"/>
        <c:majorTickMark val="cross"/>
        <c:minorTickMark val="none"/>
        <c:tickLblPos val="low"/>
        <c:spPr>
          <a:ln>
            <a:solidFill>
              <a:schemeClr val="bg1">
                <a:lumMod val="95000"/>
              </a:schemeClr>
            </a:solidFill>
          </a:ln>
        </c:spPr>
        <c:crossAx val="-2136634104"/>
        <c:crosses val="autoZero"/>
        <c:crossBetween val="midCat"/>
      </c:valAx>
      <c:valAx>
        <c:axId val="-2136634104"/>
        <c:scaling>
          <c:orientation val="minMax"/>
        </c:scaling>
        <c:delete val="0"/>
        <c:axPos val="l"/>
        <c:title>
          <c:tx>
            <c:rich>
              <a:bodyPr rot="-5400000" vert="horz"/>
              <a:lstStyle/>
              <a:p>
                <a:pPr>
                  <a:defRPr/>
                </a:pPr>
                <a:r>
                  <a:rPr lang="fr-FR"/>
                  <a:t>VO2 (en l/min/kg)</a:t>
                </a:r>
              </a:p>
            </c:rich>
          </c:tx>
          <c:layout/>
          <c:overlay val="0"/>
        </c:title>
        <c:numFmt formatCode="General" sourceLinked="1"/>
        <c:majorTickMark val="cross"/>
        <c:minorTickMark val="none"/>
        <c:tickLblPos val="nextTo"/>
        <c:spPr>
          <a:ln>
            <a:solidFill>
              <a:schemeClr val="bg1">
                <a:lumMod val="95000"/>
              </a:schemeClr>
            </a:solidFill>
          </a:ln>
        </c:spPr>
        <c:crossAx val="-2136532584"/>
        <c:crosses val="autoZero"/>
        <c:crossBetween val="midCat"/>
      </c:valAx>
    </c:plotArea>
    <c:plotVisOnly val="1"/>
    <c:dispBlanksAs val="gap"/>
    <c:showDLblsOverMax val="0"/>
  </c:chart>
  <c:spPr>
    <a:ln>
      <a:noFill/>
    </a:ln>
  </c:spPr>
  <c:txPr>
    <a:bodyPr/>
    <a:lstStyle/>
    <a:p>
      <a:pPr>
        <a:defRPr sz="1200" b="0">
          <a:latin typeface="Avenir Book"/>
          <a:cs typeface="Avenir Book"/>
        </a:defRPr>
      </a:pPr>
      <a:endParaRPr lang="fr-FR"/>
    </a:p>
  </c:txPr>
  <c:printSettings>
    <c:headerFooter/>
    <c:pageMargins b="1.0" l="0.75" r="0.75" t="1.0" header="0.5" footer="0.5"/>
    <c:pageSetup/>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1"/>
    </mc:Choice>
    <mc:Fallback>
      <c:style val="1"/>
    </mc:Fallback>
  </mc:AlternateContent>
  <c:chart>
    <c:autoTitleDeleted val="1"/>
    <c:plotArea>
      <c:layout>
        <c:manualLayout>
          <c:layoutTarget val="inner"/>
          <c:xMode val="edge"/>
          <c:yMode val="edge"/>
          <c:x val="0.155494984118736"/>
          <c:y val="0.0279924765627296"/>
          <c:w val="0.77012190348655"/>
          <c:h val="0.644279364306156"/>
        </c:manualLayout>
      </c:layout>
      <c:barChart>
        <c:barDir val="col"/>
        <c:grouping val="clustered"/>
        <c:varyColors val="0"/>
        <c:ser>
          <c:idx val="0"/>
          <c:order val="0"/>
          <c:tx>
            <c:strRef>
              <c:f>coach!$A$14</c:f>
              <c:strCache>
                <c:ptCount val="1"/>
                <c:pt idx="0">
                  <c:v>référence</c:v>
                </c:pt>
              </c:strCache>
            </c:strRef>
          </c:tx>
          <c:spPr>
            <a:solidFill>
              <a:schemeClr val="tx1"/>
            </a:solidFill>
            <a:ln w="12700">
              <a:noFill/>
            </a:ln>
          </c:spPr>
          <c:invertIfNegative val="0"/>
          <c:val>
            <c:numRef>
              <c:f>coach!$I$14:$M$14</c:f>
              <c:numCache>
                <c:formatCode>General</c:formatCode>
                <c:ptCount val="5"/>
                <c:pt idx="0">
                  <c:v>1.0</c:v>
                </c:pt>
                <c:pt idx="1">
                  <c:v>1.0</c:v>
                </c:pt>
                <c:pt idx="3">
                  <c:v>1.0</c:v>
                </c:pt>
                <c:pt idx="4">
                  <c:v>1.0</c:v>
                </c:pt>
              </c:numCache>
            </c:numRef>
          </c:val>
        </c:ser>
        <c:ser>
          <c:idx val="1"/>
          <c:order val="1"/>
          <c:tx>
            <c:strRef>
              <c:f>coach!$A$16</c:f>
              <c:strCache>
                <c:ptCount val="1"/>
              </c:strCache>
            </c:strRef>
          </c:tx>
          <c:spPr>
            <a:solidFill>
              <a:srgbClr val="9CD3E7"/>
            </a:solidFill>
            <a:ln w="12700">
              <a:noFill/>
            </a:ln>
          </c:spPr>
          <c:invertIfNegative val="0"/>
          <c:val>
            <c:numRef>
              <c:f>coach!$I$16:$M$16</c:f>
              <c:numCache>
                <c:formatCode>General</c:formatCode>
                <c:ptCount val="5"/>
                <c:pt idx="0">
                  <c:v>0.0</c:v>
                </c:pt>
                <c:pt idx="1">
                  <c:v>0.0</c:v>
                </c:pt>
                <c:pt idx="3">
                  <c:v>0.0</c:v>
                </c:pt>
                <c:pt idx="4">
                  <c:v>0.0</c:v>
                </c:pt>
              </c:numCache>
            </c:numRef>
          </c:val>
        </c:ser>
        <c:ser>
          <c:idx val="2"/>
          <c:order val="2"/>
          <c:tx>
            <c:strRef>
              <c:f>coach!$A$15</c:f>
              <c:strCache>
                <c:ptCount val="1"/>
                <c:pt idx="0">
                  <c:v>21/11/18</c:v>
                </c:pt>
              </c:strCache>
            </c:strRef>
          </c:tx>
          <c:spPr>
            <a:solidFill>
              <a:srgbClr val="0092D2"/>
            </a:solidFill>
            <a:ln w="12700">
              <a:noFill/>
            </a:ln>
          </c:spPr>
          <c:invertIfNegative val="0"/>
          <c:val>
            <c:numRef>
              <c:f>coach!$I$15:$M$15</c:f>
              <c:numCache>
                <c:formatCode>General</c:formatCode>
                <c:ptCount val="5"/>
                <c:pt idx="0">
                  <c:v>0.842105263157895</c:v>
                </c:pt>
                <c:pt idx="1">
                  <c:v>0.877777777777778</c:v>
                </c:pt>
                <c:pt idx="3">
                  <c:v>0.816666666666667</c:v>
                </c:pt>
                <c:pt idx="4">
                  <c:v>0.1</c:v>
                </c:pt>
              </c:numCache>
            </c:numRef>
          </c:val>
        </c:ser>
        <c:dLbls>
          <c:showLegendKey val="0"/>
          <c:showVal val="0"/>
          <c:showCatName val="0"/>
          <c:showSerName val="0"/>
          <c:showPercent val="0"/>
          <c:showBubbleSize val="0"/>
        </c:dLbls>
        <c:gapWidth val="150"/>
        <c:axId val="-2137319112"/>
        <c:axId val="-2137294664"/>
      </c:barChart>
      <c:catAx>
        <c:axId val="-2137319112"/>
        <c:scaling>
          <c:orientation val="minMax"/>
        </c:scaling>
        <c:delete val="1"/>
        <c:axPos val="b"/>
        <c:numFmt formatCode="General" sourceLinked="1"/>
        <c:majorTickMark val="none"/>
        <c:minorTickMark val="none"/>
        <c:tickLblPos val="nextTo"/>
        <c:crossAx val="-2137294664"/>
        <c:crosses val="autoZero"/>
        <c:auto val="1"/>
        <c:lblAlgn val="ctr"/>
        <c:lblOffset val="100"/>
        <c:noMultiLvlLbl val="0"/>
      </c:catAx>
      <c:valAx>
        <c:axId val="-2137294664"/>
        <c:scaling>
          <c:orientation val="minMax"/>
        </c:scaling>
        <c:delete val="0"/>
        <c:axPos val="l"/>
        <c:majorGridlines>
          <c:spPr>
            <a:ln>
              <a:solidFill>
                <a:schemeClr val="bg1">
                  <a:lumMod val="95000"/>
                </a:schemeClr>
              </a:solidFill>
              <a:prstDash val="solid"/>
              <a:miter lim="800000"/>
            </a:ln>
          </c:spPr>
        </c:majorGridlines>
        <c:numFmt formatCode="0%" sourceLinked="0"/>
        <c:majorTickMark val="cross"/>
        <c:minorTickMark val="none"/>
        <c:tickLblPos val="low"/>
        <c:spPr>
          <a:ln>
            <a:noFill/>
          </a:ln>
        </c:spPr>
        <c:txPr>
          <a:bodyPr/>
          <a:lstStyle/>
          <a:p>
            <a:pPr algn="r">
              <a:defRPr/>
            </a:pPr>
            <a:endParaRPr lang="fr-FR"/>
          </a:p>
        </c:txPr>
        <c:crossAx val="-2137319112"/>
        <c:crosses val="autoZero"/>
        <c:crossBetween val="between"/>
      </c:valAx>
    </c:plotArea>
    <c:plotVisOnly val="1"/>
    <c:dispBlanksAs val="gap"/>
    <c:showDLblsOverMax val="0"/>
  </c:chart>
  <c:spPr>
    <a:ln>
      <a:noFill/>
    </a:ln>
  </c:spPr>
  <c:txPr>
    <a:bodyPr/>
    <a:lstStyle/>
    <a:p>
      <a:pPr>
        <a:defRPr sz="1200">
          <a:latin typeface="Avenir Book"/>
          <a:cs typeface="Avenir Book"/>
        </a:defRPr>
      </a:pPr>
      <a:endParaRPr lang="fr-FR"/>
    </a:p>
  </c:txPr>
  <c:printSettings>
    <c:headerFooter/>
    <c:pageMargins b="1.0" l="0.75" r="0.75" t="1.0" header="0.5" footer="0.5"/>
    <c:pageSetup/>
  </c:printSettings>
  <c:userShapes r:id="rId1"/>
</c:chartSpace>
</file>

<file path=xl/charts/chart4.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1"/>
    <c:plotArea>
      <c:layout>
        <c:manualLayout>
          <c:layoutTarget val="inner"/>
          <c:xMode val="edge"/>
          <c:yMode val="edge"/>
          <c:x val="0.0245839636913767"/>
          <c:y val="0.0"/>
          <c:w val="0.968419443851523"/>
          <c:h val="1.0"/>
        </c:manualLayout>
      </c:layout>
      <c:barChart>
        <c:barDir val="bar"/>
        <c:grouping val="clustered"/>
        <c:varyColors val="0"/>
        <c:ser>
          <c:idx val="0"/>
          <c:order val="0"/>
          <c:invertIfNegative val="0"/>
          <c:dPt>
            <c:idx val="0"/>
            <c:invertIfNegative val="0"/>
            <c:bubble3D val="0"/>
            <c:spPr>
              <a:solidFill>
                <a:schemeClr val="tx1"/>
              </a:solidFill>
              <a:effectLst/>
            </c:spPr>
          </c:dPt>
          <c:dPt>
            <c:idx val="1"/>
            <c:invertIfNegative val="0"/>
            <c:bubble3D val="0"/>
            <c:spPr>
              <a:solidFill>
                <a:srgbClr val="9CD4E7"/>
              </a:solidFill>
              <a:effectLst/>
            </c:spPr>
          </c:dPt>
          <c:dPt>
            <c:idx val="2"/>
            <c:invertIfNegative val="0"/>
            <c:bubble3D val="0"/>
            <c:spPr>
              <a:solidFill>
                <a:srgbClr val="0092D2"/>
              </a:solidFill>
              <a:effectLst/>
            </c:spPr>
          </c:dPt>
          <c:dLbls>
            <c:dLblPos val="outEnd"/>
            <c:showLegendKey val="0"/>
            <c:showVal val="1"/>
            <c:showCatName val="0"/>
            <c:showSerName val="0"/>
            <c:showPercent val="0"/>
            <c:showBubbleSize val="0"/>
            <c:showLeaderLines val="0"/>
          </c:dLbls>
          <c:val>
            <c:numRef>
              <c:f>coach!$R$19:$R$21</c:f>
              <c:numCache>
                <c:formatCode>General</c:formatCode>
                <c:ptCount val="3"/>
                <c:pt idx="0">
                  <c:v>1.5</c:v>
                </c:pt>
                <c:pt idx="1">
                  <c:v>0.0</c:v>
                </c:pt>
                <c:pt idx="2">
                  <c:v>1.0</c:v>
                </c:pt>
              </c:numCache>
            </c:numRef>
          </c:val>
        </c:ser>
        <c:dLbls>
          <c:showLegendKey val="0"/>
          <c:showVal val="0"/>
          <c:showCatName val="0"/>
          <c:showSerName val="0"/>
          <c:showPercent val="0"/>
          <c:showBubbleSize val="0"/>
        </c:dLbls>
        <c:gapWidth val="150"/>
        <c:axId val="-2109354744"/>
        <c:axId val="-2109011816"/>
      </c:barChart>
      <c:catAx>
        <c:axId val="-2109354744"/>
        <c:scaling>
          <c:orientation val="minMax"/>
        </c:scaling>
        <c:delete val="0"/>
        <c:axPos val="l"/>
        <c:numFmt formatCode="General" sourceLinked="1"/>
        <c:majorTickMark val="none"/>
        <c:minorTickMark val="none"/>
        <c:tickLblPos val="none"/>
        <c:spPr>
          <a:ln>
            <a:solidFill>
              <a:schemeClr val="bg1">
                <a:lumMod val="95000"/>
              </a:schemeClr>
            </a:solidFill>
          </a:ln>
        </c:spPr>
        <c:crossAx val="-2109011816"/>
        <c:crosses val="autoZero"/>
        <c:auto val="1"/>
        <c:lblAlgn val="ctr"/>
        <c:lblOffset val="100"/>
        <c:noMultiLvlLbl val="0"/>
      </c:catAx>
      <c:valAx>
        <c:axId val="-2109011816"/>
        <c:scaling>
          <c:orientation val="minMax"/>
        </c:scaling>
        <c:delete val="1"/>
        <c:axPos val="b"/>
        <c:numFmt formatCode="General" sourceLinked="1"/>
        <c:majorTickMark val="none"/>
        <c:minorTickMark val="none"/>
        <c:tickLblPos val="none"/>
        <c:crossAx val="-2109354744"/>
        <c:crosses val="autoZero"/>
        <c:crossBetween val="between"/>
      </c:valAx>
    </c:plotArea>
    <c:plotVisOnly val="1"/>
    <c:dispBlanksAs val="gap"/>
    <c:showDLblsOverMax val="0"/>
  </c:chart>
  <c:spPr>
    <a:ln>
      <a:noFill/>
    </a:ln>
  </c:spPr>
  <c:txPr>
    <a:bodyPr/>
    <a:lstStyle/>
    <a:p>
      <a:pPr>
        <a:defRPr b="0">
          <a:latin typeface="Avenir Book"/>
          <a:cs typeface="Avenir Book"/>
        </a:defRPr>
      </a:pPr>
      <a:endParaRPr lang="fr-FR"/>
    </a:p>
  </c:txPr>
  <c:printSettings>
    <c:headerFooter/>
    <c:pageMargins b="1.0" l="0.75" r="0.75" t="1.0" header="0.5" footer="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1"/>
    <c:plotArea>
      <c:layout>
        <c:manualLayout>
          <c:layoutTarget val="inner"/>
          <c:xMode val="edge"/>
          <c:yMode val="edge"/>
          <c:x val="0.0245839636913767"/>
          <c:y val="0.0"/>
          <c:w val="0.968419443851523"/>
          <c:h val="1.0"/>
        </c:manualLayout>
      </c:layout>
      <c:barChart>
        <c:barDir val="bar"/>
        <c:grouping val="clustered"/>
        <c:varyColors val="0"/>
        <c:ser>
          <c:idx val="0"/>
          <c:order val="0"/>
          <c:invertIfNegative val="0"/>
          <c:dPt>
            <c:idx val="0"/>
            <c:invertIfNegative val="0"/>
            <c:bubble3D val="0"/>
            <c:spPr>
              <a:solidFill>
                <a:schemeClr val="tx1"/>
              </a:solidFill>
              <a:effectLst/>
            </c:spPr>
          </c:dPt>
          <c:dPt>
            <c:idx val="1"/>
            <c:invertIfNegative val="0"/>
            <c:bubble3D val="0"/>
            <c:spPr>
              <a:solidFill>
                <a:srgbClr val="9DD4E7"/>
              </a:solidFill>
              <a:effectLst/>
            </c:spPr>
          </c:dPt>
          <c:dPt>
            <c:idx val="2"/>
            <c:invertIfNegative val="0"/>
            <c:bubble3D val="0"/>
            <c:spPr>
              <a:solidFill>
                <a:srgbClr val="0092D2"/>
              </a:solidFill>
              <a:effectLst/>
            </c:spPr>
          </c:dPt>
          <c:dLbls>
            <c:dLblPos val="outEnd"/>
            <c:showLegendKey val="0"/>
            <c:showVal val="1"/>
            <c:showCatName val="0"/>
            <c:showSerName val="0"/>
            <c:showPercent val="0"/>
            <c:showBubbleSize val="0"/>
            <c:showLeaderLines val="0"/>
          </c:dLbls>
          <c:val>
            <c:numRef>
              <c:f>coach!$S$19:$S$21</c:f>
              <c:numCache>
                <c:formatCode>General</c:formatCode>
                <c:ptCount val="3"/>
                <c:pt idx="0">
                  <c:v>1.0</c:v>
                </c:pt>
                <c:pt idx="1">
                  <c:v>0.0</c:v>
                </c:pt>
                <c:pt idx="2">
                  <c:v>1.0</c:v>
                </c:pt>
              </c:numCache>
            </c:numRef>
          </c:val>
        </c:ser>
        <c:dLbls>
          <c:showLegendKey val="0"/>
          <c:showVal val="0"/>
          <c:showCatName val="0"/>
          <c:showSerName val="0"/>
          <c:showPercent val="0"/>
          <c:showBubbleSize val="0"/>
        </c:dLbls>
        <c:gapWidth val="150"/>
        <c:axId val="-2133208680"/>
        <c:axId val="-2133129448"/>
      </c:barChart>
      <c:catAx>
        <c:axId val="-2133208680"/>
        <c:scaling>
          <c:orientation val="minMax"/>
        </c:scaling>
        <c:delete val="0"/>
        <c:axPos val="l"/>
        <c:numFmt formatCode="General" sourceLinked="1"/>
        <c:majorTickMark val="none"/>
        <c:minorTickMark val="none"/>
        <c:tickLblPos val="none"/>
        <c:spPr>
          <a:ln>
            <a:solidFill>
              <a:schemeClr val="bg1">
                <a:lumMod val="95000"/>
              </a:schemeClr>
            </a:solidFill>
          </a:ln>
        </c:spPr>
        <c:crossAx val="-2133129448"/>
        <c:crosses val="autoZero"/>
        <c:auto val="1"/>
        <c:lblAlgn val="ctr"/>
        <c:lblOffset val="100"/>
        <c:noMultiLvlLbl val="0"/>
      </c:catAx>
      <c:valAx>
        <c:axId val="-2133129448"/>
        <c:scaling>
          <c:orientation val="minMax"/>
        </c:scaling>
        <c:delete val="1"/>
        <c:axPos val="b"/>
        <c:numFmt formatCode="General" sourceLinked="1"/>
        <c:majorTickMark val="none"/>
        <c:minorTickMark val="none"/>
        <c:tickLblPos val="none"/>
        <c:crossAx val="-2133208680"/>
        <c:crosses val="autoZero"/>
        <c:crossBetween val="between"/>
      </c:valAx>
    </c:plotArea>
    <c:plotVisOnly val="1"/>
    <c:dispBlanksAs val="gap"/>
    <c:showDLblsOverMax val="0"/>
  </c:chart>
  <c:spPr>
    <a:ln>
      <a:noFill/>
    </a:ln>
  </c:spPr>
  <c:txPr>
    <a:bodyPr/>
    <a:lstStyle/>
    <a:p>
      <a:pPr>
        <a:defRPr b="0">
          <a:latin typeface="Avenir Book"/>
          <a:cs typeface="Avenir Book"/>
        </a:defRPr>
      </a:pPr>
      <a:endParaRPr lang="fr-FR"/>
    </a:p>
  </c:txPr>
  <c:printSettings>
    <c:headerFooter/>
    <c:pageMargins b="1.0" l="0.75" r="0.75" t="1.0" header="0.5" footer="0.5"/>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1"/>
    <c:plotArea>
      <c:layout>
        <c:manualLayout>
          <c:layoutTarget val="inner"/>
          <c:xMode val="edge"/>
          <c:yMode val="edge"/>
          <c:x val="0.0245839636913767"/>
          <c:y val="0.0"/>
          <c:w val="0.968419443851523"/>
          <c:h val="1.0"/>
        </c:manualLayout>
      </c:layout>
      <c:barChart>
        <c:barDir val="bar"/>
        <c:grouping val="clustered"/>
        <c:varyColors val="0"/>
        <c:ser>
          <c:idx val="0"/>
          <c:order val="0"/>
          <c:invertIfNegative val="0"/>
          <c:dPt>
            <c:idx val="0"/>
            <c:invertIfNegative val="0"/>
            <c:bubble3D val="0"/>
            <c:spPr>
              <a:solidFill>
                <a:schemeClr val="tx1"/>
              </a:solidFill>
              <a:effectLst/>
            </c:spPr>
          </c:dPt>
          <c:dPt>
            <c:idx val="1"/>
            <c:invertIfNegative val="0"/>
            <c:bubble3D val="0"/>
            <c:spPr>
              <a:solidFill>
                <a:srgbClr val="9DD4E7"/>
              </a:solidFill>
              <a:effectLst/>
            </c:spPr>
          </c:dPt>
          <c:dPt>
            <c:idx val="2"/>
            <c:invertIfNegative val="0"/>
            <c:bubble3D val="0"/>
            <c:spPr>
              <a:solidFill>
                <a:srgbClr val="0092D2"/>
              </a:solidFill>
              <a:effectLst/>
            </c:spPr>
          </c:dPt>
          <c:dLbls>
            <c:dLblPos val="outEnd"/>
            <c:showLegendKey val="0"/>
            <c:showVal val="1"/>
            <c:showCatName val="0"/>
            <c:showSerName val="0"/>
            <c:showPercent val="0"/>
            <c:showBubbleSize val="0"/>
            <c:showLeaderLines val="0"/>
          </c:dLbls>
          <c:val>
            <c:numRef>
              <c:f>coach!$T$19:$T$21</c:f>
              <c:numCache>
                <c:formatCode>General</c:formatCode>
                <c:ptCount val="3"/>
                <c:pt idx="0">
                  <c:v>150.0</c:v>
                </c:pt>
                <c:pt idx="1">
                  <c:v>0.0</c:v>
                </c:pt>
                <c:pt idx="2">
                  <c:v>30.0</c:v>
                </c:pt>
              </c:numCache>
            </c:numRef>
          </c:val>
        </c:ser>
        <c:dLbls>
          <c:showLegendKey val="0"/>
          <c:showVal val="0"/>
          <c:showCatName val="0"/>
          <c:showSerName val="0"/>
          <c:showPercent val="0"/>
          <c:showBubbleSize val="0"/>
        </c:dLbls>
        <c:gapWidth val="150"/>
        <c:axId val="-2108871544"/>
        <c:axId val="-2109625144"/>
      </c:barChart>
      <c:catAx>
        <c:axId val="-2108871544"/>
        <c:scaling>
          <c:orientation val="minMax"/>
        </c:scaling>
        <c:delete val="0"/>
        <c:axPos val="l"/>
        <c:numFmt formatCode="General" sourceLinked="1"/>
        <c:majorTickMark val="none"/>
        <c:minorTickMark val="none"/>
        <c:tickLblPos val="none"/>
        <c:spPr>
          <a:ln>
            <a:solidFill>
              <a:schemeClr val="bg1">
                <a:lumMod val="95000"/>
              </a:schemeClr>
            </a:solidFill>
          </a:ln>
        </c:spPr>
        <c:crossAx val="-2109625144"/>
        <c:crosses val="autoZero"/>
        <c:auto val="1"/>
        <c:lblAlgn val="ctr"/>
        <c:lblOffset val="100"/>
        <c:noMultiLvlLbl val="0"/>
      </c:catAx>
      <c:valAx>
        <c:axId val="-2109625144"/>
        <c:scaling>
          <c:orientation val="minMax"/>
        </c:scaling>
        <c:delete val="1"/>
        <c:axPos val="b"/>
        <c:numFmt formatCode="General" sourceLinked="1"/>
        <c:majorTickMark val="none"/>
        <c:minorTickMark val="none"/>
        <c:tickLblPos val="none"/>
        <c:crossAx val="-2108871544"/>
        <c:crosses val="autoZero"/>
        <c:crossBetween val="between"/>
      </c:valAx>
    </c:plotArea>
    <c:plotVisOnly val="1"/>
    <c:dispBlanksAs val="gap"/>
    <c:showDLblsOverMax val="0"/>
  </c:chart>
  <c:spPr>
    <a:ln>
      <a:noFill/>
    </a:ln>
  </c:spPr>
  <c:txPr>
    <a:bodyPr/>
    <a:lstStyle/>
    <a:p>
      <a:pPr>
        <a:defRPr b="0">
          <a:latin typeface="Avenir Book"/>
          <a:cs typeface="Avenir Book"/>
        </a:defRPr>
      </a:pPr>
      <a:endParaRPr lang="fr-FR"/>
    </a:p>
  </c:txPr>
  <c:printSettings>
    <c:headerFooter/>
    <c:pageMargins b="1.0" l="0.75" r="0.75" t="1.0" header="0.5" footer="0.5"/>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1"/>
    </mc:Choice>
    <mc:Fallback>
      <c:style val="1"/>
    </mc:Fallback>
  </mc:AlternateContent>
  <c:chart>
    <c:autoTitleDeleted val="1"/>
    <c:plotArea>
      <c:layout>
        <c:manualLayout>
          <c:layoutTarget val="inner"/>
          <c:xMode val="edge"/>
          <c:yMode val="edge"/>
          <c:x val="0.27874870004457"/>
          <c:y val="0.0746790714293594"/>
          <c:w val="0.72125129995543"/>
          <c:h val="0.670037905669517"/>
        </c:manualLayout>
      </c:layout>
      <c:barChart>
        <c:barDir val="col"/>
        <c:grouping val="clustered"/>
        <c:varyColors val="0"/>
        <c:ser>
          <c:idx val="0"/>
          <c:order val="0"/>
          <c:tx>
            <c:strRef>
              <c:f>coach!$A$14</c:f>
              <c:strCache>
                <c:ptCount val="1"/>
                <c:pt idx="0">
                  <c:v>référence</c:v>
                </c:pt>
              </c:strCache>
            </c:strRef>
          </c:tx>
          <c:spPr>
            <a:solidFill>
              <a:schemeClr val="tx1"/>
            </a:solidFill>
            <a:ln w="25400">
              <a:noFill/>
            </a:ln>
          </c:spPr>
          <c:invertIfNegative val="0"/>
          <c:val>
            <c:numRef>
              <c:f>coach!$C$14:$D$14</c:f>
              <c:numCache>
                <c:formatCode>General</c:formatCode>
                <c:ptCount val="2"/>
                <c:pt idx="0">
                  <c:v>0.01</c:v>
                </c:pt>
                <c:pt idx="1">
                  <c:v>1.0</c:v>
                </c:pt>
              </c:numCache>
            </c:numRef>
          </c:val>
        </c:ser>
        <c:ser>
          <c:idx val="1"/>
          <c:order val="1"/>
          <c:tx>
            <c:strRef>
              <c:f>coach!$A$16</c:f>
              <c:strCache>
                <c:ptCount val="1"/>
              </c:strCache>
            </c:strRef>
          </c:tx>
          <c:spPr>
            <a:solidFill>
              <a:srgbClr val="9CD3E7"/>
            </a:solidFill>
            <a:ln w="25400">
              <a:noFill/>
            </a:ln>
          </c:spPr>
          <c:invertIfNegative val="0"/>
          <c:val>
            <c:numRef>
              <c:f>coach!$C$16:$D$16</c:f>
              <c:numCache>
                <c:formatCode>General</c:formatCode>
                <c:ptCount val="2"/>
                <c:pt idx="0">
                  <c:v>0.0</c:v>
                </c:pt>
                <c:pt idx="1">
                  <c:v>0.0</c:v>
                </c:pt>
              </c:numCache>
            </c:numRef>
          </c:val>
        </c:ser>
        <c:ser>
          <c:idx val="2"/>
          <c:order val="2"/>
          <c:tx>
            <c:strRef>
              <c:f>coach!$A$15</c:f>
              <c:strCache>
                <c:ptCount val="1"/>
                <c:pt idx="0">
                  <c:v>21/11/18</c:v>
                </c:pt>
              </c:strCache>
            </c:strRef>
          </c:tx>
          <c:spPr>
            <a:solidFill>
              <a:srgbClr val="0092D2"/>
            </a:solidFill>
            <a:ln w="25400">
              <a:noFill/>
            </a:ln>
          </c:spPr>
          <c:invertIfNegative val="0"/>
          <c:val>
            <c:numRef>
              <c:f>coach!$C$15:$D$15</c:f>
              <c:numCache>
                <c:formatCode>General</c:formatCode>
                <c:ptCount val="2"/>
                <c:pt idx="0">
                  <c:v>-20.0</c:v>
                </c:pt>
                <c:pt idx="1">
                  <c:v>-22.0</c:v>
                </c:pt>
              </c:numCache>
            </c:numRef>
          </c:val>
        </c:ser>
        <c:dLbls>
          <c:showLegendKey val="0"/>
          <c:showVal val="0"/>
          <c:showCatName val="0"/>
          <c:showSerName val="0"/>
          <c:showPercent val="0"/>
          <c:showBubbleSize val="0"/>
        </c:dLbls>
        <c:gapWidth val="150"/>
        <c:axId val="-2110020808"/>
        <c:axId val="-2110017832"/>
      </c:barChart>
      <c:catAx>
        <c:axId val="-2110020808"/>
        <c:scaling>
          <c:orientation val="minMax"/>
        </c:scaling>
        <c:delete val="1"/>
        <c:axPos val="b"/>
        <c:numFmt formatCode="General" sourceLinked="1"/>
        <c:majorTickMark val="none"/>
        <c:minorTickMark val="none"/>
        <c:tickLblPos val="nextTo"/>
        <c:crossAx val="-2110017832"/>
        <c:crosses val="autoZero"/>
        <c:auto val="1"/>
        <c:lblAlgn val="ctr"/>
        <c:lblOffset val="100"/>
        <c:noMultiLvlLbl val="0"/>
      </c:catAx>
      <c:valAx>
        <c:axId val="-2110017832"/>
        <c:scaling>
          <c:orientation val="minMax"/>
        </c:scaling>
        <c:delete val="0"/>
        <c:axPos val="l"/>
        <c:majorGridlines>
          <c:spPr>
            <a:ln>
              <a:solidFill>
                <a:schemeClr val="bg1">
                  <a:lumMod val="95000"/>
                </a:schemeClr>
              </a:solidFill>
              <a:prstDash val="solid"/>
              <a:miter lim="800000"/>
            </a:ln>
          </c:spPr>
        </c:majorGridlines>
        <c:title>
          <c:tx>
            <c:rich>
              <a:bodyPr rot="-5400000" vert="horz"/>
              <a:lstStyle/>
              <a:p>
                <a:pPr>
                  <a:defRPr b="0" i="0"/>
                </a:pPr>
                <a:r>
                  <a:rPr lang="fr-FR" b="0" i="0">
                    <a:latin typeface="Avenir Book"/>
                    <a:cs typeface="Avenir Book"/>
                  </a:rPr>
                  <a:t>écart</a:t>
                </a:r>
                <a:r>
                  <a:rPr lang="fr-FR" b="0" i="0" baseline="0">
                    <a:latin typeface="Avenir Book"/>
                    <a:cs typeface="Avenir Book"/>
                  </a:rPr>
                  <a:t> exprimé en centimètre</a:t>
                </a:r>
                <a:endParaRPr lang="fr-FR" b="0" i="0">
                  <a:latin typeface="Avenir Book"/>
                  <a:cs typeface="Avenir Book"/>
                </a:endParaRPr>
              </a:p>
            </c:rich>
          </c:tx>
          <c:layout/>
          <c:overlay val="0"/>
        </c:title>
        <c:numFmt formatCode="General" sourceLinked="0"/>
        <c:majorTickMark val="cross"/>
        <c:minorTickMark val="none"/>
        <c:tickLblPos val="low"/>
        <c:spPr>
          <a:ln>
            <a:noFill/>
          </a:ln>
        </c:spPr>
        <c:txPr>
          <a:bodyPr/>
          <a:lstStyle/>
          <a:p>
            <a:pPr algn="r">
              <a:defRPr/>
            </a:pPr>
            <a:endParaRPr lang="fr-FR"/>
          </a:p>
        </c:txPr>
        <c:crossAx val="-2110020808"/>
        <c:crosses val="autoZero"/>
        <c:crossBetween val="between"/>
      </c:valAx>
    </c:plotArea>
    <c:plotVisOnly val="1"/>
    <c:dispBlanksAs val="gap"/>
    <c:showDLblsOverMax val="0"/>
  </c:chart>
  <c:spPr>
    <a:ln>
      <a:noFill/>
    </a:ln>
  </c:spPr>
  <c:txPr>
    <a:bodyPr/>
    <a:lstStyle/>
    <a:p>
      <a:pPr>
        <a:defRPr sz="1200">
          <a:latin typeface="Avenir Book"/>
          <a:cs typeface="Avenir Book"/>
        </a:defRPr>
      </a:pPr>
      <a:endParaRPr lang="fr-FR"/>
    </a:p>
  </c:txPr>
  <c:printSettings>
    <c:headerFooter/>
    <c:pageMargins b="1.0" l="0.75" r="0.75" t="1.0" header="0.5" footer="0.5"/>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1"/>
    <c:plotArea>
      <c:layout>
        <c:manualLayout>
          <c:layoutTarget val="inner"/>
          <c:xMode val="edge"/>
          <c:yMode val="edge"/>
          <c:x val="0.239583333333333"/>
          <c:y val="0.126411698537683"/>
          <c:w val="0.506944444444444"/>
          <c:h val="0.734406438631791"/>
        </c:manualLayout>
      </c:layout>
      <c:radarChart>
        <c:radarStyle val="filled"/>
        <c:varyColors val="0"/>
        <c:ser>
          <c:idx val="1"/>
          <c:order val="0"/>
          <c:spPr>
            <a:solidFill>
              <a:srgbClr val="0092D2"/>
            </a:solidFill>
            <a:ln w="25400">
              <a:noFill/>
            </a:ln>
            <a:effectLst/>
          </c:spPr>
          <c:dLbls>
            <c:numFmt formatCode="#,##0.0" sourceLinked="0"/>
            <c:showLegendKey val="0"/>
            <c:showVal val="1"/>
            <c:showCatName val="0"/>
            <c:showSerName val="0"/>
            <c:showPercent val="0"/>
            <c:showBubbleSize val="0"/>
            <c:showLeaderLines val="0"/>
          </c:dLbls>
          <c:cat>
            <c:strRef>
              <c:f>coach!$C$41:$L$41</c:f>
              <c:strCache>
                <c:ptCount val="10"/>
                <c:pt idx="0">
                  <c:v>S haut</c:v>
                </c:pt>
                <c:pt idx="1">
                  <c:v>S bas</c:v>
                </c:pt>
                <c:pt idx="2">
                  <c:v>E Droit</c:v>
                </c:pt>
                <c:pt idx="3">
                  <c:v>E gauche</c:v>
                </c:pt>
                <c:pt idx="4">
                  <c:v>F haut</c:v>
                </c:pt>
                <c:pt idx="5">
                  <c:v>F Jambe</c:v>
                </c:pt>
                <c:pt idx="6">
                  <c:v>F abdos</c:v>
                </c:pt>
                <c:pt idx="7">
                  <c:v>F dos</c:v>
                </c:pt>
                <c:pt idx="8">
                  <c:v>Cmax</c:v>
                </c:pt>
                <c:pt idx="9">
                  <c:v>IE</c:v>
                </c:pt>
              </c:strCache>
            </c:strRef>
          </c:cat>
          <c:val>
            <c:numRef>
              <c:f>coach!$C$43:$L$43</c:f>
              <c:numCache>
                <c:formatCode>General</c:formatCode>
                <c:ptCount val="10"/>
                <c:pt idx="0">
                  <c:v>0.2</c:v>
                </c:pt>
                <c:pt idx="1">
                  <c:v>0.32</c:v>
                </c:pt>
                <c:pt idx="2">
                  <c:v>0.583333333333333</c:v>
                </c:pt>
                <c:pt idx="3">
                  <c:v>0.566666666666667</c:v>
                </c:pt>
                <c:pt idx="4">
                  <c:v>0.1</c:v>
                </c:pt>
                <c:pt idx="5">
                  <c:v>0.842105263157895</c:v>
                </c:pt>
                <c:pt idx="6">
                  <c:v>0.816666666666667</c:v>
                </c:pt>
                <c:pt idx="7">
                  <c:v>0.877777777777778</c:v>
                </c:pt>
                <c:pt idx="8" formatCode="0.0">
                  <c:v>0.954545454545455</c:v>
                </c:pt>
                <c:pt idx="9" formatCode="0.0">
                  <c:v>1.0</c:v>
                </c:pt>
              </c:numCache>
            </c:numRef>
          </c:val>
        </c:ser>
        <c:ser>
          <c:idx val="0"/>
          <c:order val="1"/>
          <c:spPr>
            <a:solidFill>
              <a:schemeClr val="tx1">
                <a:alpha val="0"/>
              </a:schemeClr>
            </a:solidFill>
            <a:ln w="12700">
              <a:solidFill>
                <a:schemeClr val="tx1"/>
              </a:solidFill>
            </a:ln>
            <a:effectLst/>
          </c:spPr>
          <c:val>
            <c:numRef>
              <c:f>coach!$C$44:$L$44</c:f>
              <c:numCache>
                <c:formatCode>General</c:formatCode>
                <c:ptCount val="10"/>
                <c:pt idx="0">
                  <c:v>1.0</c:v>
                </c:pt>
                <c:pt idx="1">
                  <c:v>1.0</c:v>
                </c:pt>
                <c:pt idx="2">
                  <c:v>1.0</c:v>
                </c:pt>
                <c:pt idx="3">
                  <c:v>1.0</c:v>
                </c:pt>
                <c:pt idx="4">
                  <c:v>1.0</c:v>
                </c:pt>
                <c:pt idx="5">
                  <c:v>1.0</c:v>
                </c:pt>
                <c:pt idx="6">
                  <c:v>1.0</c:v>
                </c:pt>
                <c:pt idx="7">
                  <c:v>1.0</c:v>
                </c:pt>
                <c:pt idx="8">
                  <c:v>1.0</c:v>
                </c:pt>
                <c:pt idx="9">
                  <c:v>1.0</c:v>
                </c:pt>
              </c:numCache>
            </c:numRef>
          </c:val>
        </c:ser>
        <c:dLbls>
          <c:showLegendKey val="0"/>
          <c:showVal val="0"/>
          <c:showCatName val="0"/>
          <c:showSerName val="0"/>
          <c:showPercent val="0"/>
          <c:showBubbleSize val="0"/>
        </c:dLbls>
        <c:axId val="-2110390632"/>
        <c:axId val="-2110393320"/>
      </c:radarChart>
      <c:catAx>
        <c:axId val="-2110390632"/>
        <c:scaling>
          <c:orientation val="minMax"/>
        </c:scaling>
        <c:delete val="1"/>
        <c:axPos val="b"/>
        <c:majorGridlines/>
        <c:majorTickMark val="out"/>
        <c:minorTickMark val="none"/>
        <c:tickLblPos val="nextTo"/>
        <c:crossAx val="-2110393320"/>
        <c:crosses val="autoZero"/>
        <c:auto val="1"/>
        <c:lblAlgn val="ctr"/>
        <c:lblOffset val="100"/>
        <c:noMultiLvlLbl val="0"/>
      </c:catAx>
      <c:valAx>
        <c:axId val="-2110393320"/>
        <c:scaling>
          <c:orientation val="minMax"/>
        </c:scaling>
        <c:delete val="0"/>
        <c:axPos val="l"/>
        <c:numFmt formatCode="General" sourceLinked="0"/>
        <c:majorTickMark val="none"/>
        <c:minorTickMark val="none"/>
        <c:tickLblPos val="none"/>
        <c:spPr>
          <a:ln>
            <a:solidFill>
              <a:schemeClr val="bg1">
                <a:lumMod val="95000"/>
              </a:schemeClr>
            </a:solidFill>
          </a:ln>
        </c:spPr>
        <c:txPr>
          <a:bodyPr/>
          <a:lstStyle/>
          <a:p>
            <a:pPr>
              <a:defRPr sz="1200">
                <a:latin typeface="Avenir Book"/>
              </a:defRPr>
            </a:pPr>
            <a:endParaRPr lang="fr-FR"/>
          </a:p>
        </c:txPr>
        <c:crossAx val="-2110390632"/>
        <c:crosses val="autoZero"/>
        <c:crossBetween val="between"/>
      </c:valAx>
    </c:plotArea>
    <c:plotVisOnly val="0"/>
    <c:dispBlanksAs val="gap"/>
    <c:showDLblsOverMax val="0"/>
  </c:chart>
  <c:spPr>
    <a:ln>
      <a:noFill/>
    </a:ln>
  </c:spPr>
  <c:printSettings>
    <c:headerFooter/>
    <c:pageMargins b="1.0" l="0.75" r="0.75" t="1.0" header="0.5" footer="0.5"/>
    <c:pageSetup paperSize="9" orientation="portrait" horizontalDpi="-4" verticalDpi="-4"/>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a:pPr>
            <a:r>
              <a:rPr lang="fr-FR"/>
              <a:t>souplesse épaule</a:t>
            </a:r>
          </a:p>
        </c:rich>
      </c:tx>
      <c:overlay val="0"/>
    </c:title>
    <c:autoTitleDeleted val="0"/>
    <c:plotArea>
      <c:layout>
        <c:manualLayout>
          <c:layoutTarget val="inner"/>
          <c:xMode val="edge"/>
          <c:yMode val="edge"/>
          <c:x val="0.0777777777777778"/>
          <c:y val="0.211111111111111"/>
          <c:w val="0.596070866141732"/>
          <c:h val="0.565061971420239"/>
        </c:manualLayout>
      </c:layout>
      <c:scatterChart>
        <c:scatterStyle val="lineMarker"/>
        <c:varyColors val="0"/>
        <c:ser>
          <c:idx val="0"/>
          <c:order val="0"/>
          <c:tx>
            <c:strRef>
              <c:f>coach!$CA$4</c:f>
              <c:strCache>
                <c:ptCount val="1"/>
                <c:pt idx="0">
                  <c:v>30,00</c:v>
                </c:pt>
              </c:strCache>
            </c:strRef>
          </c:tx>
          <c:spPr>
            <a:ln w="47625">
              <a:noFill/>
            </a:ln>
          </c:spPr>
          <c:trendline>
            <c:trendlineType val="linear"/>
            <c:dispRSqr val="0"/>
            <c:dispEq val="1"/>
            <c:trendlineLbl>
              <c:layout>
                <c:manualLayout>
                  <c:x val="0.227443016991297"/>
                  <c:y val="-0.015755989775951"/>
                </c:manualLayout>
              </c:layout>
              <c:numFmt formatCode="General" sourceLinked="0"/>
            </c:trendlineLbl>
          </c:trendline>
          <c:xVal>
            <c:numRef>
              <c:f>coach!$BZ$5:$BZ$8</c:f>
              <c:numCache>
                <c:formatCode>0.00</c:formatCode>
                <c:ptCount val="4"/>
                <c:pt idx="0">
                  <c:v>-2.0</c:v>
                </c:pt>
                <c:pt idx="1">
                  <c:v>0.0</c:v>
                </c:pt>
                <c:pt idx="2">
                  <c:v>2.0</c:v>
                </c:pt>
                <c:pt idx="3">
                  <c:v>4.0</c:v>
                </c:pt>
              </c:numCache>
            </c:numRef>
          </c:xVal>
          <c:yVal>
            <c:numRef>
              <c:f>coach!$CA$5:$CA$8</c:f>
              <c:numCache>
                <c:formatCode>0.00</c:formatCode>
                <c:ptCount val="4"/>
                <c:pt idx="0">
                  <c:v>0.5</c:v>
                </c:pt>
                <c:pt idx="1">
                  <c:v>0.75</c:v>
                </c:pt>
                <c:pt idx="2">
                  <c:v>1.0</c:v>
                </c:pt>
                <c:pt idx="3">
                  <c:v>1.25</c:v>
                </c:pt>
              </c:numCache>
            </c:numRef>
          </c:yVal>
          <c:smooth val="0"/>
        </c:ser>
        <c:ser>
          <c:idx val="1"/>
          <c:order val="1"/>
          <c:tx>
            <c:strRef>
              <c:f>coach!$CB$4</c:f>
              <c:strCache>
                <c:ptCount val="1"/>
                <c:pt idx="0">
                  <c:v>40,00</c:v>
                </c:pt>
              </c:strCache>
            </c:strRef>
          </c:tx>
          <c:spPr>
            <a:ln w="47625">
              <a:noFill/>
            </a:ln>
          </c:spPr>
          <c:trendline>
            <c:trendlineType val="linear"/>
            <c:dispRSqr val="0"/>
            <c:dispEq val="1"/>
            <c:trendlineLbl>
              <c:layout>
                <c:manualLayout>
                  <c:x val="0.268694444444444"/>
                  <c:y val="-0.0318105604446503"/>
                </c:manualLayout>
              </c:layout>
              <c:numFmt formatCode="General" sourceLinked="0"/>
            </c:trendlineLbl>
          </c:trendline>
          <c:xVal>
            <c:numRef>
              <c:f>coach!$BZ$5:$BZ$8</c:f>
              <c:numCache>
                <c:formatCode>0.00</c:formatCode>
                <c:ptCount val="4"/>
                <c:pt idx="0">
                  <c:v>-2.0</c:v>
                </c:pt>
                <c:pt idx="1">
                  <c:v>0.0</c:v>
                </c:pt>
                <c:pt idx="2">
                  <c:v>2.0</c:v>
                </c:pt>
                <c:pt idx="3">
                  <c:v>4.0</c:v>
                </c:pt>
              </c:numCache>
            </c:numRef>
          </c:xVal>
          <c:yVal>
            <c:numRef>
              <c:f>coach!$CB$5:$CB$8</c:f>
              <c:numCache>
                <c:formatCode>0.00</c:formatCode>
                <c:ptCount val="4"/>
                <c:pt idx="0">
                  <c:v>0.625</c:v>
                </c:pt>
                <c:pt idx="1">
                  <c:v>0.875</c:v>
                </c:pt>
                <c:pt idx="2">
                  <c:v>1.125</c:v>
                </c:pt>
                <c:pt idx="3">
                  <c:v>1.375</c:v>
                </c:pt>
              </c:numCache>
            </c:numRef>
          </c:yVal>
          <c:smooth val="0"/>
        </c:ser>
        <c:ser>
          <c:idx val="2"/>
          <c:order val="2"/>
          <c:tx>
            <c:strRef>
              <c:f>coach!$CC$4</c:f>
              <c:strCache>
                <c:ptCount val="1"/>
                <c:pt idx="0">
                  <c:v>50,00</c:v>
                </c:pt>
              </c:strCache>
            </c:strRef>
          </c:tx>
          <c:spPr>
            <a:ln w="47625">
              <a:noFill/>
            </a:ln>
          </c:spPr>
          <c:trendline>
            <c:trendlineType val="linear"/>
            <c:dispRSqr val="0"/>
            <c:dispEq val="1"/>
            <c:trendlineLbl>
              <c:layout>
                <c:manualLayout>
                  <c:x val="0.222304899387577"/>
                  <c:y val="-0.0537037037037037"/>
                </c:manualLayout>
              </c:layout>
              <c:numFmt formatCode="General" sourceLinked="0"/>
            </c:trendlineLbl>
          </c:trendline>
          <c:xVal>
            <c:numRef>
              <c:f>coach!$BZ$5:$BZ$8</c:f>
              <c:numCache>
                <c:formatCode>0.00</c:formatCode>
                <c:ptCount val="4"/>
                <c:pt idx="0">
                  <c:v>-2.0</c:v>
                </c:pt>
                <c:pt idx="1">
                  <c:v>0.0</c:v>
                </c:pt>
                <c:pt idx="2">
                  <c:v>2.0</c:v>
                </c:pt>
                <c:pt idx="3">
                  <c:v>4.0</c:v>
                </c:pt>
              </c:numCache>
            </c:numRef>
          </c:xVal>
          <c:yVal>
            <c:numRef>
              <c:f>coach!$CC$5:$CC$8</c:f>
              <c:numCache>
                <c:formatCode>0.00</c:formatCode>
                <c:ptCount val="4"/>
                <c:pt idx="0">
                  <c:v>0.75</c:v>
                </c:pt>
                <c:pt idx="1">
                  <c:v>1.0</c:v>
                </c:pt>
                <c:pt idx="2">
                  <c:v>1.25</c:v>
                </c:pt>
                <c:pt idx="3">
                  <c:v>1.5</c:v>
                </c:pt>
              </c:numCache>
            </c:numRef>
          </c:yVal>
          <c:smooth val="0"/>
        </c:ser>
        <c:ser>
          <c:idx val="3"/>
          <c:order val="3"/>
          <c:tx>
            <c:strRef>
              <c:f>coach!$CD$4</c:f>
              <c:strCache>
                <c:ptCount val="1"/>
                <c:pt idx="0">
                  <c:v>30F</c:v>
                </c:pt>
              </c:strCache>
            </c:strRef>
          </c:tx>
          <c:spPr>
            <a:ln w="47625">
              <a:noFill/>
            </a:ln>
          </c:spPr>
          <c:trendline>
            <c:trendlineType val="linear"/>
            <c:dispRSqr val="0"/>
            <c:dispEq val="0"/>
          </c:trendline>
          <c:xVal>
            <c:numRef>
              <c:f>coach!$BZ$5:$BZ$8</c:f>
              <c:numCache>
                <c:formatCode>0.00</c:formatCode>
                <c:ptCount val="4"/>
                <c:pt idx="0">
                  <c:v>-2.0</c:v>
                </c:pt>
                <c:pt idx="1">
                  <c:v>0.0</c:v>
                </c:pt>
                <c:pt idx="2">
                  <c:v>2.0</c:v>
                </c:pt>
                <c:pt idx="3">
                  <c:v>4.0</c:v>
                </c:pt>
              </c:numCache>
            </c:numRef>
          </c:xVal>
          <c:yVal>
            <c:numRef>
              <c:f>coach!$CD$5:$CD$8</c:f>
              <c:numCache>
                <c:formatCode>0.00</c:formatCode>
                <c:ptCount val="4"/>
                <c:pt idx="0">
                  <c:v>0.25</c:v>
                </c:pt>
                <c:pt idx="1">
                  <c:v>0.5</c:v>
                </c:pt>
                <c:pt idx="2">
                  <c:v>0.75</c:v>
                </c:pt>
                <c:pt idx="3">
                  <c:v>1.0</c:v>
                </c:pt>
              </c:numCache>
            </c:numRef>
          </c:yVal>
          <c:smooth val="0"/>
        </c:ser>
        <c:ser>
          <c:idx val="4"/>
          <c:order val="4"/>
          <c:tx>
            <c:strRef>
              <c:f>coach!$CE$4</c:f>
              <c:strCache>
                <c:ptCount val="1"/>
                <c:pt idx="0">
                  <c:v>40F</c:v>
                </c:pt>
              </c:strCache>
            </c:strRef>
          </c:tx>
          <c:spPr>
            <a:ln w="47625">
              <a:noFill/>
            </a:ln>
          </c:spPr>
          <c:trendline>
            <c:trendlineType val="linear"/>
            <c:dispRSqr val="0"/>
            <c:dispEq val="1"/>
            <c:trendlineLbl>
              <c:layout>
                <c:manualLayout>
                  <c:x val="0.275116147185203"/>
                  <c:y val="0.020271143277126"/>
                </c:manualLayout>
              </c:layout>
              <c:numFmt formatCode="General" sourceLinked="0"/>
            </c:trendlineLbl>
          </c:trendline>
          <c:xVal>
            <c:numRef>
              <c:f>coach!$BZ$5:$BZ$8</c:f>
              <c:numCache>
                <c:formatCode>0.00</c:formatCode>
                <c:ptCount val="4"/>
                <c:pt idx="0">
                  <c:v>-2.0</c:v>
                </c:pt>
                <c:pt idx="1">
                  <c:v>0.0</c:v>
                </c:pt>
                <c:pt idx="2">
                  <c:v>2.0</c:v>
                </c:pt>
                <c:pt idx="3">
                  <c:v>4.0</c:v>
                </c:pt>
              </c:numCache>
            </c:numRef>
          </c:xVal>
          <c:yVal>
            <c:numRef>
              <c:f>coach!$CE$5:$CE$8</c:f>
              <c:numCache>
                <c:formatCode>0.00</c:formatCode>
                <c:ptCount val="4"/>
                <c:pt idx="0">
                  <c:v>0.375</c:v>
                </c:pt>
                <c:pt idx="1">
                  <c:v>0.625</c:v>
                </c:pt>
                <c:pt idx="2">
                  <c:v>0.875</c:v>
                </c:pt>
                <c:pt idx="3">
                  <c:v>1.125</c:v>
                </c:pt>
              </c:numCache>
            </c:numRef>
          </c:yVal>
          <c:smooth val="0"/>
        </c:ser>
        <c:ser>
          <c:idx val="5"/>
          <c:order val="5"/>
          <c:tx>
            <c:strRef>
              <c:f>coach!$CF$4</c:f>
              <c:strCache>
                <c:ptCount val="1"/>
                <c:pt idx="0">
                  <c:v>50F</c:v>
                </c:pt>
              </c:strCache>
            </c:strRef>
          </c:tx>
          <c:spPr>
            <a:ln w="47625">
              <a:noFill/>
            </a:ln>
          </c:spPr>
          <c:xVal>
            <c:numRef>
              <c:f>coach!$BZ$5:$BZ$8</c:f>
              <c:numCache>
                <c:formatCode>0.00</c:formatCode>
                <c:ptCount val="4"/>
                <c:pt idx="0">
                  <c:v>-2.0</c:v>
                </c:pt>
                <c:pt idx="1">
                  <c:v>0.0</c:v>
                </c:pt>
                <c:pt idx="2">
                  <c:v>2.0</c:v>
                </c:pt>
                <c:pt idx="3">
                  <c:v>4.0</c:v>
                </c:pt>
              </c:numCache>
            </c:numRef>
          </c:xVal>
          <c:yVal>
            <c:numRef>
              <c:f>coach!$CF$5:$CF$8</c:f>
              <c:numCache>
                <c:formatCode>0.00</c:formatCode>
                <c:ptCount val="4"/>
                <c:pt idx="0">
                  <c:v>0.5</c:v>
                </c:pt>
                <c:pt idx="1">
                  <c:v>0.75</c:v>
                </c:pt>
                <c:pt idx="2">
                  <c:v>1.0</c:v>
                </c:pt>
                <c:pt idx="3">
                  <c:v>1.25</c:v>
                </c:pt>
              </c:numCache>
            </c:numRef>
          </c:yVal>
          <c:smooth val="0"/>
        </c:ser>
        <c:dLbls>
          <c:showLegendKey val="0"/>
          <c:showVal val="0"/>
          <c:showCatName val="0"/>
          <c:showSerName val="0"/>
          <c:showPercent val="0"/>
          <c:showBubbleSize val="0"/>
        </c:dLbls>
        <c:axId val="-2133337352"/>
        <c:axId val="-2133103768"/>
      </c:scatterChart>
      <c:valAx>
        <c:axId val="-2133337352"/>
        <c:scaling>
          <c:orientation val="minMax"/>
        </c:scaling>
        <c:delete val="0"/>
        <c:axPos val="b"/>
        <c:title>
          <c:tx>
            <c:rich>
              <a:bodyPr/>
              <a:lstStyle/>
              <a:p>
                <a:pPr>
                  <a:defRPr/>
                </a:pPr>
                <a:r>
                  <a:rPr lang="fr-FR"/>
                  <a:t>position</a:t>
                </a:r>
                <a:r>
                  <a:rPr lang="fr-FR" baseline="0"/>
                  <a:t> max en cm (-2cm avant / 2cm après)</a:t>
                </a:r>
                <a:endParaRPr lang="fr-FR"/>
              </a:p>
            </c:rich>
          </c:tx>
          <c:overlay val="0"/>
        </c:title>
        <c:numFmt formatCode="0.00" sourceLinked="1"/>
        <c:majorTickMark val="out"/>
        <c:minorTickMark val="none"/>
        <c:tickLblPos val="nextTo"/>
        <c:crossAx val="-2133103768"/>
        <c:crosses val="autoZero"/>
        <c:crossBetween val="midCat"/>
      </c:valAx>
      <c:valAx>
        <c:axId val="-2133103768"/>
        <c:scaling>
          <c:orientation val="minMax"/>
        </c:scaling>
        <c:delete val="0"/>
        <c:axPos val="l"/>
        <c:majorGridlines/>
        <c:minorGridlines/>
        <c:title>
          <c:tx>
            <c:rich>
              <a:bodyPr/>
              <a:lstStyle/>
              <a:p>
                <a:pPr>
                  <a:defRPr/>
                </a:pPr>
                <a:r>
                  <a:rPr lang="fr-FR"/>
                  <a:t>ratio</a:t>
                </a:r>
                <a:r>
                  <a:rPr lang="fr-FR" baseline="0"/>
                  <a:t> test/prédiction</a:t>
                </a:r>
                <a:endParaRPr lang="fr-FR"/>
              </a:p>
            </c:rich>
          </c:tx>
          <c:overlay val="0"/>
        </c:title>
        <c:numFmt formatCode="0.00" sourceLinked="1"/>
        <c:majorTickMark val="out"/>
        <c:minorTickMark val="none"/>
        <c:tickLblPos val="nextTo"/>
        <c:crossAx val="-2133337352"/>
        <c:crosses val="autoZero"/>
        <c:crossBetween val="midCat"/>
      </c:valAx>
    </c:plotArea>
    <c:legend>
      <c:legendPos val="r"/>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851752405949256"/>
          <c:y val="0.203557159521726"/>
          <c:w val="0.126025371828521"/>
          <c:h val="0.743811606882473"/>
        </c:manualLayout>
      </c:layout>
      <c:overlay val="0"/>
    </c:legend>
    <c:plotVisOnly val="1"/>
    <c:dispBlanksAs val="gap"/>
    <c:showDLblsOverMax val="0"/>
  </c:chart>
  <c:printSettings>
    <c:headerFooter/>
    <c:pageMargins b="1.0" l="0.75" r="0.75" t="1.0" header="0.5" footer="0.5"/>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a:pPr>
            <a:r>
              <a:rPr lang="fr-FR"/>
              <a:t>équilibre</a:t>
            </a:r>
          </a:p>
        </c:rich>
      </c:tx>
      <c:overlay val="0"/>
    </c:title>
    <c:autoTitleDeleted val="0"/>
    <c:plotArea>
      <c:layout>
        <c:manualLayout>
          <c:layoutTarget val="inner"/>
          <c:xMode val="edge"/>
          <c:yMode val="edge"/>
          <c:x val="0.128543963254593"/>
          <c:y val="0.211111162575266"/>
          <c:w val="0.596070866141732"/>
          <c:h val="0.565061971420239"/>
        </c:manualLayout>
      </c:layout>
      <c:scatterChart>
        <c:scatterStyle val="lineMarker"/>
        <c:varyColors val="0"/>
        <c:ser>
          <c:idx val="0"/>
          <c:order val="0"/>
          <c:tx>
            <c:strRef>
              <c:f>coach!$CA$11</c:f>
              <c:strCache>
                <c:ptCount val="1"/>
              </c:strCache>
            </c:strRef>
          </c:tx>
          <c:spPr>
            <a:ln w="47625">
              <a:noFill/>
            </a:ln>
          </c:spPr>
          <c:trendline>
            <c:trendlineType val="linear"/>
            <c:dispRSqr val="0"/>
            <c:dispEq val="1"/>
            <c:trendlineLbl>
              <c:layout>
                <c:manualLayout>
                  <c:x val="0.267849737532808"/>
                  <c:y val="0.0741236683649838"/>
                </c:manualLayout>
              </c:layout>
              <c:numFmt formatCode="General" sourceLinked="0"/>
            </c:trendlineLbl>
          </c:trendline>
          <c:xVal>
            <c:numRef>
              <c:f>coach!$BZ$12:$BZ$15</c:f>
              <c:numCache>
                <c:formatCode>0.00</c:formatCode>
                <c:ptCount val="4"/>
              </c:numCache>
            </c:numRef>
          </c:xVal>
          <c:yVal>
            <c:numRef>
              <c:f>coach!$CA$12:$CA$15</c:f>
              <c:numCache>
                <c:formatCode>0.00</c:formatCode>
                <c:ptCount val="4"/>
              </c:numCache>
            </c:numRef>
          </c:yVal>
          <c:smooth val="0"/>
        </c:ser>
        <c:ser>
          <c:idx val="1"/>
          <c:order val="1"/>
          <c:tx>
            <c:strRef>
              <c:f>coach!$CB$11</c:f>
              <c:strCache>
                <c:ptCount val="1"/>
              </c:strCache>
            </c:strRef>
          </c:tx>
          <c:spPr>
            <a:ln w="47625">
              <a:noFill/>
            </a:ln>
          </c:spPr>
          <c:trendline>
            <c:trendlineType val="linear"/>
            <c:dispRSqr val="0"/>
            <c:dispEq val="1"/>
            <c:trendlineLbl>
              <c:layout>
                <c:manualLayout>
                  <c:x val="0.268694444444444"/>
                  <c:y val="-0.0318105604446503"/>
                </c:manualLayout>
              </c:layout>
              <c:numFmt formatCode="General" sourceLinked="0"/>
            </c:trendlineLbl>
          </c:trendline>
          <c:xVal>
            <c:numRef>
              <c:f>coach!$BZ$12:$BZ$15</c:f>
              <c:numCache>
                <c:formatCode>0.00</c:formatCode>
                <c:ptCount val="4"/>
              </c:numCache>
            </c:numRef>
          </c:xVal>
          <c:yVal>
            <c:numRef>
              <c:f>coach!$CB$12:$CB$13</c:f>
              <c:numCache>
                <c:formatCode>0.00</c:formatCode>
                <c:ptCount val="2"/>
              </c:numCache>
            </c:numRef>
          </c:yVal>
          <c:smooth val="0"/>
        </c:ser>
        <c:ser>
          <c:idx val="2"/>
          <c:order val="2"/>
          <c:tx>
            <c:strRef>
              <c:f>coach!$CC$11</c:f>
              <c:strCache>
                <c:ptCount val="1"/>
              </c:strCache>
            </c:strRef>
          </c:tx>
          <c:spPr>
            <a:ln w="47625">
              <a:noFill/>
            </a:ln>
          </c:spPr>
          <c:trendline>
            <c:trendlineType val="linear"/>
            <c:dispRSqr val="0"/>
            <c:dispEq val="1"/>
            <c:trendlineLbl>
              <c:layout>
                <c:manualLayout>
                  <c:x val="0.222304899387577"/>
                  <c:y val="-0.0537037037037037"/>
                </c:manualLayout>
              </c:layout>
              <c:numFmt formatCode="General" sourceLinked="0"/>
            </c:trendlineLbl>
          </c:trendline>
          <c:xVal>
            <c:numRef>
              <c:f>coach!$BZ$12:$BZ$15</c:f>
              <c:numCache>
                <c:formatCode>0.00</c:formatCode>
                <c:ptCount val="4"/>
              </c:numCache>
            </c:numRef>
          </c:xVal>
          <c:yVal>
            <c:numRef>
              <c:f>coach!$CC$12:$CC$15</c:f>
              <c:numCache>
                <c:formatCode>General</c:formatCode>
                <c:ptCount val="4"/>
              </c:numCache>
            </c:numRef>
          </c:yVal>
          <c:smooth val="0"/>
        </c:ser>
        <c:ser>
          <c:idx val="3"/>
          <c:order val="3"/>
          <c:tx>
            <c:strRef>
              <c:f>coach!$CD$11</c:f>
              <c:strCache>
                <c:ptCount val="1"/>
              </c:strCache>
            </c:strRef>
          </c:tx>
          <c:spPr>
            <a:ln w="47625">
              <a:noFill/>
            </a:ln>
          </c:spPr>
          <c:trendline>
            <c:trendlineType val="linear"/>
            <c:dispRSqr val="0"/>
            <c:dispEq val="0"/>
          </c:trendline>
          <c:xVal>
            <c:numRef>
              <c:f>coach!$BZ$12:$BZ$15</c:f>
              <c:numCache>
                <c:formatCode>0.00</c:formatCode>
                <c:ptCount val="4"/>
              </c:numCache>
            </c:numRef>
          </c:xVal>
          <c:yVal>
            <c:numRef>
              <c:f>coach!$CD$12:$CD$15</c:f>
              <c:numCache>
                <c:formatCode>General</c:formatCode>
                <c:ptCount val="4"/>
              </c:numCache>
            </c:numRef>
          </c:yVal>
          <c:smooth val="0"/>
        </c:ser>
        <c:ser>
          <c:idx val="4"/>
          <c:order val="4"/>
          <c:tx>
            <c:strRef>
              <c:f>coach!$CE$11</c:f>
              <c:strCache>
                <c:ptCount val="1"/>
              </c:strCache>
            </c:strRef>
          </c:tx>
          <c:spPr>
            <a:ln w="47625">
              <a:noFill/>
            </a:ln>
          </c:spPr>
          <c:trendline>
            <c:trendlineType val="linear"/>
            <c:dispRSqr val="0"/>
            <c:dispEq val="1"/>
            <c:trendlineLbl>
              <c:layout>
                <c:manualLayout>
                  <c:x val="0.27425"/>
                  <c:y val="0.00308070866141736"/>
                </c:manualLayout>
              </c:layout>
              <c:numFmt formatCode="General" sourceLinked="0"/>
            </c:trendlineLbl>
          </c:trendline>
          <c:xVal>
            <c:numRef>
              <c:f>coach!$BZ$12:$BZ$15</c:f>
              <c:numCache>
                <c:formatCode>0.00</c:formatCode>
                <c:ptCount val="4"/>
              </c:numCache>
            </c:numRef>
          </c:xVal>
          <c:yVal>
            <c:numRef>
              <c:f>coach!$CE$12:$CE$15</c:f>
              <c:numCache>
                <c:formatCode>General</c:formatCode>
                <c:ptCount val="4"/>
              </c:numCache>
            </c:numRef>
          </c:yVal>
          <c:smooth val="0"/>
        </c:ser>
        <c:ser>
          <c:idx val="5"/>
          <c:order val="5"/>
          <c:tx>
            <c:strRef>
              <c:f>coach!$CF$11</c:f>
              <c:strCache>
                <c:ptCount val="1"/>
              </c:strCache>
            </c:strRef>
          </c:tx>
          <c:spPr>
            <a:ln w="47625">
              <a:noFill/>
            </a:ln>
          </c:spPr>
          <c:xVal>
            <c:numRef>
              <c:f>coach!$BZ$12:$BZ$15</c:f>
              <c:numCache>
                <c:formatCode>0.00</c:formatCode>
                <c:ptCount val="4"/>
              </c:numCache>
            </c:numRef>
          </c:xVal>
          <c:yVal>
            <c:numRef>
              <c:f>coach!$CF$12:$CF$15</c:f>
              <c:numCache>
                <c:formatCode>General</c:formatCode>
                <c:ptCount val="4"/>
              </c:numCache>
            </c:numRef>
          </c:yVal>
          <c:smooth val="0"/>
        </c:ser>
        <c:dLbls>
          <c:showLegendKey val="0"/>
          <c:showVal val="0"/>
          <c:showCatName val="0"/>
          <c:showSerName val="0"/>
          <c:showPercent val="0"/>
          <c:showBubbleSize val="0"/>
        </c:dLbls>
        <c:axId val="-2110745624"/>
        <c:axId val="-2110754680"/>
      </c:scatterChart>
      <c:valAx>
        <c:axId val="-2110745624"/>
        <c:scaling>
          <c:orientation val="minMax"/>
        </c:scaling>
        <c:delete val="0"/>
        <c:axPos val="b"/>
        <c:title>
          <c:tx>
            <c:rich>
              <a:bodyPr/>
              <a:lstStyle/>
              <a:p>
                <a:pPr>
                  <a:defRPr/>
                </a:pPr>
                <a:r>
                  <a:rPr lang="fr-FR"/>
                  <a:t>position</a:t>
                </a:r>
                <a:r>
                  <a:rPr lang="fr-FR" baseline="0"/>
                  <a:t> max en cm (-2cm avant / 2cm après)</a:t>
                </a:r>
                <a:endParaRPr lang="fr-FR"/>
              </a:p>
            </c:rich>
          </c:tx>
          <c:overlay val="0"/>
        </c:title>
        <c:numFmt formatCode="0.00" sourceLinked="1"/>
        <c:majorTickMark val="out"/>
        <c:minorTickMark val="none"/>
        <c:tickLblPos val="nextTo"/>
        <c:crossAx val="-2110754680"/>
        <c:crosses val="autoZero"/>
        <c:crossBetween val="midCat"/>
      </c:valAx>
      <c:valAx>
        <c:axId val="-2110754680"/>
        <c:scaling>
          <c:orientation val="minMax"/>
        </c:scaling>
        <c:delete val="0"/>
        <c:axPos val="l"/>
        <c:majorGridlines/>
        <c:minorGridlines/>
        <c:title>
          <c:tx>
            <c:rich>
              <a:bodyPr/>
              <a:lstStyle/>
              <a:p>
                <a:pPr>
                  <a:defRPr/>
                </a:pPr>
                <a:r>
                  <a:rPr lang="fr-FR"/>
                  <a:t>ratio</a:t>
                </a:r>
                <a:r>
                  <a:rPr lang="fr-FR" baseline="0"/>
                  <a:t> test/prédiction</a:t>
                </a:r>
                <a:endParaRPr lang="fr-FR"/>
              </a:p>
            </c:rich>
          </c:tx>
          <c:overlay val="0"/>
        </c:title>
        <c:numFmt formatCode="0.00" sourceLinked="1"/>
        <c:majorTickMark val="out"/>
        <c:minorTickMark val="none"/>
        <c:tickLblPos val="nextTo"/>
        <c:crossAx val="-2110745624"/>
        <c:crosses val="autoZero"/>
        <c:crossBetween val="midCat"/>
      </c:valAx>
    </c:plotArea>
    <c:legend>
      <c:legendPos val="r"/>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851752405949256"/>
          <c:y val="0.203557159521726"/>
          <c:w val="0.126025371828521"/>
          <c:h val="0.743811606882473"/>
        </c:manualLayout>
      </c:layout>
      <c:overlay val="0"/>
    </c:legend>
    <c:plotVisOnly val="1"/>
    <c:dispBlanksAs val="gap"/>
    <c:showDLblsOverMax val="0"/>
  </c:chart>
  <c:printSettings>
    <c:headerFooter/>
    <c:pageMargins b="1.0" l="0.75" r="0.75" t="1.0" header="0.5" footer="0.5"/>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a:pPr>
            <a:r>
              <a:rPr lang="fr-FR"/>
              <a:t>force membres inférieurs</a:t>
            </a:r>
          </a:p>
        </c:rich>
      </c:tx>
      <c:overlay val="0"/>
    </c:title>
    <c:autoTitleDeleted val="0"/>
    <c:plotArea>
      <c:layout/>
      <c:scatterChart>
        <c:scatterStyle val="lineMarker"/>
        <c:varyColors val="0"/>
        <c:ser>
          <c:idx val="0"/>
          <c:order val="0"/>
          <c:tx>
            <c:strRef>
              <c:f>coach!$BA$22</c:f>
              <c:strCache>
                <c:ptCount val="1"/>
              </c:strCache>
            </c:strRef>
          </c:tx>
          <c:spPr>
            <a:ln w="47625">
              <a:noFill/>
            </a:ln>
          </c:spPr>
          <c:trendline>
            <c:trendlineType val="linear"/>
            <c:dispRSqr val="0"/>
            <c:dispEq val="1"/>
            <c:trendlineLbl>
              <c:layout>
                <c:manualLayout>
                  <c:x val="-0.312245625546807"/>
                  <c:y val="0.262634514435695"/>
                </c:manualLayout>
              </c:layout>
              <c:numFmt formatCode="General" sourceLinked="0"/>
            </c:trendlineLbl>
          </c:trendline>
          <c:xVal>
            <c:numRef>
              <c:f>coach!$BZ$23:$BZ$27</c:f>
              <c:numCache>
                <c:formatCode>0.0000</c:formatCode>
                <c:ptCount val="5"/>
              </c:numCache>
            </c:numRef>
          </c:xVal>
          <c:yVal>
            <c:numRef>
              <c:f>coach!$CA$23:$CA$27</c:f>
              <c:numCache>
                <c:formatCode>0.00</c:formatCode>
                <c:ptCount val="5"/>
              </c:numCache>
            </c:numRef>
          </c:yVal>
          <c:smooth val="0"/>
        </c:ser>
        <c:ser>
          <c:idx val="1"/>
          <c:order val="1"/>
          <c:tx>
            <c:strRef>
              <c:f>coach!$BB$22</c:f>
              <c:strCache>
                <c:ptCount val="1"/>
              </c:strCache>
            </c:strRef>
          </c:tx>
          <c:spPr>
            <a:ln w="47625">
              <a:noFill/>
            </a:ln>
          </c:spPr>
          <c:xVal>
            <c:numRef>
              <c:f>coach!$BZ$23:$BZ$27</c:f>
              <c:numCache>
                <c:formatCode>0.0000</c:formatCode>
                <c:ptCount val="5"/>
              </c:numCache>
            </c:numRef>
          </c:xVal>
          <c:yVal>
            <c:numRef>
              <c:f>coach!$CB$23:$CB$27</c:f>
              <c:numCache>
                <c:formatCode>General</c:formatCode>
                <c:ptCount val="5"/>
              </c:numCache>
            </c:numRef>
          </c:yVal>
          <c:smooth val="0"/>
        </c:ser>
        <c:ser>
          <c:idx val="2"/>
          <c:order val="2"/>
          <c:tx>
            <c:strRef>
              <c:f>coach!$BC$22</c:f>
              <c:strCache>
                <c:ptCount val="1"/>
              </c:strCache>
            </c:strRef>
          </c:tx>
          <c:spPr>
            <a:ln w="47625">
              <a:noFill/>
            </a:ln>
          </c:spPr>
          <c:xVal>
            <c:numRef>
              <c:f>coach!$BZ$23:$BZ$27</c:f>
              <c:numCache>
                <c:formatCode>0.0000</c:formatCode>
                <c:ptCount val="5"/>
              </c:numCache>
            </c:numRef>
          </c:xVal>
          <c:yVal>
            <c:numRef>
              <c:f>coach!$CC$23:$CC$27</c:f>
              <c:numCache>
                <c:formatCode>General</c:formatCode>
                <c:ptCount val="5"/>
              </c:numCache>
            </c:numRef>
          </c:yVal>
          <c:smooth val="0"/>
        </c:ser>
        <c:ser>
          <c:idx val="3"/>
          <c:order val="3"/>
          <c:tx>
            <c:strRef>
              <c:f>coach!$BD$22</c:f>
              <c:strCache>
                <c:ptCount val="1"/>
              </c:strCache>
            </c:strRef>
          </c:tx>
          <c:spPr>
            <a:ln w="47625">
              <a:noFill/>
            </a:ln>
          </c:spPr>
          <c:trendline>
            <c:trendlineType val="linear"/>
            <c:dispRSqr val="0"/>
            <c:dispEq val="1"/>
            <c:trendlineLbl>
              <c:layout>
                <c:manualLayout>
                  <c:x val="-0.317943569553806"/>
                  <c:y val="0.244908501020706"/>
                </c:manualLayout>
              </c:layout>
              <c:numFmt formatCode="General" sourceLinked="0"/>
            </c:trendlineLbl>
          </c:trendline>
          <c:trendline>
            <c:trendlineType val="linear"/>
            <c:dispRSqr val="0"/>
            <c:dispEq val="0"/>
          </c:trendline>
          <c:xVal>
            <c:numRef>
              <c:f>coach!$BZ$23:$BZ$27</c:f>
              <c:numCache>
                <c:formatCode>0.0000</c:formatCode>
                <c:ptCount val="5"/>
              </c:numCache>
            </c:numRef>
          </c:xVal>
          <c:yVal>
            <c:numRef>
              <c:f>coach!$CD$23:$CD$27</c:f>
              <c:numCache>
                <c:formatCode>General</c:formatCode>
                <c:ptCount val="5"/>
              </c:numCache>
            </c:numRef>
          </c:yVal>
          <c:smooth val="0"/>
        </c:ser>
        <c:ser>
          <c:idx val="4"/>
          <c:order val="4"/>
          <c:tx>
            <c:strRef>
              <c:f>coach!$BZ$22</c:f>
              <c:strCache>
                <c:ptCount val="1"/>
              </c:strCache>
            </c:strRef>
          </c:tx>
          <c:spPr>
            <a:ln w="47625">
              <a:noFill/>
            </a:ln>
          </c:spPr>
          <c:trendline>
            <c:trendlineType val="linear"/>
            <c:dispRSqr val="0"/>
            <c:dispEq val="1"/>
            <c:trendlineLbl>
              <c:layout>
                <c:manualLayout>
                  <c:x val="-0.309610236220472"/>
                  <c:y val="0.200815470982794"/>
                </c:manualLayout>
              </c:layout>
              <c:numFmt formatCode="General" sourceLinked="0"/>
            </c:trendlineLbl>
          </c:trendline>
          <c:xVal>
            <c:numRef>
              <c:f>coach!$BZ$23:$BZ$27</c:f>
              <c:numCache>
                <c:formatCode>0.0000</c:formatCode>
                <c:ptCount val="5"/>
              </c:numCache>
            </c:numRef>
          </c:xVal>
          <c:yVal>
            <c:numRef>
              <c:f>coach!$CE$23:$CE$27</c:f>
              <c:numCache>
                <c:formatCode>General</c:formatCode>
                <c:ptCount val="5"/>
              </c:numCache>
            </c:numRef>
          </c:yVal>
          <c:smooth val="0"/>
        </c:ser>
        <c:ser>
          <c:idx val="5"/>
          <c:order val="5"/>
          <c:tx>
            <c:strRef>
              <c:f>coach!$CA$22</c:f>
              <c:strCache>
                <c:ptCount val="1"/>
              </c:strCache>
            </c:strRef>
          </c:tx>
          <c:spPr>
            <a:ln w="47625">
              <a:noFill/>
            </a:ln>
          </c:spPr>
          <c:trendline>
            <c:trendlineType val="linear"/>
            <c:dispRSqr val="0"/>
            <c:dispEq val="1"/>
            <c:trendlineLbl>
              <c:layout>
                <c:manualLayout>
                  <c:x val="-0.301276902887139"/>
                  <c:y val="0.163888888888889"/>
                </c:manualLayout>
              </c:layout>
              <c:numFmt formatCode="General" sourceLinked="0"/>
            </c:trendlineLbl>
          </c:trendline>
          <c:xVal>
            <c:numRef>
              <c:f>coach!$BZ$23:$BZ$27</c:f>
              <c:numCache>
                <c:formatCode>0.0000</c:formatCode>
                <c:ptCount val="5"/>
              </c:numCache>
            </c:numRef>
          </c:xVal>
          <c:yVal>
            <c:numRef>
              <c:f>coach!$CF$23:$CF$27</c:f>
              <c:numCache>
                <c:formatCode>General</c:formatCode>
                <c:ptCount val="5"/>
              </c:numCache>
            </c:numRef>
          </c:yVal>
          <c:smooth val="0"/>
        </c:ser>
        <c:dLbls>
          <c:showLegendKey val="0"/>
          <c:showVal val="0"/>
          <c:showCatName val="0"/>
          <c:showSerName val="0"/>
          <c:showPercent val="0"/>
          <c:showBubbleSize val="0"/>
        </c:dLbls>
        <c:axId val="-2133192568"/>
        <c:axId val="-2133195000"/>
      </c:scatterChart>
      <c:valAx>
        <c:axId val="-2133192568"/>
        <c:scaling>
          <c:orientation val="minMax"/>
        </c:scaling>
        <c:delete val="0"/>
        <c:axPos val="b"/>
        <c:title>
          <c:tx>
            <c:rich>
              <a:bodyPr/>
              <a:lstStyle/>
              <a:p>
                <a:pPr>
                  <a:defRPr/>
                </a:pPr>
                <a:r>
                  <a:rPr lang="fr-FR"/>
                  <a:t>nombre de répétition max</a:t>
                </a:r>
              </a:p>
            </c:rich>
          </c:tx>
          <c:overlay val="0"/>
        </c:title>
        <c:numFmt formatCode="0.0000" sourceLinked="1"/>
        <c:majorTickMark val="none"/>
        <c:minorTickMark val="none"/>
        <c:tickLblPos val="nextTo"/>
        <c:crossAx val="-2133195000"/>
        <c:crosses val="autoZero"/>
        <c:crossBetween val="midCat"/>
      </c:valAx>
      <c:valAx>
        <c:axId val="-2133195000"/>
        <c:scaling>
          <c:orientation val="minMax"/>
        </c:scaling>
        <c:delete val="0"/>
        <c:axPos val="l"/>
        <c:majorGridlines/>
        <c:title>
          <c:tx>
            <c:rich>
              <a:bodyPr/>
              <a:lstStyle/>
              <a:p>
                <a:pPr>
                  <a:defRPr/>
                </a:pPr>
                <a:r>
                  <a:rPr lang="fr-FR"/>
                  <a:t>ratio test/prédiction</a:t>
                </a:r>
              </a:p>
            </c:rich>
          </c:tx>
          <c:overlay val="0"/>
        </c:title>
        <c:numFmt formatCode="0.00" sourceLinked="1"/>
        <c:majorTickMark val="none"/>
        <c:minorTickMark val="none"/>
        <c:tickLblPos val="nextTo"/>
        <c:crossAx val="-2133192568"/>
        <c:crosses val="autoZero"/>
        <c:crossBetween val="midCat"/>
      </c:valAx>
    </c:plotArea>
    <c:legend>
      <c:legendPos val="r"/>
      <c:legendEntry>
        <c:idx val="6"/>
        <c:delete val="1"/>
      </c:legendEntry>
      <c:legendEntry>
        <c:idx val="7"/>
        <c:delete val="1"/>
      </c:legendEntry>
      <c:legendEntry>
        <c:idx val="8"/>
        <c:delete val="1"/>
      </c:legendEntry>
      <c:legendEntry>
        <c:idx val="9"/>
        <c:delete val="1"/>
      </c:legendEntry>
      <c:legendEntry>
        <c:idx val="10"/>
        <c:delete val="1"/>
      </c:legendEntry>
      <c:overlay val="0"/>
    </c:legend>
    <c:plotVisOnly val="1"/>
    <c:dispBlanksAs val="gap"/>
    <c:showDLblsOverMax val="0"/>
  </c:chart>
  <c:printSettings>
    <c:headerFooter/>
    <c:pageMargins b="1.0" l="0.75" r="0.75" t="1.0" header="0.5" footer="0.5"/>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manualLayout>
          <c:layoutTarget val="inner"/>
          <c:xMode val="edge"/>
          <c:yMode val="edge"/>
          <c:x val="0.163013779527559"/>
          <c:y val="0.00167332466804055"/>
          <c:w val="0.789270997375328"/>
          <c:h val="0.845617526975795"/>
        </c:manualLayout>
      </c:layout>
      <c:barChart>
        <c:barDir val="bar"/>
        <c:grouping val="stacked"/>
        <c:varyColors val="0"/>
        <c:ser>
          <c:idx val="0"/>
          <c:order val="0"/>
          <c:tx>
            <c:strRef>
              <c:f>coach!$U$1</c:f>
              <c:strCache>
                <c:ptCount val="1"/>
                <c:pt idx="0">
                  <c:v>-</c:v>
                </c:pt>
              </c:strCache>
            </c:strRef>
          </c:tx>
          <c:invertIfNegative val="0"/>
          <c:dPt>
            <c:idx val="0"/>
            <c:invertIfNegative val="0"/>
            <c:bubble3D val="0"/>
            <c:spPr>
              <a:solidFill>
                <a:schemeClr val="tx1"/>
              </a:solidFill>
              <a:ln>
                <a:solidFill>
                  <a:schemeClr val="tx1"/>
                </a:solidFill>
              </a:ln>
              <a:effectLst/>
            </c:spPr>
          </c:dPt>
          <c:dPt>
            <c:idx val="1"/>
            <c:invertIfNegative val="0"/>
            <c:bubble3D val="0"/>
            <c:spPr>
              <a:solidFill>
                <a:srgbClr val="9DD4E7"/>
              </a:solidFill>
              <a:ln>
                <a:solidFill>
                  <a:srgbClr val="9CD4E7"/>
                </a:solidFill>
              </a:ln>
              <a:effectLst/>
            </c:spPr>
          </c:dPt>
          <c:dPt>
            <c:idx val="2"/>
            <c:invertIfNegative val="0"/>
            <c:bubble3D val="0"/>
            <c:spPr>
              <a:solidFill>
                <a:srgbClr val="0092D2"/>
              </a:solidFill>
              <a:ln>
                <a:solidFill>
                  <a:srgbClr val="0092D2"/>
                </a:solidFill>
              </a:ln>
              <a:effectLst/>
            </c:spPr>
          </c:dPt>
          <c:dLbls>
            <c:dLbl>
              <c:idx val="0"/>
              <c:layout/>
              <c:spPr/>
              <c:txPr>
                <a:bodyPr/>
                <a:lstStyle/>
                <a:p>
                  <a:pPr>
                    <a:defRPr>
                      <a:solidFill>
                        <a:srgbClr val="FFFFFF"/>
                      </a:solidFill>
                    </a:defRPr>
                  </a:pPr>
                  <a:endParaRPr lang="fr-FR"/>
                </a:p>
              </c:txPr>
              <c:showLegendKey val="0"/>
              <c:showVal val="1"/>
              <c:showCatName val="0"/>
              <c:showSerName val="1"/>
              <c:showPercent val="0"/>
              <c:showBubbleSize val="0"/>
            </c:dLbl>
            <c:showLegendKey val="0"/>
            <c:showVal val="1"/>
            <c:showCatName val="0"/>
            <c:showSerName val="1"/>
            <c:showPercent val="0"/>
            <c:showBubbleSize val="0"/>
            <c:separator>
</c:separator>
            <c:showLeaderLines val="0"/>
          </c:dLbls>
          <c:cat>
            <c:strRef>
              <c:f>coach!$A$19:$A$21</c:f>
              <c:strCache>
                <c:ptCount val="3"/>
                <c:pt idx="0">
                  <c:v>référence</c:v>
                </c:pt>
                <c:pt idx="2">
                  <c:v>21/11/18</c:v>
                </c:pt>
              </c:strCache>
            </c:strRef>
          </c:cat>
          <c:val>
            <c:numRef>
              <c:f>coach!$U$19:$U$21</c:f>
              <c:numCache>
                <c:formatCode>General</c:formatCode>
                <c:ptCount val="3"/>
                <c:pt idx="0">
                  <c:v>20.0</c:v>
                </c:pt>
                <c:pt idx="1">
                  <c:v>0.0</c:v>
                </c:pt>
                <c:pt idx="2">
                  <c:v>30.0</c:v>
                </c:pt>
              </c:numCache>
            </c:numRef>
          </c:val>
        </c:ser>
        <c:ser>
          <c:idx val="1"/>
          <c:order val="1"/>
          <c:tx>
            <c:strRef>
              <c:f>coach!$V$1</c:f>
              <c:strCache>
                <c:ptCount val="1"/>
                <c:pt idx="0">
                  <c:v>≈</c:v>
                </c:pt>
              </c:strCache>
            </c:strRef>
          </c:tx>
          <c:invertIfNegative val="0"/>
          <c:dPt>
            <c:idx val="0"/>
            <c:invertIfNegative val="0"/>
            <c:bubble3D val="0"/>
            <c:spPr>
              <a:solidFill>
                <a:schemeClr val="bg1"/>
              </a:solidFill>
              <a:ln>
                <a:solidFill>
                  <a:schemeClr val="tx1"/>
                </a:solidFill>
              </a:ln>
              <a:effectLst/>
            </c:spPr>
          </c:dPt>
          <c:dPt>
            <c:idx val="1"/>
            <c:invertIfNegative val="0"/>
            <c:bubble3D val="0"/>
            <c:spPr>
              <a:solidFill>
                <a:schemeClr val="bg1"/>
              </a:solidFill>
              <a:ln>
                <a:solidFill>
                  <a:srgbClr val="9CD4E7"/>
                </a:solidFill>
              </a:ln>
              <a:effectLst/>
            </c:spPr>
          </c:dPt>
          <c:dPt>
            <c:idx val="2"/>
            <c:invertIfNegative val="0"/>
            <c:bubble3D val="0"/>
            <c:spPr>
              <a:solidFill>
                <a:schemeClr val="bg1"/>
              </a:solidFill>
              <a:ln>
                <a:solidFill>
                  <a:srgbClr val="0092D2"/>
                </a:solidFill>
              </a:ln>
              <a:effectLst/>
            </c:spPr>
          </c:dPt>
          <c:dLbls>
            <c:showLegendKey val="0"/>
            <c:showVal val="1"/>
            <c:showCatName val="0"/>
            <c:showSerName val="1"/>
            <c:showPercent val="0"/>
            <c:showBubbleSize val="0"/>
            <c:separator>
</c:separator>
            <c:showLeaderLines val="0"/>
          </c:dLbls>
          <c:cat>
            <c:strRef>
              <c:f>coach!$A$19:$A$21</c:f>
              <c:strCache>
                <c:ptCount val="3"/>
                <c:pt idx="0">
                  <c:v>référence</c:v>
                </c:pt>
                <c:pt idx="2">
                  <c:v>21/11/18</c:v>
                </c:pt>
              </c:strCache>
            </c:strRef>
          </c:cat>
          <c:val>
            <c:numRef>
              <c:f>coach!$V$19:$V$21</c:f>
              <c:numCache>
                <c:formatCode>General</c:formatCode>
                <c:ptCount val="3"/>
                <c:pt idx="0">
                  <c:v>50.0</c:v>
                </c:pt>
                <c:pt idx="1">
                  <c:v>0.0</c:v>
                </c:pt>
                <c:pt idx="2">
                  <c:v>0.0</c:v>
                </c:pt>
              </c:numCache>
            </c:numRef>
          </c:val>
        </c:ser>
        <c:ser>
          <c:idx val="2"/>
          <c:order val="2"/>
          <c:tx>
            <c:strRef>
              <c:f>coach!$W$1</c:f>
              <c:strCache>
                <c:ptCount val="1"/>
                <c:pt idx="0">
                  <c:v>+</c:v>
                </c:pt>
              </c:strCache>
            </c:strRef>
          </c:tx>
          <c:invertIfNegative val="0"/>
          <c:dPt>
            <c:idx val="0"/>
            <c:invertIfNegative val="0"/>
            <c:bubble3D val="0"/>
            <c:spPr>
              <a:solidFill>
                <a:schemeClr val="tx1"/>
              </a:solidFill>
              <a:ln>
                <a:solidFill>
                  <a:schemeClr val="tx1"/>
                </a:solidFill>
              </a:ln>
              <a:effectLst/>
            </c:spPr>
          </c:dPt>
          <c:dPt>
            <c:idx val="1"/>
            <c:invertIfNegative val="0"/>
            <c:bubble3D val="0"/>
            <c:spPr>
              <a:solidFill>
                <a:srgbClr val="9DD4E7"/>
              </a:solidFill>
              <a:ln>
                <a:solidFill>
                  <a:srgbClr val="9DD4E7"/>
                </a:solidFill>
              </a:ln>
              <a:effectLst/>
            </c:spPr>
          </c:dPt>
          <c:dPt>
            <c:idx val="2"/>
            <c:invertIfNegative val="0"/>
            <c:bubble3D val="0"/>
            <c:spPr>
              <a:solidFill>
                <a:srgbClr val="0092D2"/>
              </a:solidFill>
              <a:ln>
                <a:solidFill>
                  <a:srgbClr val="0092D2"/>
                </a:solidFill>
              </a:ln>
              <a:effectLst/>
            </c:spPr>
          </c:dPt>
          <c:dLbls>
            <c:dLbl>
              <c:idx val="0"/>
              <c:layout/>
              <c:spPr/>
              <c:txPr>
                <a:bodyPr/>
                <a:lstStyle/>
                <a:p>
                  <a:pPr>
                    <a:defRPr>
                      <a:solidFill>
                        <a:srgbClr val="FFFFFF"/>
                      </a:solidFill>
                    </a:defRPr>
                  </a:pPr>
                  <a:endParaRPr lang="fr-FR"/>
                </a:p>
              </c:txPr>
              <c:showLegendKey val="0"/>
              <c:showVal val="1"/>
              <c:showCatName val="0"/>
              <c:showSerName val="1"/>
              <c:showPercent val="0"/>
              <c:showBubbleSize val="0"/>
            </c:dLbl>
            <c:showLegendKey val="0"/>
            <c:showVal val="1"/>
            <c:showCatName val="0"/>
            <c:showSerName val="1"/>
            <c:showPercent val="0"/>
            <c:showBubbleSize val="0"/>
            <c:separator>
</c:separator>
            <c:showLeaderLines val="0"/>
          </c:dLbls>
          <c:cat>
            <c:strRef>
              <c:f>coach!$A$19:$A$21</c:f>
              <c:strCache>
                <c:ptCount val="3"/>
                <c:pt idx="0">
                  <c:v>référence</c:v>
                </c:pt>
                <c:pt idx="2">
                  <c:v>21/11/18</c:v>
                </c:pt>
              </c:strCache>
            </c:strRef>
          </c:cat>
          <c:val>
            <c:numRef>
              <c:f>coach!$W$19:$W$21</c:f>
              <c:numCache>
                <c:formatCode>General</c:formatCode>
                <c:ptCount val="3"/>
                <c:pt idx="0">
                  <c:v>10.0</c:v>
                </c:pt>
                <c:pt idx="1">
                  <c:v>0.0</c:v>
                </c:pt>
                <c:pt idx="2">
                  <c:v>0.0</c:v>
                </c:pt>
              </c:numCache>
            </c:numRef>
          </c:val>
        </c:ser>
        <c:dLbls>
          <c:showLegendKey val="0"/>
          <c:showVal val="1"/>
          <c:showCatName val="0"/>
          <c:showSerName val="0"/>
          <c:showPercent val="0"/>
          <c:showBubbleSize val="0"/>
        </c:dLbls>
        <c:gapWidth val="75"/>
        <c:overlap val="100"/>
        <c:serLines>
          <c:spPr>
            <a:ln>
              <a:prstDash val="sysDot"/>
            </a:ln>
          </c:spPr>
        </c:serLines>
        <c:axId val="-2136620408"/>
        <c:axId val="-2136713176"/>
      </c:barChart>
      <c:catAx>
        <c:axId val="-2136620408"/>
        <c:scaling>
          <c:orientation val="minMax"/>
        </c:scaling>
        <c:delete val="0"/>
        <c:axPos val="l"/>
        <c:numFmt formatCode="m/d/yy" sourceLinked="1"/>
        <c:majorTickMark val="none"/>
        <c:minorTickMark val="none"/>
        <c:tickLblPos val="nextTo"/>
        <c:spPr>
          <a:ln>
            <a:solidFill>
              <a:schemeClr val="bg1">
                <a:lumMod val="95000"/>
              </a:schemeClr>
            </a:solidFill>
          </a:ln>
        </c:spPr>
        <c:crossAx val="-2136713176"/>
        <c:crosses val="autoZero"/>
        <c:auto val="1"/>
        <c:lblAlgn val="ctr"/>
        <c:lblOffset val="100"/>
        <c:noMultiLvlLbl val="0"/>
      </c:catAx>
      <c:valAx>
        <c:axId val="-2136713176"/>
        <c:scaling>
          <c:orientation val="minMax"/>
        </c:scaling>
        <c:delete val="0"/>
        <c:axPos val="b"/>
        <c:title>
          <c:tx>
            <c:rich>
              <a:bodyPr/>
              <a:lstStyle/>
              <a:p>
                <a:pPr>
                  <a:defRPr/>
                </a:pPr>
                <a:r>
                  <a:rPr lang="fr-FR"/>
                  <a:t>minute d'activité</a:t>
                </a:r>
              </a:p>
            </c:rich>
          </c:tx>
          <c:layout/>
          <c:overlay val="0"/>
        </c:title>
        <c:numFmt formatCode="General" sourceLinked="1"/>
        <c:majorTickMark val="none"/>
        <c:minorTickMark val="none"/>
        <c:tickLblPos val="nextTo"/>
        <c:spPr>
          <a:ln>
            <a:solidFill>
              <a:schemeClr val="bg1">
                <a:lumMod val="95000"/>
              </a:schemeClr>
            </a:solidFill>
          </a:ln>
        </c:spPr>
        <c:crossAx val="-2136620408"/>
        <c:crosses val="autoZero"/>
        <c:crossBetween val="between"/>
        <c:majorUnit val="300.0"/>
      </c:valAx>
      <c:spPr>
        <a:ln>
          <a:noFill/>
        </a:ln>
      </c:spPr>
    </c:plotArea>
    <c:plotVisOnly val="0"/>
    <c:dispBlanksAs val="gap"/>
    <c:showDLblsOverMax val="0"/>
  </c:chart>
  <c:spPr>
    <a:ln>
      <a:noFill/>
    </a:ln>
  </c:spPr>
  <c:txPr>
    <a:bodyPr/>
    <a:lstStyle/>
    <a:p>
      <a:pPr>
        <a:defRPr sz="1000">
          <a:latin typeface="Avenir Book"/>
          <a:cs typeface="Avenir Book"/>
        </a:defRPr>
      </a:pPr>
      <a:endParaRPr lang="fr-FR"/>
    </a:p>
  </c:txPr>
  <c:printSettings>
    <c:headerFooter/>
    <c:pageMargins b="1.0" l="0.75" r="0.75" t="1.0" header="0.5" footer="0.5"/>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1"/>
    <c:plotArea>
      <c:layout>
        <c:manualLayout>
          <c:layoutTarget val="inner"/>
          <c:xMode val="edge"/>
          <c:yMode val="edge"/>
          <c:x val="0.0245839636913767"/>
          <c:y val="0.0112626546681665"/>
          <c:w val="0.794385296675283"/>
          <c:h val="0.98873681473778"/>
        </c:manualLayout>
      </c:layout>
      <c:barChart>
        <c:barDir val="bar"/>
        <c:grouping val="clustered"/>
        <c:varyColors val="0"/>
        <c:ser>
          <c:idx val="0"/>
          <c:order val="0"/>
          <c:invertIfNegative val="0"/>
          <c:dPt>
            <c:idx val="0"/>
            <c:invertIfNegative val="0"/>
            <c:bubble3D val="0"/>
            <c:spPr>
              <a:solidFill>
                <a:schemeClr val="tx1"/>
              </a:solidFill>
              <a:effectLst/>
            </c:spPr>
          </c:dPt>
          <c:dPt>
            <c:idx val="1"/>
            <c:invertIfNegative val="0"/>
            <c:bubble3D val="0"/>
            <c:spPr>
              <a:solidFill>
                <a:srgbClr val="0092D2"/>
              </a:solidFill>
              <a:effectLst/>
            </c:spPr>
          </c:dPt>
          <c:dPt>
            <c:idx val="2"/>
            <c:invertIfNegative val="0"/>
            <c:bubble3D val="0"/>
            <c:spPr>
              <a:solidFill>
                <a:srgbClr val="9DD4E7"/>
              </a:solidFill>
              <a:effectLst/>
            </c:spPr>
          </c:dPt>
          <c:dLbls>
            <c:dLblPos val="outEnd"/>
            <c:showLegendKey val="0"/>
            <c:showVal val="1"/>
            <c:showCatName val="0"/>
            <c:showSerName val="0"/>
            <c:showPercent val="0"/>
            <c:showBubbleSize val="0"/>
            <c:showLeaderLines val="0"/>
          </c:dLbls>
          <c:val>
            <c:numRef>
              <c:f>coach!$R$19:$R$21</c:f>
              <c:numCache>
                <c:formatCode>General</c:formatCode>
                <c:ptCount val="3"/>
                <c:pt idx="0">
                  <c:v>1.5</c:v>
                </c:pt>
                <c:pt idx="1">
                  <c:v>0.0</c:v>
                </c:pt>
                <c:pt idx="2">
                  <c:v>1.0</c:v>
                </c:pt>
              </c:numCache>
            </c:numRef>
          </c:val>
        </c:ser>
        <c:dLbls>
          <c:showLegendKey val="0"/>
          <c:showVal val="0"/>
          <c:showCatName val="0"/>
          <c:showSerName val="0"/>
          <c:showPercent val="0"/>
          <c:showBubbleSize val="0"/>
        </c:dLbls>
        <c:gapWidth val="150"/>
        <c:axId val="-2147191832"/>
        <c:axId val="-2147283384"/>
      </c:barChart>
      <c:catAx>
        <c:axId val="-2147191832"/>
        <c:scaling>
          <c:orientation val="minMax"/>
        </c:scaling>
        <c:delete val="0"/>
        <c:axPos val="l"/>
        <c:numFmt formatCode="General" sourceLinked="1"/>
        <c:majorTickMark val="none"/>
        <c:minorTickMark val="none"/>
        <c:tickLblPos val="none"/>
        <c:spPr>
          <a:ln>
            <a:solidFill>
              <a:schemeClr val="bg1">
                <a:lumMod val="95000"/>
              </a:schemeClr>
            </a:solidFill>
          </a:ln>
        </c:spPr>
        <c:crossAx val="-2147283384"/>
        <c:crosses val="autoZero"/>
        <c:auto val="1"/>
        <c:lblAlgn val="ctr"/>
        <c:lblOffset val="100"/>
        <c:noMultiLvlLbl val="0"/>
      </c:catAx>
      <c:valAx>
        <c:axId val="-2147283384"/>
        <c:scaling>
          <c:orientation val="minMax"/>
        </c:scaling>
        <c:delete val="1"/>
        <c:axPos val="b"/>
        <c:numFmt formatCode="General" sourceLinked="1"/>
        <c:majorTickMark val="none"/>
        <c:minorTickMark val="none"/>
        <c:tickLblPos val="none"/>
        <c:crossAx val="-2147191832"/>
        <c:crosses val="autoZero"/>
        <c:crossBetween val="between"/>
      </c:valAx>
    </c:plotArea>
    <c:legend>
      <c:legendPos val="r"/>
      <c:layout/>
      <c:overlay val="0"/>
      <c:txPr>
        <a:bodyPr/>
        <a:lstStyle/>
        <a:p>
          <a:pPr rtl="0">
            <a:defRPr sz="800"/>
          </a:pPr>
          <a:endParaRPr lang="fr-FR"/>
        </a:p>
      </c:txPr>
    </c:legend>
    <c:plotVisOnly val="1"/>
    <c:dispBlanksAs val="gap"/>
    <c:showDLblsOverMax val="0"/>
  </c:chart>
  <c:spPr>
    <a:ln>
      <a:noFill/>
    </a:ln>
  </c:spPr>
  <c:txPr>
    <a:bodyPr/>
    <a:lstStyle/>
    <a:p>
      <a:pPr>
        <a:defRPr b="0">
          <a:latin typeface="Avenir Book"/>
          <a:cs typeface="Avenir Book"/>
        </a:defRPr>
      </a:pPr>
      <a:endParaRPr lang="fr-FR"/>
    </a:p>
  </c:txPr>
  <c:printSettings>
    <c:headerFooter/>
    <c:pageMargins b="1.0" l="0.75" r="0.75" t="1.0" header="0.5" footer="0.5"/>
    <c:pageSetup/>
  </c:printSettings>
</c:chartSpace>
</file>

<file path=xl/drawings/_rels/drawing1.xml.rels><?xml version="1.0" encoding="UTF-8" standalone="yes"?>
<Relationships xmlns="http://schemas.openxmlformats.org/package/2006/relationships"><Relationship Id="rId11" Type="http://schemas.openxmlformats.org/officeDocument/2006/relationships/image" Target="../media/image10.jpg"/><Relationship Id="rId12" Type="http://schemas.openxmlformats.org/officeDocument/2006/relationships/chart" Target="../charts/chart8.xml"/><Relationship Id="rId13" Type="http://schemas.openxmlformats.org/officeDocument/2006/relationships/image" Target="../media/image4.jpg"/><Relationship Id="rId14" Type="http://schemas.openxmlformats.org/officeDocument/2006/relationships/image" Target="../media/image3.jpg"/><Relationship Id="rId15" Type="http://schemas.openxmlformats.org/officeDocument/2006/relationships/image" Target="../media/image5.png"/><Relationship Id="rId16" Type="http://schemas.openxmlformats.org/officeDocument/2006/relationships/image" Target="../media/image6.png"/><Relationship Id="rId17" Type="http://schemas.openxmlformats.org/officeDocument/2006/relationships/image" Target="../media/image11.png"/><Relationship Id="rId18" Type="http://schemas.openxmlformats.org/officeDocument/2006/relationships/image" Target="../media/image12.png"/><Relationship Id="rId19" Type="http://schemas.openxmlformats.org/officeDocument/2006/relationships/image" Target="../media/image13.png"/><Relationship Id="rId1" Type="http://schemas.openxmlformats.org/officeDocument/2006/relationships/chart" Target="../charts/chart1.xml"/><Relationship Id="rId2" Type="http://schemas.openxmlformats.org/officeDocument/2006/relationships/chart" Target="../charts/chart2.xml"/><Relationship Id="rId3" Type="http://schemas.openxmlformats.org/officeDocument/2006/relationships/chart" Target="../charts/chart3.xml"/><Relationship Id="rId4" Type="http://schemas.openxmlformats.org/officeDocument/2006/relationships/chart" Target="../charts/chart4.xml"/><Relationship Id="rId5" Type="http://schemas.openxmlformats.org/officeDocument/2006/relationships/chart" Target="../charts/chart5.xml"/><Relationship Id="rId6" Type="http://schemas.openxmlformats.org/officeDocument/2006/relationships/chart" Target="../charts/chart6.xml"/><Relationship Id="rId7" Type="http://schemas.openxmlformats.org/officeDocument/2006/relationships/chart" Target="../charts/chart7.xml"/><Relationship Id="rId8" Type="http://schemas.openxmlformats.org/officeDocument/2006/relationships/image" Target="../media/image7.jpg"/><Relationship Id="rId9" Type="http://schemas.openxmlformats.org/officeDocument/2006/relationships/image" Target="../media/image8.jpg"/><Relationship Id="rId10" Type="http://schemas.openxmlformats.org/officeDocument/2006/relationships/image" Target="../media/image9.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 Id="rId2" Type="http://schemas.openxmlformats.org/officeDocument/2006/relationships/image" Target="../media/image2.jp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4" Type="http://schemas.openxmlformats.org/officeDocument/2006/relationships/image" Target="../media/image6.png"/><Relationship Id="rId1" Type="http://schemas.openxmlformats.org/officeDocument/2006/relationships/image" Target="../media/image3.jpg"/><Relationship Id="rId2" Type="http://schemas.openxmlformats.org/officeDocument/2006/relationships/image" Target="../media/image4.jpg"/></Relationships>
</file>

<file path=xl/drawings/_rels/drawing4.xml.rels><?xml version="1.0" encoding="UTF-8" standalone="yes"?>
<Relationships xmlns="http://schemas.openxmlformats.org/package/2006/relationships"><Relationship Id="rId3" Type="http://schemas.openxmlformats.org/officeDocument/2006/relationships/chart" Target="../charts/chart11.xml"/><Relationship Id="rId4" Type="http://schemas.openxmlformats.org/officeDocument/2006/relationships/chart" Target="../charts/chart12.xml"/><Relationship Id="rId5" Type="http://schemas.openxmlformats.org/officeDocument/2006/relationships/chart" Target="../charts/chart13.xml"/><Relationship Id="rId1" Type="http://schemas.openxmlformats.org/officeDocument/2006/relationships/chart" Target="../charts/chart9.xml"/><Relationship Id="rId2" Type="http://schemas.openxmlformats.org/officeDocument/2006/relationships/chart" Target="../charts/chart10.xml"/></Relationships>
</file>

<file path=xl/drawings/drawing1.xml><?xml version="1.0" encoding="utf-8"?>
<xdr:wsDr xmlns:xdr="http://schemas.openxmlformats.org/drawingml/2006/spreadsheetDrawing" xmlns:a="http://schemas.openxmlformats.org/drawingml/2006/main">
  <xdr:twoCellAnchor>
    <xdr:from>
      <xdr:col>0</xdr:col>
      <xdr:colOff>121921</xdr:colOff>
      <xdr:row>89</xdr:row>
      <xdr:rowOff>90891</xdr:rowOff>
    </xdr:from>
    <xdr:to>
      <xdr:col>6</xdr:col>
      <xdr:colOff>0</xdr:colOff>
      <xdr:row>106</xdr:row>
      <xdr:rowOff>14691</xdr:rowOff>
    </xdr:to>
    <xdr:graphicFrame macro="">
      <xdr:nvGraphicFramePr>
        <xdr:cNvPr id="5"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114300</xdr:colOff>
      <xdr:row>46</xdr:row>
      <xdr:rowOff>137297</xdr:rowOff>
    </xdr:from>
    <xdr:to>
      <xdr:col>13</xdr:col>
      <xdr:colOff>193040</xdr:colOff>
      <xdr:row>69</xdr:row>
      <xdr:rowOff>0</xdr:rowOff>
    </xdr:to>
    <xdr:graphicFrame macro="">
      <xdr:nvGraphicFramePr>
        <xdr:cNvPr id="29" name="Graphique 2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136</xdr:row>
      <xdr:rowOff>40076</xdr:rowOff>
    </xdr:from>
    <xdr:to>
      <xdr:col>13</xdr:col>
      <xdr:colOff>292099</xdr:colOff>
      <xdr:row>149</xdr:row>
      <xdr:rowOff>91440</xdr:rowOff>
    </xdr:to>
    <xdr:graphicFrame macro="">
      <xdr:nvGraphicFramePr>
        <xdr:cNvPr id="8" name="Graphique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34324</xdr:colOff>
      <xdr:row>177</xdr:row>
      <xdr:rowOff>203200</xdr:rowOff>
    </xdr:from>
    <xdr:to>
      <xdr:col>13</xdr:col>
      <xdr:colOff>161723</xdr:colOff>
      <xdr:row>179</xdr:row>
      <xdr:rowOff>210407</xdr:rowOff>
    </xdr:to>
    <xdr:graphicFrame macro="">
      <xdr:nvGraphicFramePr>
        <xdr:cNvPr id="10" name="Graphique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58488</xdr:colOff>
      <xdr:row>190</xdr:row>
      <xdr:rowOff>30480</xdr:rowOff>
    </xdr:from>
    <xdr:to>
      <xdr:col>13</xdr:col>
      <xdr:colOff>185887</xdr:colOff>
      <xdr:row>192</xdr:row>
      <xdr:rowOff>19221</xdr:rowOff>
    </xdr:to>
    <xdr:graphicFrame macro="">
      <xdr:nvGraphicFramePr>
        <xdr:cNvPr id="11" name="Graphique 1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94988</xdr:colOff>
      <xdr:row>200</xdr:row>
      <xdr:rowOff>20320</xdr:rowOff>
    </xdr:from>
    <xdr:to>
      <xdr:col>13</xdr:col>
      <xdr:colOff>222387</xdr:colOff>
      <xdr:row>202</xdr:row>
      <xdr:rowOff>10547</xdr:rowOff>
    </xdr:to>
    <xdr:graphicFrame macro="">
      <xdr:nvGraphicFramePr>
        <xdr:cNvPr id="13" name="Graphique 1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7</xdr:col>
      <xdr:colOff>162560</xdr:colOff>
      <xdr:row>89</xdr:row>
      <xdr:rowOff>111760</xdr:rowOff>
    </xdr:from>
    <xdr:to>
      <xdr:col>13</xdr:col>
      <xdr:colOff>193040</xdr:colOff>
      <xdr:row>106</xdr:row>
      <xdr:rowOff>35560</xdr:rowOff>
    </xdr:to>
    <xdr:graphicFrame macro="">
      <xdr:nvGraphicFramePr>
        <xdr:cNvPr id="9" name="Graphique 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editAs="oneCell">
    <xdr:from>
      <xdr:col>9</xdr:col>
      <xdr:colOff>233680</xdr:colOff>
      <xdr:row>102</xdr:row>
      <xdr:rowOff>30480</xdr:rowOff>
    </xdr:from>
    <xdr:to>
      <xdr:col>10</xdr:col>
      <xdr:colOff>272557</xdr:colOff>
      <xdr:row>104</xdr:row>
      <xdr:rowOff>157029</xdr:rowOff>
    </xdr:to>
    <xdr:pic>
      <xdr:nvPicPr>
        <xdr:cNvPr id="12" name="Image 11" descr="souplesse-epaule.jpg"/>
        <xdr:cNvPicPr>
          <a:picLocks/>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4386580" y="22166580"/>
          <a:ext cx="648477" cy="558349"/>
        </a:xfrm>
        <a:prstGeom prst="rect">
          <a:avLst/>
        </a:prstGeom>
      </xdr:spPr>
    </xdr:pic>
    <xdr:clientData/>
  </xdr:twoCellAnchor>
  <xdr:twoCellAnchor editAs="oneCell">
    <xdr:from>
      <xdr:col>11</xdr:col>
      <xdr:colOff>332740</xdr:colOff>
      <xdr:row>102</xdr:row>
      <xdr:rowOff>40640</xdr:rowOff>
    </xdr:from>
    <xdr:to>
      <xdr:col>13</xdr:col>
      <xdr:colOff>265</xdr:colOff>
      <xdr:row>104</xdr:row>
      <xdr:rowOff>201775</xdr:rowOff>
    </xdr:to>
    <xdr:pic>
      <xdr:nvPicPr>
        <xdr:cNvPr id="14" name="Image 13" descr="souplesse-bas.jpg"/>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5387340" y="22176740"/>
          <a:ext cx="658125" cy="592935"/>
        </a:xfrm>
        <a:prstGeom prst="rect">
          <a:avLst/>
        </a:prstGeom>
      </xdr:spPr>
    </xdr:pic>
    <xdr:clientData/>
  </xdr:twoCellAnchor>
  <xdr:twoCellAnchor editAs="oneCell">
    <xdr:from>
      <xdr:col>3</xdr:col>
      <xdr:colOff>457200</xdr:colOff>
      <xdr:row>102</xdr:row>
      <xdr:rowOff>30480</xdr:rowOff>
    </xdr:from>
    <xdr:to>
      <xdr:col>5</xdr:col>
      <xdr:colOff>27924</xdr:colOff>
      <xdr:row>104</xdr:row>
      <xdr:rowOff>210541</xdr:rowOff>
    </xdr:to>
    <xdr:pic>
      <xdr:nvPicPr>
        <xdr:cNvPr id="15" name="Image 14" descr="equilibre-jambe-gauche.jpg"/>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1879600" y="21915120"/>
          <a:ext cx="637524" cy="606781"/>
        </a:xfrm>
        <a:prstGeom prst="rect">
          <a:avLst/>
        </a:prstGeom>
      </xdr:spPr>
    </xdr:pic>
    <xdr:clientData/>
  </xdr:twoCellAnchor>
  <xdr:twoCellAnchor editAs="oneCell">
    <xdr:from>
      <xdr:col>1</xdr:col>
      <xdr:colOff>355600</xdr:colOff>
      <xdr:row>102</xdr:row>
      <xdr:rowOff>20320</xdr:rowOff>
    </xdr:from>
    <xdr:to>
      <xdr:col>3</xdr:col>
      <xdr:colOff>90127</xdr:colOff>
      <xdr:row>104</xdr:row>
      <xdr:rowOff>200346</xdr:rowOff>
    </xdr:to>
    <xdr:pic>
      <xdr:nvPicPr>
        <xdr:cNvPr id="16" name="Image 15" descr="equilibre-jambe-droit.jpg"/>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tretch>
          <a:fillRect/>
        </a:stretch>
      </xdr:blipFill>
      <xdr:spPr>
        <a:xfrm>
          <a:off x="873760" y="21904960"/>
          <a:ext cx="638767" cy="606746"/>
        </a:xfrm>
        <a:prstGeom prst="rect">
          <a:avLst/>
        </a:prstGeom>
      </xdr:spPr>
    </xdr:pic>
    <xdr:clientData/>
  </xdr:twoCellAnchor>
  <xdr:twoCellAnchor>
    <xdr:from>
      <xdr:col>3</xdr:col>
      <xdr:colOff>19050</xdr:colOff>
      <xdr:row>18</xdr:row>
      <xdr:rowOff>203200</xdr:rowOff>
    </xdr:from>
    <xdr:to>
      <xdr:col>12</xdr:col>
      <xdr:colOff>450850</xdr:colOff>
      <xdr:row>33</xdr:row>
      <xdr:rowOff>120650</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editAs="oneCell">
    <xdr:from>
      <xdr:col>7</xdr:col>
      <xdr:colOff>241299</xdr:colOff>
      <xdr:row>31</xdr:row>
      <xdr:rowOff>152401</xdr:rowOff>
    </xdr:from>
    <xdr:to>
      <xdr:col>8</xdr:col>
      <xdr:colOff>10571</xdr:colOff>
      <xdr:row>33</xdr:row>
      <xdr:rowOff>116601</xdr:rowOff>
    </xdr:to>
    <xdr:pic>
      <xdr:nvPicPr>
        <xdr:cNvPr id="18" name="Image 17" descr="jambes.jpg"/>
        <xdr:cNvPicPr>
          <a:picLocks noChangeAspect="1"/>
        </xdr:cNvPicPr>
      </xdr:nvPicPr>
      <xdr:blipFill>
        <a:blip xmlns:r="http://schemas.openxmlformats.org/officeDocument/2006/relationships" r:embed="rId13">
          <a:extLst>
            <a:ext uri="{28A0092B-C50C-407E-A947-70E740481C1C}">
              <a14:useLocalDpi xmlns:a14="http://schemas.microsoft.com/office/drawing/2010/main" val="0"/>
            </a:ext>
          </a:extLst>
        </a:blip>
        <a:stretch>
          <a:fillRect/>
        </a:stretch>
      </xdr:blipFill>
      <xdr:spPr>
        <a:xfrm>
          <a:off x="3492499" y="6959601"/>
          <a:ext cx="378872" cy="396000"/>
        </a:xfrm>
        <a:prstGeom prst="rect">
          <a:avLst/>
        </a:prstGeom>
      </xdr:spPr>
    </xdr:pic>
    <xdr:clientData/>
  </xdr:twoCellAnchor>
  <xdr:twoCellAnchor editAs="oneCell">
    <xdr:from>
      <xdr:col>9</xdr:col>
      <xdr:colOff>190500</xdr:colOff>
      <xdr:row>30</xdr:row>
      <xdr:rowOff>170181</xdr:rowOff>
    </xdr:from>
    <xdr:to>
      <xdr:col>9</xdr:col>
      <xdr:colOff>551133</xdr:colOff>
      <xdr:row>32</xdr:row>
      <xdr:rowOff>98381</xdr:rowOff>
    </xdr:to>
    <xdr:pic>
      <xdr:nvPicPr>
        <xdr:cNvPr id="20" name="Image 19" descr="bras.jpg"/>
        <xdr:cNvPicPr>
          <a:picLocks/>
        </xdr:cNvPicPr>
      </xdr:nvPicPr>
      <xdr:blipFill>
        <a:blip xmlns:r="http://schemas.openxmlformats.org/officeDocument/2006/relationships" r:embed="rId14">
          <a:extLst>
            <a:ext uri="{28A0092B-C50C-407E-A947-70E740481C1C}">
              <a14:useLocalDpi xmlns:a14="http://schemas.microsoft.com/office/drawing/2010/main" val="0"/>
            </a:ext>
          </a:extLst>
        </a:blip>
        <a:stretch>
          <a:fillRect/>
        </a:stretch>
      </xdr:blipFill>
      <xdr:spPr>
        <a:xfrm>
          <a:off x="4345940" y="6692901"/>
          <a:ext cx="360633" cy="354920"/>
        </a:xfrm>
        <a:prstGeom prst="rect">
          <a:avLst/>
        </a:prstGeom>
      </xdr:spPr>
    </xdr:pic>
    <xdr:clientData/>
  </xdr:twoCellAnchor>
  <xdr:twoCellAnchor editAs="oneCell">
    <xdr:from>
      <xdr:col>7</xdr:col>
      <xdr:colOff>165101</xdr:colOff>
      <xdr:row>18</xdr:row>
      <xdr:rowOff>38101</xdr:rowOff>
    </xdr:from>
    <xdr:to>
      <xdr:col>8</xdr:col>
      <xdr:colOff>57201</xdr:colOff>
      <xdr:row>20</xdr:row>
      <xdr:rowOff>38301</xdr:rowOff>
    </xdr:to>
    <xdr:pic>
      <xdr:nvPicPr>
        <xdr:cNvPr id="26" name="Image 25" descr="souplesse-epaule.jpg"/>
        <xdr:cNvPicPr>
          <a:picLocks/>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3416301" y="4038601"/>
          <a:ext cx="501700" cy="432000"/>
        </a:xfrm>
        <a:prstGeom prst="rect">
          <a:avLst/>
        </a:prstGeom>
      </xdr:spPr>
    </xdr:pic>
    <xdr:clientData/>
  </xdr:twoCellAnchor>
  <xdr:twoCellAnchor editAs="oneCell">
    <xdr:from>
      <xdr:col>9</xdr:col>
      <xdr:colOff>177801</xdr:colOff>
      <xdr:row>19</xdr:row>
      <xdr:rowOff>127001</xdr:rowOff>
    </xdr:from>
    <xdr:to>
      <xdr:col>10</xdr:col>
      <xdr:colOff>96161</xdr:colOff>
      <xdr:row>21</xdr:row>
      <xdr:rowOff>169345</xdr:rowOff>
    </xdr:to>
    <xdr:pic>
      <xdr:nvPicPr>
        <xdr:cNvPr id="27" name="Image 26" descr="souplesse-bas.jpg"/>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4333241" y="4302761"/>
          <a:ext cx="527960" cy="469064"/>
        </a:xfrm>
        <a:prstGeom prst="rect">
          <a:avLst/>
        </a:prstGeom>
      </xdr:spPr>
    </xdr:pic>
    <xdr:clientData/>
  </xdr:twoCellAnchor>
  <xdr:twoCellAnchor editAs="oneCell">
    <xdr:from>
      <xdr:col>5</xdr:col>
      <xdr:colOff>152400</xdr:colOff>
      <xdr:row>29</xdr:row>
      <xdr:rowOff>204719</xdr:rowOff>
    </xdr:from>
    <xdr:to>
      <xdr:col>5</xdr:col>
      <xdr:colOff>444500</xdr:colOff>
      <xdr:row>32</xdr:row>
      <xdr:rowOff>127000</xdr:rowOff>
    </xdr:to>
    <xdr:pic>
      <xdr:nvPicPr>
        <xdr:cNvPr id="4" name="Image 3" descr="abdos profile.png"/>
        <xdr:cNvPicPr>
          <a:picLocks noChangeAspect="1"/>
        </xdr:cNvPicPr>
      </xdr:nvPicPr>
      <xdr:blipFill rotWithShape="1">
        <a:blip xmlns:r="http://schemas.openxmlformats.org/officeDocument/2006/relationships" r:embed="rId15">
          <a:extLst>
            <a:ext uri="{28A0092B-C50C-407E-A947-70E740481C1C}">
              <a14:useLocalDpi xmlns:a14="http://schemas.microsoft.com/office/drawing/2010/main" val="0"/>
            </a:ext>
          </a:extLst>
        </a:blip>
        <a:srcRect l="2" t="2" r="-3" b="53370"/>
        <a:stretch/>
      </xdr:blipFill>
      <xdr:spPr>
        <a:xfrm>
          <a:off x="2641600" y="6580119"/>
          <a:ext cx="292100" cy="569981"/>
        </a:xfrm>
        <a:prstGeom prst="rect">
          <a:avLst/>
        </a:prstGeom>
      </xdr:spPr>
    </xdr:pic>
    <xdr:clientData/>
  </xdr:twoCellAnchor>
  <xdr:twoCellAnchor editAs="oneCell">
    <xdr:from>
      <xdr:col>4</xdr:col>
      <xdr:colOff>203201</xdr:colOff>
      <xdr:row>26</xdr:row>
      <xdr:rowOff>161581</xdr:rowOff>
    </xdr:from>
    <xdr:to>
      <xdr:col>4</xdr:col>
      <xdr:colOff>420875</xdr:colOff>
      <xdr:row>29</xdr:row>
      <xdr:rowOff>89881</xdr:rowOff>
    </xdr:to>
    <xdr:pic>
      <xdr:nvPicPr>
        <xdr:cNvPr id="6" name="Image 5" descr="dos profile.png"/>
        <xdr:cNvPicPr>
          <a:picLocks noChangeAspect="1"/>
        </xdr:cNvPicPr>
      </xdr:nvPicPr>
      <xdr:blipFill rotWithShape="1">
        <a:blip xmlns:r="http://schemas.openxmlformats.org/officeDocument/2006/relationships" r:embed="rId16">
          <a:extLst>
            <a:ext uri="{28A0092B-C50C-407E-A947-70E740481C1C}">
              <a14:useLocalDpi xmlns:a14="http://schemas.microsoft.com/office/drawing/2010/main" val="0"/>
            </a:ext>
          </a:extLst>
        </a:blip>
        <a:srcRect l="1" r="-6627" b="53463"/>
        <a:stretch/>
      </xdr:blipFill>
      <xdr:spPr>
        <a:xfrm>
          <a:off x="2235201" y="5889281"/>
          <a:ext cx="217674" cy="576000"/>
        </a:xfrm>
        <a:prstGeom prst="rect">
          <a:avLst/>
        </a:prstGeom>
      </xdr:spPr>
    </xdr:pic>
    <xdr:clientData/>
  </xdr:twoCellAnchor>
  <xdr:twoCellAnchor editAs="oneCell">
    <xdr:from>
      <xdr:col>5</xdr:col>
      <xdr:colOff>60961</xdr:colOff>
      <xdr:row>19</xdr:row>
      <xdr:rowOff>40642</xdr:rowOff>
    </xdr:from>
    <xdr:to>
      <xdr:col>5</xdr:col>
      <xdr:colOff>432645</xdr:colOff>
      <xdr:row>20</xdr:row>
      <xdr:rowOff>187279</xdr:rowOff>
    </xdr:to>
    <xdr:pic>
      <xdr:nvPicPr>
        <xdr:cNvPr id="7" name="Image 6" descr="coeur.png"/>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tretch>
          <a:fillRect/>
        </a:stretch>
      </xdr:blipFill>
      <xdr:spPr>
        <a:xfrm>
          <a:off x="2550161" y="4216402"/>
          <a:ext cx="371684" cy="359997"/>
        </a:xfrm>
        <a:prstGeom prst="rect">
          <a:avLst/>
        </a:prstGeom>
      </xdr:spPr>
    </xdr:pic>
    <xdr:clientData/>
  </xdr:twoCellAnchor>
  <xdr:twoCellAnchor editAs="oneCell">
    <xdr:from>
      <xdr:col>3</xdr:col>
      <xdr:colOff>568960</xdr:colOff>
      <xdr:row>22</xdr:row>
      <xdr:rowOff>40641</xdr:rowOff>
    </xdr:from>
    <xdr:to>
      <xdr:col>4</xdr:col>
      <xdr:colOff>331044</xdr:colOff>
      <xdr:row>23</xdr:row>
      <xdr:rowOff>187278</xdr:rowOff>
    </xdr:to>
    <xdr:pic>
      <xdr:nvPicPr>
        <xdr:cNvPr id="28" name="Image 27" descr="coeur.png"/>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tretch>
          <a:fillRect/>
        </a:stretch>
      </xdr:blipFill>
      <xdr:spPr>
        <a:xfrm>
          <a:off x="1991360" y="4856481"/>
          <a:ext cx="371684" cy="359997"/>
        </a:xfrm>
        <a:prstGeom prst="rect">
          <a:avLst/>
        </a:prstGeom>
      </xdr:spPr>
    </xdr:pic>
    <xdr:clientData/>
  </xdr:twoCellAnchor>
  <xdr:twoCellAnchor>
    <xdr:from>
      <xdr:col>3</xdr:col>
      <xdr:colOff>294640</xdr:colOff>
      <xdr:row>23</xdr:row>
      <xdr:rowOff>182880</xdr:rowOff>
    </xdr:from>
    <xdr:to>
      <xdr:col>5</xdr:col>
      <xdr:colOff>142240</xdr:colOff>
      <xdr:row>25</xdr:row>
      <xdr:rowOff>30480</xdr:rowOff>
    </xdr:to>
    <xdr:sp macro="" textlink="">
      <xdr:nvSpPr>
        <xdr:cNvPr id="17" name="ZoneTexte 16"/>
        <xdr:cNvSpPr txBox="1"/>
      </xdr:nvSpPr>
      <xdr:spPr>
        <a:xfrm>
          <a:off x="1717040" y="5212080"/>
          <a:ext cx="914400" cy="2743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1000">
              <a:solidFill>
                <a:srgbClr val="00A0D6"/>
              </a:solidFill>
              <a:latin typeface="Avenir Book"/>
              <a:cs typeface="Avenir Book"/>
            </a:rPr>
            <a:t>puissance</a:t>
          </a:r>
        </a:p>
      </xdr:txBody>
    </xdr:sp>
    <xdr:clientData/>
  </xdr:twoCellAnchor>
  <xdr:twoCellAnchor>
    <xdr:from>
      <xdr:col>4</xdr:col>
      <xdr:colOff>213360</xdr:colOff>
      <xdr:row>20</xdr:row>
      <xdr:rowOff>172720</xdr:rowOff>
    </xdr:from>
    <xdr:to>
      <xdr:col>6</xdr:col>
      <xdr:colOff>233680</xdr:colOff>
      <xdr:row>22</xdr:row>
      <xdr:rowOff>10160</xdr:rowOff>
    </xdr:to>
    <xdr:sp macro="" textlink="">
      <xdr:nvSpPr>
        <xdr:cNvPr id="30" name="ZoneTexte 29"/>
        <xdr:cNvSpPr txBox="1"/>
      </xdr:nvSpPr>
      <xdr:spPr>
        <a:xfrm>
          <a:off x="2245360" y="4561840"/>
          <a:ext cx="944880" cy="2641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1000">
              <a:solidFill>
                <a:srgbClr val="00A0D6"/>
              </a:solidFill>
              <a:latin typeface="Avenir Book"/>
              <a:cs typeface="Avenir Book"/>
            </a:rPr>
            <a:t>endurance</a:t>
          </a:r>
          <a:endParaRPr lang="fr-FR" sz="1200">
            <a:solidFill>
              <a:srgbClr val="00A0D6"/>
            </a:solidFill>
            <a:latin typeface="Avenir Book"/>
            <a:cs typeface="Avenir Book"/>
          </a:endParaRPr>
        </a:p>
      </xdr:txBody>
    </xdr:sp>
    <xdr:clientData/>
  </xdr:twoCellAnchor>
  <xdr:twoCellAnchor editAs="oneCell">
    <xdr:from>
      <xdr:col>10</xdr:col>
      <xdr:colOff>213357</xdr:colOff>
      <xdr:row>22</xdr:row>
      <xdr:rowOff>132081</xdr:rowOff>
    </xdr:from>
    <xdr:to>
      <xdr:col>11</xdr:col>
      <xdr:colOff>190599</xdr:colOff>
      <xdr:row>25</xdr:row>
      <xdr:rowOff>104000</xdr:rowOff>
    </xdr:to>
    <xdr:pic>
      <xdr:nvPicPr>
        <xdr:cNvPr id="3" name="Image 2" descr="equilibre-jambe-droit.png"/>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tretch>
          <a:fillRect/>
        </a:stretch>
      </xdr:blipFill>
      <xdr:spPr>
        <a:xfrm>
          <a:off x="4978397" y="4947921"/>
          <a:ext cx="271882" cy="611999"/>
        </a:xfrm>
        <a:prstGeom prst="rect">
          <a:avLst/>
        </a:prstGeom>
      </xdr:spPr>
    </xdr:pic>
    <xdr:clientData/>
  </xdr:twoCellAnchor>
  <xdr:twoCellAnchor editAs="oneCell">
    <xdr:from>
      <xdr:col>10</xdr:col>
      <xdr:colOff>101598</xdr:colOff>
      <xdr:row>26</xdr:row>
      <xdr:rowOff>162561</xdr:rowOff>
    </xdr:from>
    <xdr:to>
      <xdr:col>11</xdr:col>
      <xdr:colOff>78840</xdr:colOff>
      <xdr:row>29</xdr:row>
      <xdr:rowOff>134480</xdr:rowOff>
    </xdr:to>
    <xdr:pic>
      <xdr:nvPicPr>
        <xdr:cNvPr id="19" name="Image 18" descr="equilibre-jambe-gauche.png"/>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tretch>
          <a:fillRect/>
        </a:stretch>
      </xdr:blipFill>
      <xdr:spPr>
        <a:xfrm>
          <a:off x="4866638" y="5831841"/>
          <a:ext cx="271882" cy="611999"/>
        </a:xfrm>
        <a:prstGeom prst="rect">
          <a:avLst/>
        </a:prstGeom>
      </xdr:spPr>
    </xdr:pic>
    <xdr:clientData/>
  </xdr:twoCellAnchor>
</xdr:wsDr>
</file>

<file path=xl/drawings/drawing2.xml><?xml version="1.0" encoding="utf-8"?>
<c:userShapes xmlns:c="http://schemas.openxmlformats.org/drawingml/2006/chart">
  <cdr:relSizeAnchor xmlns:cdr="http://schemas.openxmlformats.org/drawingml/2006/chartDrawing">
    <cdr:from>
      <cdr:x>0.03713</cdr:x>
      <cdr:y>0.02218</cdr:y>
    </cdr:from>
    <cdr:to>
      <cdr:x>0.12665</cdr:x>
      <cdr:y>0.08935</cdr:y>
    </cdr:to>
    <cdr:pic>
      <cdr:nvPicPr>
        <cdr:cNvPr id="2" name="Image 1" descr="lièvre.jpg"/>
        <cdr:cNvPicPr>
          <a:picLocks xmlns:a="http://schemas.openxmlformats.org/drawingml/2006/main"/>
        </cdr:cNvPicPr>
      </cdr:nvPicPr>
      <cdr:blipFill rotWithShape="1">
        <a:blip xmlns:a="http://schemas.openxmlformats.org/drawingml/2006/main" xmlns:r="http://schemas.openxmlformats.org/officeDocument/2006/relationships" r:embed="rId1">
          <a:extLst>
            <a:ext uri="{28A0092B-C50C-407E-A947-70E740481C1C}">
              <a14:useLocalDpi xmlns:a14="http://schemas.microsoft.com/office/drawing/2010/main" val="0"/>
            </a:ext>
          </a:extLst>
        </a:blip>
        <a:srcRect xmlns:a="http://schemas.openxmlformats.org/drawingml/2006/main" t="24946" b="28998"/>
        <a:stretch xmlns:a="http://schemas.openxmlformats.org/drawingml/2006/main"/>
      </cdr:blipFill>
      <cdr:spPr>
        <a:xfrm xmlns:a="http://schemas.openxmlformats.org/drawingml/2006/main">
          <a:off x="228478" y="110783"/>
          <a:ext cx="550919" cy="335434"/>
        </a:xfrm>
        <a:prstGeom xmlns:a="http://schemas.openxmlformats.org/drawingml/2006/main" prst="rect">
          <a:avLst/>
        </a:prstGeom>
      </cdr:spPr>
    </cdr:pic>
  </cdr:relSizeAnchor>
  <cdr:relSizeAnchor xmlns:cdr="http://schemas.openxmlformats.org/drawingml/2006/chartDrawing">
    <cdr:from>
      <cdr:x>0.94359</cdr:x>
      <cdr:y>0.8643</cdr:y>
    </cdr:from>
    <cdr:to>
      <cdr:x>0.98603</cdr:x>
      <cdr:y>0.9132</cdr:y>
    </cdr:to>
    <cdr:pic>
      <cdr:nvPicPr>
        <cdr:cNvPr id="6" name="Image 5" descr="chrono.jpg"/>
        <cdr:cNvPicPr>
          <a:picLocks xmlns:a="http://schemas.openxmlformats.org/drawingml/2006/main"/>
        </cdr:cNvPicPr>
      </cdr:nvPicPr>
      <cdr:blipFill>
        <a:blip xmlns:a="http://schemas.openxmlformats.org/drawingml/2006/main" xmlns:r="http://schemas.openxmlformats.org/officeDocument/2006/relationships" r:embed="rId2">
          <a:extLst>
            <a:ext uri="{28A0092B-C50C-407E-A947-70E740481C1C}">
              <a14:useLocalDpi xmlns:a14="http://schemas.microsoft.com/office/drawing/2010/main" val="0"/>
            </a:ext>
          </a:extLst>
        </a:blip>
        <a:stretch xmlns:a="http://schemas.openxmlformats.org/drawingml/2006/main">
          <a:fillRect/>
        </a:stretch>
      </cdr:blipFill>
      <cdr:spPr>
        <a:xfrm xmlns:a="http://schemas.openxmlformats.org/drawingml/2006/main">
          <a:off x="5778500" y="4173188"/>
          <a:ext cx="259889" cy="236115"/>
        </a:xfrm>
        <a:prstGeom xmlns:a="http://schemas.openxmlformats.org/drawingml/2006/main" prst="rect">
          <a:avLst/>
        </a:prstGeom>
      </cdr:spPr>
    </cdr:pic>
  </cdr:relSizeAnchor>
</c:userShapes>
</file>

<file path=xl/drawings/drawing3.xml><?xml version="1.0" encoding="utf-8"?>
<c:userShapes xmlns:c="http://schemas.openxmlformats.org/drawingml/2006/chart">
  <cdr:relSizeAnchor xmlns:cdr="http://schemas.openxmlformats.org/drawingml/2006/chartDrawing">
    <cdr:from>
      <cdr:x>0.8272</cdr:x>
      <cdr:y>0.73924</cdr:y>
    </cdr:from>
    <cdr:to>
      <cdr:x>0.91361</cdr:x>
      <cdr:y>0.88532</cdr:y>
    </cdr:to>
    <cdr:pic>
      <cdr:nvPicPr>
        <cdr:cNvPr id="6" name="Image 5" descr="bras.jpg"/>
        <cdr:cNvPicPr>
          <a:picLocks xmlns:a="http://schemas.openxmlformats.org/drawingml/2006/main"/>
        </cdr:cNvPicPr>
      </cdr:nvPicPr>
      <cdr:blipFill>
        <a:blip xmlns:a="http://schemas.openxmlformats.org/drawingml/2006/main" xmlns:r="http://schemas.openxmlformats.org/officeDocument/2006/relationships" r:embed="rId1">
          <a:extLst>
            <a:ext uri="{28A0092B-C50C-407E-A947-70E740481C1C}">
              <a14:useLocalDpi xmlns:a14="http://schemas.microsoft.com/office/drawing/2010/main" val="0"/>
            </a:ext>
          </a:extLst>
        </a:blip>
        <a:stretch xmlns:a="http://schemas.openxmlformats.org/drawingml/2006/main">
          <a:fillRect/>
        </a:stretch>
      </cdr:blipFill>
      <cdr:spPr>
        <a:xfrm xmlns:a="http://schemas.openxmlformats.org/drawingml/2006/main">
          <a:off x="5242228" y="2112785"/>
          <a:ext cx="547606" cy="417506"/>
        </a:xfrm>
        <a:prstGeom xmlns:a="http://schemas.openxmlformats.org/drawingml/2006/main" prst="rect">
          <a:avLst/>
        </a:prstGeom>
      </cdr:spPr>
    </cdr:pic>
  </cdr:relSizeAnchor>
  <cdr:relSizeAnchor xmlns:cdr="http://schemas.openxmlformats.org/drawingml/2006/chartDrawing">
    <cdr:from>
      <cdr:x>0.17034</cdr:x>
      <cdr:y>0.71406</cdr:y>
    </cdr:from>
    <cdr:to>
      <cdr:x>0.2786</cdr:x>
      <cdr:y>0.94579</cdr:y>
    </cdr:to>
    <cdr:pic>
      <cdr:nvPicPr>
        <cdr:cNvPr id="10" name="Image 9" descr="jambes.jpg"/>
        <cdr:cNvPicPr>
          <a:picLocks xmlns:a="http://schemas.openxmlformats.org/drawingml/2006/main"/>
        </cdr:cNvPicPr>
      </cdr:nvPicPr>
      <cdr:blipFill>
        <a:blip xmlns:a="http://schemas.openxmlformats.org/drawingml/2006/main" xmlns:r="http://schemas.openxmlformats.org/officeDocument/2006/relationships" r:embed="rId2">
          <a:extLst>
            <a:ext uri="{28A0092B-C50C-407E-A947-70E740481C1C}">
              <a14:useLocalDpi xmlns:a14="http://schemas.microsoft.com/office/drawing/2010/main" val="0"/>
            </a:ext>
          </a:extLst>
        </a:blip>
        <a:stretch xmlns:a="http://schemas.openxmlformats.org/drawingml/2006/main">
          <a:fillRect/>
        </a:stretch>
      </cdr:blipFill>
      <cdr:spPr>
        <a:xfrm xmlns:a="http://schemas.openxmlformats.org/drawingml/2006/main">
          <a:off x="1079500" y="2040815"/>
          <a:ext cx="686097" cy="662309"/>
        </a:xfrm>
        <a:prstGeom xmlns:a="http://schemas.openxmlformats.org/drawingml/2006/main" prst="rect">
          <a:avLst/>
        </a:prstGeom>
      </cdr:spPr>
    </cdr:pic>
  </cdr:relSizeAnchor>
  <cdr:relSizeAnchor xmlns:cdr="http://schemas.openxmlformats.org/drawingml/2006/chartDrawing">
    <cdr:from>
      <cdr:x>0.65808</cdr:x>
      <cdr:y>0.68431</cdr:y>
    </cdr:from>
    <cdr:to>
      <cdr:x>0.71543</cdr:x>
      <cdr:y>0.93246</cdr:y>
    </cdr:to>
    <cdr:pic>
      <cdr:nvPicPr>
        <cdr:cNvPr id="8" name="Image 7" descr="abdos profile.png"/>
        <cdr:cNvPicPr>
          <a:picLocks xmlns:a="http://schemas.openxmlformats.org/drawingml/2006/main" noChangeAspect="1"/>
        </cdr:cNvPicPr>
      </cdr:nvPicPr>
      <cdr:blipFill rotWithShape="1">
        <a:blip xmlns:a="http://schemas.openxmlformats.org/drawingml/2006/main" xmlns:r="http://schemas.openxmlformats.org/officeDocument/2006/relationships" r:embed="rId3">
          <a:extLst>
            <a:ext uri="{28A0092B-C50C-407E-A947-70E740481C1C}">
              <a14:useLocalDpi xmlns:a14="http://schemas.microsoft.com/office/drawing/2010/main" val="0"/>
            </a:ext>
          </a:extLst>
        </a:blip>
        <a:srcRect xmlns:a="http://schemas.openxmlformats.org/drawingml/2006/main" l="2" t="2" r="-3" b="53370"/>
        <a:stretch xmlns:a="http://schemas.openxmlformats.org/drawingml/2006/main"/>
      </cdr:blipFill>
      <cdr:spPr>
        <a:xfrm xmlns:a="http://schemas.openxmlformats.org/drawingml/2006/main">
          <a:off x="4170442" y="1955800"/>
          <a:ext cx="363458" cy="709224"/>
        </a:xfrm>
        <a:prstGeom xmlns:a="http://schemas.openxmlformats.org/drawingml/2006/main" prst="rect">
          <a:avLst/>
        </a:prstGeom>
      </cdr:spPr>
    </cdr:pic>
  </cdr:relSizeAnchor>
  <cdr:relSizeAnchor xmlns:cdr="http://schemas.openxmlformats.org/drawingml/2006/chartDrawing">
    <cdr:from>
      <cdr:x>0.36874</cdr:x>
      <cdr:y>0.68875</cdr:y>
    </cdr:from>
    <cdr:to>
      <cdr:x>0.4085</cdr:x>
      <cdr:y>0.94067</cdr:y>
    </cdr:to>
    <cdr:pic>
      <cdr:nvPicPr>
        <cdr:cNvPr id="11" name="Image 10" descr="dos profile.png"/>
        <cdr:cNvPicPr>
          <a:picLocks xmlns:a="http://schemas.openxmlformats.org/drawingml/2006/main"/>
        </cdr:cNvPicPr>
      </cdr:nvPicPr>
      <cdr:blipFill rotWithShape="1">
        <a:blip xmlns:a="http://schemas.openxmlformats.org/drawingml/2006/main" xmlns:r="http://schemas.openxmlformats.org/officeDocument/2006/relationships" r:embed="rId4">
          <a:extLst>
            <a:ext uri="{28A0092B-C50C-407E-A947-70E740481C1C}">
              <a14:useLocalDpi xmlns:a14="http://schemas.microsoft.com/office/drawing/2010/main" val="0"/>
            </a:ext>
          </a:extLst>
        </a:blip>
        <a:srcRect xmlns:a="http://schemas.openxmlformats.org/drawingml/2006/main" l="1" r="-6627" b="53463"/>
        <a:stretch xmlns:a="http://schemas.openxmlformats.org/drawingml/2006/main"/>
      </cdr:blipFill>
      <cdr:spPr>
        <a:xfrm xmlns:a="http://schemas.openxmlformats.org/drawingml/2006/main">
          <a:off x="2336798" y="1968500"/>
          <a:ext cx="251998" cy="719996"/>
        </a:xfrm>
        <a:prstGeom xmlns:a="http://schemas.openxmlformats.org/drawingml/2006/main" prst="rect">
          <a:avLst/>
        </a:prstGeom>
      </cdr:spPr>
    </cdr:pic>
  </cdr:relSizeAnchor>
</c:userShapes>
</file>

<file path=xl/drawings/drawing4.xml><?xml version="1.0" encoding="utf-8"?>
<xdr:wsDr xmlns:xdr="http://schemas.openxmlformats.org/drawingml/2006/spreadsheetDrawing" xmlns:a="http://schemas.openxmlformats.org/drawingml/2006/main">
  <xdr:twoCellAnchor>
    <xdr:from>
      <xdr:col>84</xdr:col>
      <xdr:colOff>30480</xdr:colOff>
      <xdr:row>0</xdr:row>
      <xdr:rowOff>127000</xdr:rowOff>
    </xdr:from>
    <xdr:to>
      <xdr:col>89</xdr:col>
      <xdr:colOff>487680</xdr:colOff>
      <xdr:row>7</xdr:row>
      <xdr:rowOff>142240</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84</xdr:col>
      <xdr:colOff>111760</xdr:colOff>
      <xdr:row>8</xdr:row>
      <xdr:rowOff>0</xdr:rowOff>
    </xdr:from>
    <xdr:to>
      <xdr:col>89</xdr:col>
      <xdr:colOff>568960</xdr:colOff>
      <xdr:row>19</xdr:row>
      <xdr:rowOff>35560</xdr:rowOff>
    </xdr:to>
    <xdr:graphicFrame macro="">
      <xdr:nvGraphicFramePr>
        <xdr:cNvPr id="17" name="Graphique 1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84</xdr:col>
      <xdr:colOff>121920</xdr:colOff>
      <xdr:row>19</xdr:row>
      <xdr:rowOff>76200</xdr:rowOff>
    </xdr:from>
    <xdr:to>
      <xdr:col>89</xdr:col>
      <xdr:colOff>579120</xdr:colOff>
      <xdr:row>30</xdr:row>
      <xdr:rowOff>44450</xdr:rowOff>
    </xdr:to>
    <xdr:graphicFrame macro="">
      <xdr:nvGraphicFramePr>
        <xdr:cNvPr id="19" name="Graphique 1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28</xdr:col>
      <xdr:colOff>338667</xdr:colOff>
      <xdr:row>6</xdr:row>
      <xdr:rowOff>84665</xdr:rowOff>
    </xdr:from>
    <xdr:to>
      <xdr:col>42</xdr:col>
      <xdr:colOff>118534</xdr:colOff>
      <xdr:row>15</xdr:row>
      <xdr:rowOff>50799</xdr:rowOff>
    </xdr:to>
    <xdr:graphicFrame macro="">
      <xdr:nvGraphicFramePr>
        <xdr:cNvPr id="4" name="Graphique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25</xdr:col>
      <xdr:colOff>254000</xdr:colOff>
      <xdr:row>17</xdr:row>
      <xdr:rowOff>177800</xdr:rowOff>
    </xdr:from>
    <xdr:to>
      <xdr:col>43</xdr:col>
      <xdr:colOff>216871</xdr:colOff>
      <xdr:row>19</xdr:row>
      <xdr:rowOff>160040</xdr:rowOff>
    </xdr:to>
    <xdr:graphicFrame macro="">
      <xdr:nvGraphicFramePr>
        <xdr:cNvPr id="6" name="Graphique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acbook01/Documents/Be-pure/Cr&#233;ation/analyse%20de%20condition%20physique%2011.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ésumé"/>
      <sheetName val="coach"/>
      <sheetName val="Mennus déroulants"/>
    </sheetNames>
    <sheetDataSet>
      <sheetData sheetId="0" refreshError="1"/>
      <sheetData sheetId="1" refreshError="1"/>
      <sheetData sheetId="2"/>
    </sheetDataSet>
  </externalBook>
</externalLink>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18"/>
  <sheetViews>
    <sheetView view="pageLayout" topLeftCell="A177" zoomScale="125" zoomScaleNormal="125" zoomScalePageLayoutView="125" workbookViewId="0">
      <selection activeCell="A193" sqref="A193:N197"/>
    </sheetView>
  </sheetViews>
  <sheetFormatPr baseColWidth="10" defaultRowHeight="17" x14ac:dyDescent="0"/>
  <cols>
    <col min="1" max="1" width="6.83203125" style="14" customWidth="1"/>
    <col min="2" max="2" width="8" style="12" customWidth="1"/>
    <col min="3" max="3" width="3.83203125" style="12" customWidth="1"/>
    <col min="4" max="4" width="8" style="12" customWidth="1"/>
    <col min="5" max="5" width="6" style="12" customWidth="1"/>
    <col min="6" max="6" width="6.1640625" style="12" customWidth="1"/>
    <col min="7" max="7" width="3.83203125" style="12" customWidth="1"/>
    <col min="8" max="8" width="8" style="12" customWidth="1"/>
    <col min="9" max="9" width="3.83203125" style="12" customWidth="1"/>
    <col min="10" max="10" width="8" style="12" customWidth="1"/>
    <col min="11" max="11" width="3.83203125" style="12" customWidth="1"/>
    <col min="12" max="12" width="6.6640625" style="12" customWidth="1"/>
    <col min="13" max="13" width="6.33203125" style="12" customWidth="1"/>
    <col min="14" max="14" width="4.33203125" style="12" customWidth="1"/>
    <col min="15" max="16384" width="10.83203125" style="12"/>
  </cols>
  <sheetData>
    <row r="1" spans="1:14">
      <c r="A1" s="209" t="s">
        <v>119</v>
      </c>
      <c r="B1" s="209"/>
      <c r="C1" s="209"/>
      <c r="D1" s="209"/>
      <c r="E1" s="209"/>
      <c r="F1" s="209"/>
      <c r="G1" s="209"/>
      <c r="H1" s="209"/>
      <c r="I1" s="209"/>
      <c r="J1" s="209"/>
      <c r="K1" s="209"/>
      <c r="L1" s="209"/>
      <c r="M1" s="209"/>
      <c r="N1" s="209"/>
    </row>
    <row r="2" spans="1:14" ht="26" customHeight="1">
      <c r="A2" s="209"/>
      <c r="B2" s="209"/>
      <c r="C2" s="209"/>
      <c r="D2" s="209"/>
      <c r="E2" s="209"/>
      <c r="F2" s="209"/>
      <c r="G2" s="209"/>
      <c r="H2" s="209"/>
      <c r="I2" s="209"/>
      <c r="J2" s="209"/>
      <c r="K2" s="209"/>
      <c r="L2" s="209"/>
      <c r="M2" s="209"/>
      <c r="N2" s="209"/>
    </row>
    <row r="6" spans="1:14">
      <c r="A6" s="196" t="s">
        <v>200</v>
      </c>
      <c r="B6" s="10"/>
      <c r="C6" s="10"/>
      <c r="D6" s="10"/>
      <c r="E6" s="10"/>
      <c r="F6" s="10"/>
      <c r="G6" s="10"/>
      <c r="J6" s="11"/>
      <c r="N6" s="11"/>
    </row>
    <row r="7" spans="1:14">
      <c r="A7" s="219">
        <f ca="1">TODAY()</f>
        <v>43430</v>
      </c>
      <c r="B7" s="219"/>
      <c r="C7" s="10"/>
      <c r="D7" s="10"/>
      <c r="E7" s="10"/>
      <c r="F7" s="10"/>
      <c r="G7" s="10"/>
      <c r="J7" s="11"/>
      <c r="N7" s="11"/>
    </row>
    <row r="8" spans="1:14">
      <c r="A8" s="12"/>
    </row>
    <row r="9" spans="1:14">
      <c r="A9" s="215" t="str">
        <f ca="1">IFERROR("La moyenne des onze indicateurs de la condition physique est "&amp;IF(coach!X15&gt;2,"très bonne, bien au-dessus ",IF(coach!X15&gt;1.1,"bonne, au-dessus ",IF(coach!X15&gt;0.9,"correcte, proche ",IF(coach!X15&lt;0.9,"en-dessous ",))))&amp;"des références, à "&amp;ROUND(coach!X15*100,0)&amp;"% des valeurs normatives"&amp;IF(AND(coach!X15&gt;coach!X16,coach!X16&lt;&gt;0),", en progrès depuis le premier test",IF(AND(coach!X15&lt;coach!X16,coach!X16&lt;&gt;0),", en replis depuis le premier test",""))&amp;". Les performances mesurés pour les différentes qualités physiques sont "&amp;IF(coach!Z15/coach!X15&gt;0.75,"très hétérogènes",IF(coach!Z15/coach!X15&gt;0.75,"hétérogènes",IF(coach!Z15/coach!X15&gt;0.5,"plutôt hétérogènes",IF(coach!Z15/coach!X15&gt;0.25,"plutôt équilibrées",IF(coach!Z15/coach!X15&lt;0.25,"équilibrées",)))))&amp;" avec un écart moyen de plus ou moins "&amp;ROUND(coach!Z15*100,0)&amp;"%.","")</f>
        <v>La moyenne des onze indicateurs de la condition physique est en-dessous des références, à 60% des valeurs normatives. Les performances mesurés pour les différentes qualités physiques sont plutôt hétérogènes avec un écart moyen de plus ou moins 36%.</v>
      </c>
      <c r="B9" s="215"/>
      <c r="C9" s="215"/>
      <c r="D9" s="215"/>
      <c r="E9" s="215"/>
      <c r="F9" s="215"/>
      <c r="G9" s="215"/>
      <c r="H9" s="215"/>
      <c r="I9" s="215"/>
      <c r="J9" s="215"/>
      <c r="K9" s="215"/>
      <c r="L9" s="215"/>
      <c r="M9" s="215"/>
      <c r="N9" s="215"/>
    </row>
    <row r="10" spans="1:14" ht="17" customHeight="1">
      <c r="A10" s="215"/>
      <c r="B10" s="215"/>
      <c r="C10" s="215"/>
      <c r="D10" s="215"/>
      <c r="E10" s="215"/>
      <c r="F10" s="215"/>
      <c r="G10" s="215"/>
      <c r="H10" s="215"/>
      <c r="I10" s="215"/>
      <c r="J10" s="215"/>
      <c r="K10" s="215"/>
      <c r="L10" s="215"/>
      <c r="M10" s="215"/>
      <c r="N10" s="215"/>
    </row>
    <row r="11" spans="1:14">
      <c r="A11" s="215"/>
      <c r="B11" s="215"/>
      <c r="C11" s="215"/>
      <c r="D11" s="215"/>
      <c r="E11" s="215"/>
      <c r="F11" s="215"/>
      <c r="G11" s="215"/>
      <c r="H11" s="215"/>
      <c r="I11" s="215"/>
      <c r="J11" s="215"/>
      <c r="K11" s="215"/>
      <c r="L11" s="215"/>
      <c r="M11" s="215"/>
      <c r="N11" s="215"/>
    </row>
    <row r="12" spans="1:14">
      <c r="A12" s="215"/>
      <c r="B12" s="215"/>
      <c r="C12" s="215"/>
      <c r="D12" s="215"/>
      <c r="E12" s="215"/>
      <c r="F12" s="215"/>
      <c r="G12" s="215"/>
      <c r="H12" s="215"/>
      <c r="I12" s="215"/>
      <c r="J12" s="215"/>
      <c r="K12" s="215"/>
      <c r="L12" s="215"/>
      <c r="M12" s="215"/>
      <c r="N12" s="215"/>
    </row>
    <row r="13" spans="1:14">
      <c r="A13" s="154"/>
      <c r="B13" s="154"/>
      <c r="C13" s="154"/>
      <c r="D13" s="154"/>
      <c r="E13" s="154"/>
      <c r="F13" s="154"/>
      <c r="G13" s="154"/>
      <c r="H13" s="154"/>
      <c r="I13" s="154"/>
      <c r="J13" s="154"/>
      <c r="K13" s="154"/>
      <c r="L13" s="154"/>
      <c r="M13" s="154"/>
      <c r="N13" s="154"/>
    </row>
    <row r="14" spans="1:14" ht="17" customHeight="1">
      <c r="A14" s="216" t="s">
        <v>110</v>
      </c>
      <c r="B14" s="216"/>
      <c r="C14" s="216"/>
      <c r="D14" s="216"/>
      <c r="E14" s="216"/>
      <c r="F14" s="216"/>
      <c r="G14" s="216"/>
      <c r="H14" s="216"/>
      <c r="I14" s="216"/>
      <c r="J14" s="216"/>
      <c r="K14" s="216"/>
      <c r="L14" s="216"/>
      <c r="M14" s="216"/>
      <c r="N14" s="216"/>
    </row>
    <row r="15" spans="1:14">
      <c r="A15" s="217" t="str">
        <f ca="1">"- "&amp;HLOOKUP(SMALL(coach!C22:Q22,1),coach!C22:Q23,2,)</f>
        <v>- La force du haut du corps et plus particulièrement des bras</v>
      </c>
      <c r="B15" s="217"/>
      <c r="C15" s="217"/>
      <c r="D15" s="217"/>
      <c r="E15" s="217"/>
      <c r="F15" s="217"/>
      <c r="G15" s="217"/>
      <c r="H15" s="217"/>
      <c r="I15" s="217"/>
      <c r="J15" s="217"/>
      <c r="K15" s="217"/>
      <c r="L15" s="217"/>
      <c r="M15" s="217"/>
      <c r="N15" s="217"/>
    </row>
    <row r="16" spans="1:14">
      <c r="A16" s="217" t="str">
        <f ca="1">"- "&amp;HLOOKUP(SMALL(coach!C22:O22,2),coach!C22:O23,2,)</f>
        <v>- La souplesse de l'épaule et de la cage thoracique</v>
      </c>
      <c r="B16" s="217"/>
      <c r="C16" s="217"/>
      <c r="D16" s="217"/>
      <c r="E16" s="217"/>
      <c r="F16" s="217"/>
      <c r="G16" s="217"/>
      <c r="H16" s="217"/>
      <c r="I16" s="217"/>
      <c r="J16" s="217"/>
      <c r="K16" s="217"/>
      <c r="L16" s="217"/>
      <c r="M16" s="217"/>
      <c r="N16" s="217"/>
    </row>
    <row r="17" spans="1:14">
      <c r="A17" s="217" t="str">
        <f ca="1">"- "&amp;HLOOKUP(SMALL(coach!C22:O22,3),coach!C22:O23,2,)</f>
        <v>- La souplesse des jambes et du bas du dos</v>
      </c>
      <c r="B17" s="217"/>
      <c r="C17" s="217"/>
      <c r="D17" s="217"/>
      <c r="E17" s="217"/>
      <c r="F17" s="217"/>
      <c r="G17" s="217"/>
      <c r="H17" s="217"/>
      <c r="I17" s="217"/>
      <c r="J17" s="217"/>
      <c r="K17" s="217"/>
      <c r="L17" s="217"/>
      <c r="M17" s="217"/>
      <c r="N17" s="217"/>
    </row>
    <row r="18" spans="1:14">
      <c r="A18" s="217" t="str">
        <f ca="1">"- "&amp;HLOOKUP(SMALL(coach!C22:O22,4),coach!C22:O23,2,)</f>
        <v>- L'équilibre sur la jambe gauche</v>
      </c>
      <c r="B18" s="217"/>
      <c r="C18" s="217"/>
      <c r="D18" s="217"/>
      <c r="E18" s="217"/>
      <c r="F18" s="217"/>
      <c r="G18" s="217"/>
      <c r="H18" s="217"/>
      <c r="I18" s="217"/>
      <c r="J18" s="217"/>
      <c r="K18" s="217"/>
      <c r="L18" s="217"/>
      <c r="M18" s="217"/>
      <c r="N18" s="217"/>
    </row>
    <row r="19" spans="1:14" ht="17" customHeight="1">
      <c r="A19" s="216"/>
      <c r="B19" s="216"/>
      <c r="C19" s="216"/>
      <c r="D19" s="216"/>
      <c r="E19" s="216"/>
      <c r="F19" s="216"/>
      <c r="G19" s="216"/>
      <c r="H19" s="216"/>
      <c r="I19" s="216"/>
      <c r="J19" s="216"/>
      <c r="K19" s="216"/>
      <c r="L19" s="216"/>
      <c r="M19" s="216"/>
      <c r="N19" s="216"/>
    </row>
    <row r="20" spans="1:14">
      <c r="A20" s="216"/>
      <c r="B20" s="216"/>
      <c r="C20" s="216"/>
      <c r="D20" s="216"/>
      <c r="E20" s="216"/>
      <c r="F20" s="216"/>
      <c r="G20" s="216"/>
      <c r="H20" s="216"/>
      <c r="I20" s="216"/>
      <c r="J20" s="216"/>
      <c r="K20" s="216"/>
      <c r="L20" s="216"/>
      <c r="M20" s="216"/>
      <c r="N20" s="216"/>
    </row>
    <row r="21" spans="1:14">
      <c r="A21" s="156"/>
      <c r="B21" s="156"/>
      <c r="C21" s="156"/>
      <c r="D21" s="156"/>
      <c r="E21" s="156"/>
      <c r="F21" s="156"/>
      <c r="G21" s="156"/>
      <c r="H21" s="156"/>
      <c r="I21" s="156"/>
      <c r="J21" s="156"/>
      <c r="K21" s="156"/>
      <c r="L21" s="156"/>
      <c r="M21" s="156"/>
      <c r="N21" s="156"/>
    </row>
    <row r="22" spans="1:14">
      <c r="A22" s="156"/>
      <c r="B22" s="156"/>
      <c r="C22" s="156"/>
      <c r="D22" s="156"/>
      <c r="E22" s="156"/>
      <c r="F22" s="156"/>
      <c r="G22" s="156"/>
      <c r="H22" s="156"/>
      <c r="I22" s="156"/>
      <c r="J22" s="156"/>
      <c r="K22" s="156"/>
      <c r="L22" s="156"/>
      <c r="M22" s="156"/>
      <c r="N22" s="156"/>
    </row>
    <row r="23" spans="1:14">
      <c r="A23" s="156"/>
      <c r="B23" s="156"/>
      <c r="C23" s="156"/>
      <c r="D23" s="156"/>
      <c r="E23" s="156"/>
      <c r="F23" s="156"/>
      <c r="G23" s="156"/>
      <c r="H23" s="156"/>
      <c r="I23" s="156"/>
      <c r="J23" s="156"/>
      <c r="K23" s="156"/>
      <c r="L23" s="156"/>
      <c r="M23" s="156"/>
      <c r="N23" s="156"/>
    </row>
    <row r="25" spans="1:14">
      <c r="A25" s="218" t="s">
        <v>179</v>
      </c>
      <c r="B25" s="218"/>
      <c r="C25" s="218"/>
    </row>
    <row r="26" spans="1:14">
      <c r="A26" s="218"/>
      <c r="B26" s="218"/>
      <c r="C26" s="218"/>
    </row>
    <row r="27" spans="1:14">
      <c r="A27" s="218"/>
      <c r="B27" s="218"/>
      <c r="C27" s="218"/>
    </row>
    <row r="28" spans="1:14">
      <c r="A28" s="218"/>
      <c r="B28" s="218"/>
      <c r="C28" s="218"/>
    </row>
    <row r="34" spans="1:14">
      <c r="A34" s="12"/>
    </row>
    <row r="35" spans="1:14">
      <c r="A35" s="12"/>
    </row>
    <row r="36" spans="1:14">
      <c r="A36" s="216" t="str">
        <f ca="1">IFERROR(IF(OR(coach!C15="",coach!D15="",coach!F15="",coach!G15="",coach!I15="",coach!J15="",coach!L15="",coach!M15=""),"","L'analyse de l'emploi du temps hebdomadaire fait apparître un temps maximum immobile "&amp;IF(coach!R15&gt;1," trop long par rapport aux recommandations ",IF(coach!R15&lt;1,"qui correspond aux recommandations",))&amp;". La quantité hebdomadaire d'activité physique "&amp;IF(coach!T15&gt;1.75,"correspond à la plage haute",IF(coach!T15&gt;1,"correspond à la plage basse des recommandations",IF(coach!T15&lt;1,"est en dessous des recommandations",)))&amp;". Les sessions d'activités au cours de la semaine"&amp;IF(coach!S15&lt;2," sont suffisamment fréquentes",IF(coach!S15&gt;=2," ne sont pas assez fréquentes",))&amp;IF(coach!S15=0," car l'emploi du temps ne fait apparaître aucun"," car l'emploi du temps fait apparaître jusqu'à "&amp;coach!S15)&amp;" jour"&amp;IF(coach!S15&lt;2,"","s")&amp;" sans session d'au moins 10 minutes d'effort continu."&amp;" L'intensité des activités pratiquées "&amp;IF(AND(coach!V15/SUM(coach!U15:W15)&gt;0.2,coach!W15/SUM(coach!U15:W15)&gt;0.2),"est bien diversifiée. ",IF(coach!W15/SUM(coach!U15:W15)&lt;0.2,"est peu diversifée, car les activités intenses sont trop peu représentées. ",IF(coach!V15/SUM(coach!U15:W15)&lt;0.2,"est peu diversifée, car les activités modérées sont trop peu représentées. ")))),"")&amp;"Les pages suivantes font le détail de ces analyses."</f>
        <v>L'analyse de l'emploi du temps hebdomadaire fait apparître un temps maximum immobile qui correspond aux recommandations. La quantité hebdomadaire d'activité physique est en dessous des recommandations. Les sessions d'activités au cours de la semaine sont suffisamment fréquentes car l'emploi du temps fait apparaître jusqu'à 1 jour sans session d'au moins 10 minutes d'effort continu. L'intensité des activités pratiquées est peu diversifée, car les activités intenses sont trop peu représentées. Les pages suivantes font le détail de ces analyses.</v>
      </c>
      <c r="B36" s="216"/>
      <c r="C36" s="216"/>
      <c r="D36" s="216"/>
      <c r="E36" s="216"/>
      <c r="F36" s="216"/>
      <c r="G36" s="216"/>
      <c r="H36" s="216"/>
      <c r="I36" s="216"/>
      <c r="J36" s="216"/>
      <c r="K36" s="216"/>
      <c r="L36" s="216"/>
      <c r="M36" s="216"/>
      <c r="N36" s="216"/>
    </row>
    <row r="37" spans="1:14">
      <c r="A37" s="216"/>
      <c r="B37" s="216"/>
      <c r="C37" s="216"/>
      <c r="D37" s="216"/>
      <c r="E37" s="216"/>
      <c r="F37" s="216"/>
      <c r="G37" s="216"/>
      <c r="H37" s="216"/>
      <c r="I37" s="216"/>
      <c r="J37" s="216"/>
      <c r="K37" s="216"/>
      <c r="L37" s="216"/>
      <c r="M37" s="216"/>
      <c r="N37" s="216"/>
    </row>
    <row r="38" spans="1:14">
      <c r="A38" s="216"/>
      <c r="B38" s="216"/>
      <c r="C38" s="216"/>
      <c r="D38" s="216"/>
      <c r="E38" s="216"/>
      <c r="F38" s="216"/>
      <c r="G38" s="216"/>
      <c r="H38" s="216"/>
      <c r="I38" s="216"/>
      <c r="J38" s="216"/>
      <c r="K38" s="216"/>
      <c r="L38" s="216"/>
      <c r="M38" s="216"/>
      <c r="N38" s="216"/>
    </row>
    <row r="39" spans="1:14">
      <c r="A39" s="216"/>
      <c r="B39" s="216"/>
      <c r="C39" s="216"/>
      <c r="D39" s="216"/>
      <c r="E39" s="216"/>
      <c r="F39" s="216"/>
      <c r="G39" s="216"/>
      <c r="H39" s="216"/>
      <c r="I39" s="216"/>
      <c r="J39" s="216"/>
      <c r="K39" s="216"/>
      <c r="L39" s="216"/>
      <c r="M39" s="216"/>
      <c r="N39" s="216"/>
    </row>
    <row r="40" spans="1:14">
      <c r="A40" s="216"/>
      <c r="B40" s="216"/>
      <c r="C40" s="216"/>
      <c r="D40" s="216"/>
      <c r="E40" s="216"/>
      <c r="F40" s="216"/>
      <c r="G40" s="216"/>
      <c r="H40" s="216"/>
      <c r="I40" s="216"/>
      <c r="J40" s="216"/>
      <c r="K40" s="216"/>
      <c r="L40" s="216"/>
      <c r="M40" s="216"/>
      <c r="N40" s="216"/>
    </row>
    <row r="41" spans="1:14">
      <c r="A41" s="216"/>
      <c r="B41" s="216"/>
      <c r="C41" s="216"/>
      <c r="D41" s="216"/>
      <c r="E41" s="216"/>
      <c r="F41" s="216"/>
      <c r="G41" s="216"/>
      <c r="H41" s="216"/>
      <c r="I41" s="216"/>
      <c r="J41" s="216"/>
      <c r="K41" s="216"/>
      <c r="L41" s="216"/>
      <c r="M41" s="216"/>
      <c r="N41" s="216"/>
    </row>
    <row r="42" spans="1:14">
      <c r="A42" s="216"/>
      <c r="B42" s="216"/>
      <c r="C42" s="216"/>
      <c r="D42" s="216"/>
      <c r="E42" s="216"/>
      <c r="F42" s="216"/>
      <c r="G42" s="216"/>
      <c r="H42" s="216"/>
      <c r="I42" s="216"/>
      <c r="J42" s="216"/>
      <c r="K42" s="216"/>
      <c r="L42" s="216"/>
      <c r="M42" s="216"/>
      <c r="N42" s="216"/>
    </row>
    <row r="43" spans="1:14">
      <c r="A43" s="216"/>
      <c r="B43" s="216"/>
      <c r="C43" s="216"/>
      <c r="D43" s="216"/>
      <c r="E43" s="216"/>
      <c r="F43" s="216"/>
      <c r="G43" s="216"/>
      <c r="H43" s="216"/>
      <c r="I43" s="216"/>
      <c r="J43" s="216"/>
      <c r="K43" s="216"/>
      <c r="L43" s="216"/>
      <c r="M43" s="216"/>
      <c r="N43" s="216"/>
    </row>
    <row r="44" spans="1:14" ht="17" customHeight="1">
      <c r="A44" s="209" t="s">
        <v>133</v>
      </c>
      <c r="B44" s="209"/>
      <c r="C44" s="209"/>
      <c r="D44" s="209"/>
      <c r="E44" s="209"/>
      <c r="F44" s="209"/>
      <c r="G44" s="209"/>
      <c r="H44" s="209"/>
      <c r="I44" s="209"/>
      <c r="J44" s="209"/>
      <c r="K44" s="209"/>
      <c r="L44" s="209"/>
      <c r="M44" s="209"/>
      <c r="N44" s="209"/>
    </row>
    <row r="45" spans="1:14" ht="17" customHeight="1">
      <c r="A45" s="209"/>
      <c r="B45" s="209"/>
      <c r="C45" s="209"/>
      <c r="D45" s="209"/>
      <c r="E45" s="209"/>
      <c r="F45" s="209"/>
      <c r="G45" s="209"/>
      <c r="H45" s="209"/>
      <c r="I45" s="209"/>
      <c r="J45" s="209"/>
      <c r="K45" s="209"/>
      <c r="L45" s="209"/>
      <c r="M45" s="209"/>
      <c r="N45" s="209"/>
    </row>
    <row r="46" spans="1:14" ht="17" customHeight="1">
      <c r="A46" s="12"/>
    </row>
    <row r="47" spans="1:14" ht="17" customHeight="1">
      <c r="A47" s="12"/>
    </row>
    <row r="48" spans="1:14" ht="17" customHeight="1">
      <c r="A48" s="12"/>
    </row>
    <row r="49" spans="1:14" ht="17" customHeight="1">
      <c r="A49" s="50"/>
      <c r="B49" s="10"/>
      <c r="C49" s="10"/>
      <c r="D49" s="10"/>
      <c r="E49" s="10"/>
      <c r="F49" s="10"/>
      <c r="G49" s="10"/>
      <c r="H49" s="10"/>
      <c r="I49" s="11"/>
      <c r="J49" s="11"/>
    </row>
    <row r="50" spans="1:14" ht="17" customHeight="1">
      <c r="A50" s="11"/>
      <c r="B50" s="10"/>
      <c r="C50" s="10"/>
      <c r="D50" s="10"/>
      <c r="E50" s="10"/>
      <c r="F50" s="10"/>
      <c r="G50" s="10"/>
      <c r="H50" s="10"/>
      <c r="I50" s="10"/>
      <c r="J50" s="10"/>
    </row>
    <row r="51" spans="1:14" ht="17" customHeight="1">
      <c r="A51" s="11"/>
      <c r="B51" s="10"/>
      <c r="C51" s="10"/>
      <c r="D51" s="10"/>
      <c r="E51" s="10"/>
      <c r="F51" s="10"/>
      <c r="G51" s="10"/>
      <c r="H51" s="10"/>
      <c r="I51" s="10"/>
      <c r="J51" s="10"/>
    </row>
    <row r="52" spans="1:14" ht="17" customHeight="1">
      <c r="A52" s="11"/>
      <c r="B52" s="10"/>
      <c r="C52" s="10"/>
      <c r="D52" s="10"/>
      <c r="E52" s="10"/>
      <c r="F52" s="10"/>
      <c r="G52" s="10"/>
      <c r="H52" s="10"/>
      <c r="I52" s="10"/>
      <c r="J52" s="10"/>
    </row>
    <row r="53" spans="1:14" ht="17" customHeight="1">
      <c r="A53" s="11"/>
      <c r="B53" s="10"/>
      <c r="C53" s="10"/>
      <c r="D53" s="10"/>
      <c r="E53" s="10"/>
      <c r="F53" s="10"/>
      <c r="G53" s="10"/>
      <c r="H53" s="10"/>
      <c r="I53" s="10"/>
      <c r="J53" s="10"/>
    </row>
    <row r="54" spans="1:14" ht="17" customHeight="1">
      <c r="A54" s="11"/>
      <c r="B54" s="10"/>
      <c r="C54" s="10"/>
      <c r="D54" s="10"/>
      <c r="E54" s="10"/>
      <c r="F54" s="10"/>
      <c r="G54" s="10"/>
      <c r="H54" s="10"/>
      <c r="I54" s="10"/>
      <c r="J54" s="10"/>
    </row>
    <row r="55" spans="1:14" ht="17" customHeight="1">
      <c r="A55" s="11"/>
      <c r="B55" s="10"/>
      <c r="C55" s="10"/>
      <c r="D55" s="10"/>
      <c r="E55" s="10"/>
      <c r="F55" s="10"/>
      <c r="G55" s="10"/>
      <c r="H55" s="10"/>
      <c r="I55" s="10"/>
      <c r="J55" s="10"/>
    </row>
    <row r="56" spans="1:14" ht="17" customHeight="1"/>
    <row r="57" spans="1:14" ht="17" customHeight="1"/>
    <row r="58" spans="1:14" ht="17" customHeight="1"/>
    <row r="59" spans="1:14" ht="17" customHeight="1">
      <c r="A59" s="51"/>
      <c r="B59" s="13"/>
      <c r="C59" s="13"/>
      <c r="D59" s="13"/>
      <c r="E59" s="13"/>
      <c r="F59" s="13"/>
      <c r="G59" s="13"/>
      <c r="H59" s="13"/>
      <c r="I59" s="13"/>
      <c r="J59" s="13"/>
      <c r="K59" s="13"/>
      <c r="L59" s="13"/>
      <c r="M59" s="13"/>
      <c r="N59" s="13"/>
    </row>
    <row r="60" spans="1:14" ht="17" customHeight="1">
      <c r="A60" s="51"/>
      <c r="B60" s="13"/>
      <c r="C60" s="13"/>
      <c r="D60" s="13"/>
      <c r="E60" s="13"/>
      <c r="F60" s="13"/>
      <c r="G60" s="13"/>
      <c r="H60" s="13"/>
      <c r="I60" s="13"/>
      <c r="J60" s="13"/>
      <c r="K60" s="13"/>
      <c r="L60" s="13"/>
      <c r="M60" s="13"/>
      <c r="N60" s="13"/>
    </row>
    <row r="61" spans="1:14" ht="17" customHeight="1">
      <c r="A61" s="51"/>
      <c r="B61" s="13"/>
      <c r="C61" s="13"/>
      <c r="D61" s="13"/>
      <c r="E61" s="13"/>
      <c r="F61" s="13"/>
      <c r="G61" s="13"/>
      <c r="H61" s="13"/>
      <c r="I61" s="13"/>
      <c r="J61" s="13"/>
      <c r="K61" s="13"/>
      <c r="L61" s="13"/>
      <c r="M61" s="13"/>
      <c r="N61" s="13"/>
    </row>
    <row r="62" spans="1:14" ht="17" customHeight="1">
      <c r="A62" s="51"/>
      <c r="B62" s="13"/>
      <c r="C62" s="13"/>
      <c r="D62" s="13"/>
      <c r="E62" s="13"/>
      <c r="F62" s="13"/>
      <c r="G62" s="13"/>
      <c r="H62" s="13"/>
      <c r="I62" s="13"/>
      <c r="J62" s="13"/>
      <c r="K62" s="13"/>
      <c r="L62" s="13"/>
      <c r="M62" s="13"/>
      <c r="N62" s="13"/>
    </row>
    <row r="63" spans="1:14" ht="17" customHeight="1">
      <c r="A63" s="51"/>
      <c r="B63" s="13"/>
      <c r="C63" s="13"/>
      <c r="D63" s="13"/>
      <c r="E63" s="13"/>
      <c r="F63" s="13"/>
      <c r="G63" s="13"/>
      <c r="H63" s="13"/>
      <c r="I63" s="13"/>
      <c r="J63" s="13"/>
      <c r="K63" s="13"/>
      <c r="L63" s="13"/>
      <c r="M63" s="13"/>
      <c r="N63" s="13"/>
    </row>
    <row r="64" spans="1:14" ht="17" customHeight="1">
      <c r="A64" s="12"/>
    </row>
    <row r="65" spans="1:14" ht="17" customHeight="1">
      <c r="A65" s="12"/>
    </row>
    <row r="66" spans="1:14" ht="17" customHeight="1">
      <c r="A66" s="21"/>
      <c r="B66" s="18"/>
      <c r="C66" s="18"/>
      <c r="D66" s="18"/>
      <c r="E66" s="108"/>
      <c r="F66" s="19"/>
      <c r="G66" s="19"/>
      <c r="H66" s="19"/>
      <c r="I66" s="19"/>
      <c r="J66" s="20"/>
      <c r="K66" s="19"/>
      <c r="L66" s="19"/>
      <c r="M66" s="109"/>
      <c r="N66" s="13"/>
    </row>
    <row r="67" spans="1:14" ht="17" customHeight="1">
      <c r="A67" s="21"/>
      <c r="B67" s="18"/>
      <c r="C67" s="18"/>
      <c r="D67" s="18"/>
      <c r="E67" s="108"/>
      <c r="F67" s="19"/>
      <c r="G67" s="19"/>
      <c r="H67" s="19"/>
      <c r="I67" s="19"/>
      <c r="J67" s="20"/>
      <c r="K67" s="19"/>
      <c r="L67" s="19"/>
      <c r="M67" s="109"/>
      <c r="N67" s="13"/>
    </row>
    <row r="68" spans="1:14" ht="17" customHeight="1">
      <c r="A68" s="21"/>
      <c r="B68" s="18"/>
      <c r="C68" s="18"/>
      <c r="D68" s="18"/>
      <c r="E68" s="108"/>
      <c r="F68" s="19"/>
      <c r="G68" s="19"/>
      <c r="H68" s="19"/>
      <c r="I68" s="19"/>
      <c r="J68" s="20"/>
      <c r="K68" s="19"/>
      <c r="L68" s="19"/>
      <c r="M68" s="109"/>
      <c r="N68" s="13"/>
    </row>
    <row r="69" spans="1:14" ht="17" customHeight="1">
      <c r="A69" s="21"/>
      <c r="B69" s="18"/>
      <c r="C69" s="18"/>
      <c r="D69" s="18"/>
      <c r="E69" s="108"/>
      <c r="F69" s="19"/>
      <c r="G69" s="19"/>
      <c r="H69" s="19"/>
      <c r="I69" s="19"/>
      <c r="J69" s="20"/>
      <c r="K69" s="19"/>
      <c r="L69" s="19"/>
      <c r="M69" s="109"/>
      <c r="N69" s="13"/>
    </row>
    <row r="70" spans="1:14" ht="17" customHeight="1">
      <c r="A70" s="21"/>
      <c r="B70" s="18"/>
      <c r="C70" s="18"/>
      <c r="D70" s="18"/>
      <c r="E70" s="108"/>
      <c r="F70" s="19"/>
      <c r="G70" s="19"/>
      <c r="H70" s="19"/>
      <c r="I70" s="19"/>
      <c r="J70" s="20"/>
      <c r="K70" s="19"/>
      <c r="L70" s="19"/>
      <c r="M70" s="109"/>
      <c r="N70" s="13"/>
    </row>
    <row r="71" spans="1:14" ht="17" customHeight="1">
      <c r="A71" s="21"/>
      <c r="B71" s="18"/>
      <c r="C71" s="18"/>
      <c r="D71" s="18"/>
      <c r="E71" s="108"/>
      <c r="F71" s="19"/>
      <c r="G71" s="19"/>
      <c r="H71" s="19"/>
      <c r="I71" s="19"/>
      <c r="J71" s="20"/>
      <c r="K71" s="19"/>
      <c r="L71" s="19"/>
      <c r="M71" s="109"/>
      <c r="N71" s="13"/>
    </row>
    <row r="72" spans="1:14" ht="17" customHeight="1">
      <c r="A72" s="21"/>
      <c r="B72" s="18"/>
      <c r="C72" s="18"/>
      <c r="D72" s="18"/>
      <c r="E72" s="108"/>
      <c r="F72" s="213" t="s">
        <v>0</v>
      </c>
      <c r="G72" s="213"/>
      <c r="H72" s="213"/>
      <c r="I72" s="212" t="str">
        <f>IF(coach!AR4="","",coach!AR4)</f>
        <v/>
      </c>
      <c r="J72" s="212"/>
      <c r="K72" s="212"/>
      <c r="L72" s="214">
        <f>coach!AR3</f>
        <v>43425</v>
      </c>
      <c r="M72" s="214"/>
      <c r="N72" s="214"/>
    </row>
    <row r="73" spans="1:14" ht="17" customHeight="1">
      <c r="A73" s="52"/>
      <c r="B73" s="15"/>
      <c r="C73" s="15"/>
      <c r="D73" s="15"/>
      <c r="E73" s="43" t="s">
        <v>120</v>
      </c>
      <c r="F73" s="17"/>
      <c r="G73" s="17">
        <f ca="1">coach!O2</f>
        <v>33</v>
      </c>
      <c r="H73" s="17"/>
      <c r="I73" s="17"/>
      <c r="J73" s="44" t="str">
        <f>IF(LARGE(coach!A3:A12,1)=SMALL(coach!A3:A12,1),"",IF(VLOOKUP(SMALL(coach!A3:A12,1),coach!A3:W12,15,)="","NC",VLOOKUP(SMALL(coach!A3:A12,1),coach!A3:W12,15,)))</f>
        <v/>
      </c>
      <c r="K73" s="17"/>
      <c r="L73" s="210">
        <f>IF(VLOOKUP(LARGE(coach!A3:A12,1),coach!A3:W12,15,)="","NC",VLOOKUP(LARGE(coach!A3:A12,1),coach!A3:W12,15,))</f>
        <v>31.5</v>
      </c>
      <c r="M73" s="210">
        <f>VLOOKUP(LARGE(coach!A3:A12,1),coach!A3:W12,15,)</f>
        <v>31.5</v>
      </c>
      <c r="N73" s="210"/>
    </row>
    <row r="74" spans="1:14" ht="17" customHeight="1">
      <c r="A74" s="52"/>
      <c r="B74" s="15"/>
      <c r="C74" s="15"/>
      <c r="D74" s="15"/>
      <c r="E74" s="16" t="s">
        <v>28</v>
      </c>
      <c r="F74" s="17"/>
      <c r="G74" s="17">
        <f>coach!Q2</f>
        <v>-8</v>
      </c>
      <c r="H74" s="17"/>
      <c r="I74" s="17"/>
      <c r="J74" s="44" t="str">
        <f>IF(LARGE(coach!A3:A12,1)=SMALL(coach!A3:A12,1),"",IF(VLOOKUP(SMALL(coach!A3:A12,1),coach!A3:W12,17,)="","NC",VLOOKUP(SMALL(coach!A3:A12,1),coach!A3:W12,17,)))</f>
        <v/>
      </c>
      <c r="K74" s="17"/>
      <c r="L74" s="206">
        <f>IF(VLOOKUP(LARGE(coach!A3:A12,1),coach!A3:W12,17,)="","NC",VLOOKUP(LARGE(coach!A3:A12,1),coach!A3:W12,17,))</f>
        <v>-10</v>
      </c>
      <c r="M74" s="206"/>
      <c r="N74" s="206"/>
    </row>
    <row r="75" spans="1:14" ht="17" customHeight="1">
      <c r="A75" s="21"/>
      <c r="B75" s="18"/>
      <c r="C75" s="18"/>
      <c r="D75" s="18"/>
      <c r="E75" s="108"/>
      <c r="F75" s="19"/>
      <c r="G75" s="19"/>
      <c r="H75" s="19"/>
      <c r="I75" s="19"/>
      <c r="J75" s="145"/>
      <c r="K75" s="19"/>
      <c r="L75" s="109"/>
      <c r="M75" s="109"/>
      <c r="N75" s="109"/>
    </row>
    <row r="76" spans="1:14" ht="17" customHeight="1">
      <c r="A76" s="51"/>
      <c r="B76" s="13"/>
      <c r="C76" s="13"/>
      <c r="D76" s="13"/>
      <c r="E76" s="13"/>
      <c r="F76" s="13"/>
      <c r="G76" s="13"/>
      <c r="H76" s="13"/>
      <c r="I76" s="13"/>
      <c r="J76" s="13"/>
      <c r="K76" s="13"/>
      <c r="L76" s="13"/>
      <c r="M76" s="13"/>
      <c r="N76" s="13"/>
    </row>
    <row r="77" spans="1:14" ht="17" customHeight="1">
      <c r="A77" s="220" t="str">
        <f ca="1">IF(coach!O18="","- L'estimation du VO2max, c'est à dire la quantité maximale d'oxygène consommée lors d'un effort intense, ne peux pas être calculée car les tests cardio n'ont pas été réalisés.","- Le VO2max, c'est à dire la quantité maximale d'oxygène consommée lors d'un effort intense, est estimé à "&amp;coach!O18&amp;"ml/min/kg. Il est "&amp;IF(coach!O15&gt;1.1,"supérieur ",IF(coach!O15&gt;0.9,"similaire ","inférieur "))&amp;"aux valeurs normatives"&amp;IF(coach!O17="","",IF(coach!O17=0,", stable, ",IF(coach!O17&gt;0,", en progrès de "&amp;ROUND(coach!O17*100,0)&amp;"% ",IF(coach!O17&lt;0,", en recul de "&amp;-ROUND(coach!O17*100,0)&amp;"% ",))))&amp;IF(coach!O17="","","comparé à la première évaluation")&amp;".")</f>
        <v>- Le VO2max, c'est à dire la quantité maximale d'oxygène consommée lors d'un effort intense, est estimé à 31,5ml/min/kg. Il est similaire aux valeurs normatives.</v>
      </c>
      <c r="B77" s="220"/>
      <c r="C77" s="220"/>
      <c r="D77" s="220"/>
      <c r="E77" s="220"/>
      <c r="F77" s="220"/>
      <c r="G77" s="220"/>
      <c r="H77" s="220"/>
      <c r="I77" s="220"/>
      <c r="J77" s="220"/>
      <c r="K77" s="220"/>
      <c r="L77" s="220"/>
      <c r="M77" s="220"/>
      <c r="N77" s="220"/>
    </row>
    <row r="78" spans="1:14" ht="17" customHeight="1">
      <c r="A78" s="220"/>
      <c r="B78" s="220"/>
      <c r="C78" s="220"/>
      <c r="D78" s="220"/>
      <c r="E78" s="220"/>
      <c r="F78" s="220"/>
      <c r="G78" s="220"/>
      <c r="H78" s="220"/>
      <c r="I78" s="220"/>
      <c r="J78" s="220"/>
      <c r="K78" s="220"/>
      <c r="L78" s="220"/>
      <c r="M78" s="220"/>
      <c r="N78" s="220"/>
    </row>
    <row r="79" spans="1:14" ht="17" customHeight="1">
      <c r="A79" s="220"/>
      <c r="B79" s="220"/>
      <c r="C79" s="220"/>
      <c r="D79" s="220"/>
      <c r="E79" s="220"/>
      <c r="F79" s="220"/>
      <c r="G79" s="220"/>
      <c r="H79" s="220"/>
      <c r="I79" s="220"/>
      <c r="J79" s="220"/>
      <c r="K79" s="220"/>
      <c r="L79" s="220"/>
      <c r="M79" s="220"/>
      <c r="N79" s="220"/>
    </row>
    <row r="80" spans="1:14" ht="17" customHeight="1">
      <c r="A80" s="12"/>
    </row>
    <row r="81" spans="1:14" ht="17" customHeight="1">
      <c r="A81" s="211" t="str">
        <f>IF(coach!Q18="","- L'indice d'endurance ne peut être mesuré car les tests cardio qu'il nécessite n'ont pas été réalisés.","- L'indice d'endurance à "&amp;coach!Q18&amp;" révèle "&amp;IF(coach!Q18&lt;coach!Q2,"la difficulté significative ","la bonne aptitude ")&amp;"à matenir un niveau d'intensité relative élevé dans la durée. Il est "&amp;IF(coach!Q18=coach!Q2,"égal à ",IF(coach!Q18&gt;coach!Q2,"meilleur que ","inferieur "))&amp;"la valeur de référence"&amp;IF(coach!Q17="","",IF(coach!Q17=0,", stable ",IF(coach!Q17&gt;0,", en progrès de "&amp;ROUND(coach!Q17*100,0)&amp;"% ",IF(coach!Q17&lt;0,", en recul de "&amp;-ROUND(coach!Q17*100,0)&amp;"% ",))))&amp;IF(coach!Q17&lt;&gt;"","comparé au premier test","")&amp;".")</f>
        <v>- L'indice d'endurance à -10 révèle la difficulté significative à matenir un niveau d'intensité relative élevé dans la durée. Il est inferieur la valeur de référence.</v>
      </c>
      <c r="B81" s="211"/>
      <c r="C81" s="211"/>
      <c r="D81" s="211"/>
      <c r="E81" s="211"/>
      <c r="F81" s="211"/>
      <c r="G81" s="211"/>
      <c r="H81" s="211"/>
      <c r="I81" s="211"/>
      <c r="J81" s="211"/>
      <c r="K81" s="211"/>
      <c r="L81" s="211"/>
      <c r="M81" s="211"/>
      <c r="N81" s="211"/>
    </row>
    <row r="82" spans="1:14" ht="17" customHeight="1">
      <c r="A82" s="211"/>
      <c r="B82" s="211"/>
      <c r="C82" s="211"/>
      <c r="D82" s="211"/>
      <c r="E82" s="211"/>
      <c r="F82" s="211"/>
      <c r="G82" s="211"/>
      <c r="H82" s="211"/>
      <c r="I82" s="211"/>
      <c r="J82" s="211"/>
      <c r="K82" s="211"/>
      <c r="L82" s="211"/>
      <c r="M82" s="211"/>
      <c r="N82" s="211"/>
    </row>
    <row r="83" spans="1:14" ht="17" customHeight="1">
      <c r="A83" s="211"/>
      <c r="B83" s="211"/>
      <c r="C83" s="211"/>
      <c r="D83" s="211"/>
      <c r="E83" s="211"/>
      <c r="F83" s="211"/>
      <c r="G83" s="211"/>
      <c r="H83" s="211"/>
      <c r="I83" s="211"/>
      <c r="J83" s="211"/>
      <c r="K83" s="211"/>
      <c r="L83" s="211"/>
      <c r="M83" s="211"/>
      <c r="N83" s="211"/>
    </row>
    <row r="84" spans="1:14" ht="17" customHeight="1">
      <c r="A84" s="155"/>
      <c r="B84" s="155"/>
      <c r="C84" s="155"/>
      <c r="D84" s="155"/>
      <c r="E84" s="155"/>
      <c r="F84" s="155"/>
      <c r="G84" s="155"/>
      <c r="H84" s="155"/>
      <c r="I84" s="155"/>
      <c r="J84" s="155"/>
      <c r="K84" s="155"/>
      <c r="L84" s="155"/>
      <c r="M84" s="155"/>
      <c r="N84" s="155"/>
    </row>
    <row r="85" spans="1:14" ht="17" customHeight="1">
      <c r="A85" s="155"/>
      <c r="B85" s="155"/>
      <c r="C85" s="155"/>
      <c r="D85" s="155"/>
      <c r="E85" s="155"/>
      <c r="F85" s="155"/>
      <c r="G85" s="155"/>
      <c r="H85" s="155"/>
      <c r="I85" s="155"/>
      <c r="J85" s="155"/>
      <c r="K85" s="155"/>
      <c r="L85" s="155"/>
      <c r="M85" s="155"/>
      <c r="N85" s="155"/>
    </row>
    <row r="86" spans="1:14" ht="17" customHeight="1">
      <c r="A86" s="51"/>
      <c r="B86" s="13"/>
      <c r="C86" s="13"/>
      <c r="D86" s="13"/>
      <c r="E86" s="13"/>
      <c r="F86" s="13"/>
      <c r="G86" s="13"/>
      <c r="H86" s="13"/>
      <c r="I86" s="13"/>
      <c r="J86" s="13"/>
      <c r="K86" s="13"/>
      <c r="L86" s="13"/>
      <c r="M86" s="13"/>
      <c r="N86" s="13"/>
    </row>
    <row r="87" spans="1:14" ht="17" customHeight="1">
      <c r="A87" s="51"/>
      <c r="B87" s="13"/>
      <c r="C87" s="13"/>
      <c r="D87" s="13"/>
      <c r="E87" s="13"/>
      <c r="F87" s="13"/>
      <c r="G87" s="13"/>
      <c r="H87" s="13"/>
      <c r="I87" s="13"/>
      <c r="J87" s="13"/>
      <c r="K87" s="13"/>
      <c r="L87" s="13"/>
      <c r="M87" s="13"/>
      <c r="N87" s="13"/>
    </row>
    <row r="88" spans="1:14" ht="17" customHeight="1">
      <c r="A88" s="209" t="s">
        <v>102</v>
      </c>
      <c r="B88" s="209"/>
      <c r="C88" s="209"/>
      <c r="D88" s="209"/>
      <c r="E88" s="209"/>
      <c r="F88" s="209"/>
      <c r="G88" s="209"/>
      <c r="H88" s="209"/>
      <c r="I88" s="209"/>
      <c r="J88" s="209"/>
      <c r="K88" s="209"/>
      <c r="L88" s="209"/>
      <c r="M88" s="209"/>
      <c r="N88" s="209"/>
    </row>
    <row r="89" spans="1:14" ht="17" customHeight="1">
      <c r="A89" s="209"/>
      <c r="B89" s="209"/>
      <c r="C89" s="209"/>
      <c r="D89" s="209"/>
      <c r="E89" s="209"/>
      <c r="F89" s="209"/>
      <c r="G89" s="209"/>
      <c r="H89" s="209"/>
      <c r="I89" s="209"/>
      <c r="J89" s="209"/>
      <c r="K89" s="209"/>
      <c r="L89" s="209"/>
      <c r="M89" s="209"/>
      <c r="N89" s="209"/>
    </row>
    <row r="90" spans="1:14" ht="17" customHeight="1">
      <c r="A90" s="51"/>
      <c r="B90" s="13"/>
      <c r="C90" s="13"/>
      <c r="D90" s="13"/>
      <c r="E90" s="13"/>
      <c r="F90" s="13"/>
      <c r="G90" s="13"/>
      <c r="H90" s="13"/>
      <c r="I90" s="13"/>
      <c r="J90" s="13"/>
      <c r="K90" s="13"/>
      <c r="L90" s="13"/>
      <c r="M90" s="13"/>
      <c r="N90" s="13"/>
    </row>
    <row r="91" spans="1:14" ht="17" customHeight="1">
      <c r="A91" s="51"/>
      <c r="B91" s="13"/>
      <c r="C91" s="13"/>
      <c r="D91" s="13"/>
      <c r="E91" s="13"/>
      <c r="F91" s="13"/>
      <c r="G91" s="13"/>
      <c r="H91" s="13"/>
      <c r="I91" s="13"/>
      <c r="J91" s="13"/>
      <c r="K91" s="13"/>
      <c r="L91" s="13"/>
      <c r="M91" s="13"/>
      <c r="N91" s="13"/>
    </row>
    <row r="92" spans="1:14" ht="17" customHeight="1">
      <c r="A92" s="51"/>
      <c r="B92" s="13"/>
      <c r="C92" s="13"/>
      <c r="D92" s="13"/>
      <c r="E92" s="13"/>
      <c r="F92" s="13"/>
      <c r="G92" s="13"/>
      <c r="H92" s="13"/>
      <c r="I92" s="13"/>
      <c r="J92" s="13"/>
      <c r="K92" s="13"/>
      <c r="L92" s="13"/>
      <c r="M92" s="13"/>
      <c r="N92" s="13"/>
    </row>
    <row r="93" spans="1:14" ht="17" customHeight="1">
      <c r="A93" s="51"/>
      <c r="B93" s="13"/>
      <c r="C93" s="13"/>
      <c r="D93" s="13"/>
      <c r="E93" s="13"/>
      <c r="F93" s="13"/>
      <c r="G93" s="13"/>
      <c r="H93" s="13"/>
      <c r="I93" s="13"/>
      <c r="J93" s="13"/>
      <c r="K93" s="13"/>
      <c r="L93" s="13"/>
      <c r="M93" s="13"/>
      <c r="N93" s="13"/>
    </row>
    <row r="94" spans="1:14" ht="17" customHeight="1">
      <c r="A94" s="51"/>
      <c r="B94" s="13"/>
      <c r="C94" s="13"/>
      <c r="D94" s="13"/>
      <c r="E94" s="13"/>
      <c r="F94" s="13"/>
      <c r="G94" s="13"/>
      <c r="H94" s="13"/>
      <c r="I94" s="13"/>
      <c r="J94" s="13"/>
      <c r="K94" s="13"/>
      <c r="L94" s="13"/>
      <c r="M94" s="13"/>
      <c r="N94" s="13"/>
    </row>
    <row r="95" spans="1:14" ht="17" customHeight="1">
      <c r="A95" s="51"/>
      <c r="B95" s="13"/>
      <c r="C95" s="13"/>
      <c r="D95" s="13"/>
      <c r="E95" s="13"/>
      <c r="F95" s="13"/>
      <c r="G95" s="13"/>
      <c r="H95" s="13"/>
      <c r="I95" s="13"/>
      <c r="J95" s="13"/>
      <c r="K95" s="13"/>
      <c r="L95" s="13"/>
      <c r="M95" s="13"/>
      <c r="N95" s="13"/>
    </row>
    <row r="96" spans="1:14" ht="17" customHeight="1">
      <c r="A96" s="51"/>
      <c r="B96" s="13"/>
      <c r="C96" s="13"/>
      <c r="D96" s="13"/>
      <c r="E96" s="13"/>
      <c r="F96" s="13"/>
      <c r="G96" s="13"/>
      <c r="H96" s="13"/>
      <c r="I96" s="13"/>
      <c r="J96" s="13"/>
      <c r="K96" s="13"/>
      <c r="L96" s="13"/>
      <c r="M96" s="13"/>
      <c r="N96" s="13"/>
    </row>
    <row r="97" spans="1:14" ht="17" customHeight="1">
      <c r="A97" s="51"/>
      <c r="B97" s="13"/>
      <c r="C97" s="13"/>
      <c r="D97" s="13"/>
      <c r="E97" s="13"/>
      <c r="F97" s="13"/>
      <c r="G97" s="13"/>
      <c r="H97" s="13"/>
      <c r="I97" s="13"/>
      <c r="J97" s="13"/>
      <c r="K97" s="13"/>
      <c r="L97" s="13"/>
      <c r="M97" s="13"/>
      <c r="N97" s="13"/>
    </row>
    <row r="98" spans="1:14" ht="17" customHeight="1">
      <c r="A98" s="51"/>
      <c r="B98" s="13"/>
      <c r="C98" s="13"/>
      <c r="D98" s="13"/>
      <c r="E98" s="13"/>
      <c r="F98" s="13"/>
      <c r="G98" s="13"/>
      <c r="H98" s="13"/>
      <c r="I98" s="13"/>
      <c r="J98" s="13"/>
      <c r="K98" s="13"/>
      <c r="L98" s="13"/>
      <c r="M98" s="13"/>
      <c r="N98" s="13"/>
    </row>
    <row r="99" spans="1:14" ht="17" customHeight="1">
      <c r="A99" s="51"/>
      <c r="B99" s="13"/>
      <c r="C99" s="13"/>
      <c r="D99" s="13"/>
      <c r="E99" s="13"/>
      <c r="F99" s="13"/>
      <c r="G99" s="13"/>
      <c r="H99" s="13"/>
      <c r="I99" s="13"/>
      <c r="J99" s="13"/>
      <c r="K99" s="13"/>
      <c r="L99" s="13"/>
      <c r="M99" s="13"/>
      <c r="N99" s="13"/>
    </row>
    <row r="100" spans="1:14" ht="17" customHeight="1">
      <c r="A100" s="51"/>
      <c r="B100" s="13"/>
      <c r="C100" s="13"/>
      <c r="D100" s="13"/>
      <c r="E100" s="13"/>
      <c r="F100" s="13"/>
      <c r="G100" s="13"/>
      <c r="H100" s="13"/>
      <c r="I100" s="13"/>
      <c r="J100" s="13"/>
      <c r="K100" s="13"/>
      <c r="L100" s="13"/>
      <c r="M100" s="13"/>
      <c r="N100" s="13"/>
    </row>
    <row r="101" spans="1:14" ht="17" customHeight="1">
      <c r="A101" s="51"/>
      <c r="B101" s="13"/>
      <c r="C101" s="13"/>
      <c r="D101" s="13"/>
      <c r="E101" s="13"/>
      <c r="F101" s="13"/>
      <c r="G101" s="13"/>
      <c r="H101" s="13"/>
      <c r="I101" s="13"/>
      <c r="J101" s="13"/>
      <c r="K101" s="13"/>
      <c r="L101" s="13"/>
      <c r="M101" s="13"/>
      <c r="N101" s="13"/>
    </row>
    <row r="102" spans="1:14" ht="17" customHeight="1">
      <c r="A102" s="51"/>
      <c r="B102" s="13"/>
      <c r="C102" s="13"/>
      <c r="D102" s="13"/>
      <c r="E102" s="13"/>
      <c r="F102" s="13"/>
      <c r="G102" s="13"/>
      <c r="H102" s="13"/>
      <c r="I102" s="13"/>
      <c r="J102" s="13"/>
      <c r="K102" s="13"/>
      <c r="L102" s="13"/>
      <c r="M102" s="13"/>
      <c r="N102" s="13"/>
    </row>
    <row r="103" spans="1:14" ht="17" customHeight="1">
      <c r="A103" s="51"/>
      <c r="B103" s="13"/>
      <c r="C103" s="13"/>
      <c r="D103" s="13"/>
      <c r="E103" s="13"/>
      <c r="F103" s="13"/>
      <c r="G103" s="13"/>
      <c r="H103" s="13"/>
      <c r="I103" s="13"/>
      <c r="J103" s="13"/>
      <c r="K103" s="13"/>
      <c r="L103" s="13"/>
      <c r="M103" s="13"/>
      <c r="N103" s="13"/>
    </row>
    <row r="104" spans="1:14" ht="17" customHeight="1">
      <c r="A104" s="51"/>
      <c r="B104" s="13"/>
      <c r="C104" s="13"/>
      <c r="D104" s="13"/>
      <c r="E104" s="13"/>
      <c r="F104" s="13"/>
      <c r="G104" s="13"/>
      <c r="H104" s="13"/>
      <c r="I104" s="13"/>
      <c r="J104" s="13"/>
      <c r="K104" s="13"/>
      <c r="L104" s="13"/>
      <c r="M104" s="13"/>
      <c r="N104" s="13"/>
    </row>
    <row r="105" spans="1:14" ht="17" customHeight="1">
      <c r="A105" s="51"/>
      <c r="B105" s="13"/>
      <c r="C105" s="13"/>
      <c r="D105" s="13"/>
      <c r="E105" s="13"/>
      <c r="F105" s="13"/>
      <c r="G105" s="13"/>
      <c r="H105" s="13"/>
      <c r="I105" s="13"/>
      <c r="J105" s="13"/>
      <c r="K105" s="13"/>
      <c r="L105" s="13"/>
      <c r="M105" s="13"/>
      <c r="N105" s="13"/>
    </row>
    <row r="106" spans="1:14" ht="17" customHeight="1">
      <c r="A106" s="51"/>
      <c r="B106" s="13"/>
      <c r="C106" s="13"/>
      <c r="D106" s="13"/>
      <c r="E106" s="13"/>
      <c r="F106" s="13"/>
      <c r="G106" s="13"/>
      <c r="H106" s="13"/>
      <c r="I106" s="13"/>
      <c r="J106" s="13"/>
      <c r="K106" s="13"/>
      <c r="L106" s="13"/>
      <c r="M106" s="13"/>
      <c r="N106" s="13"/>
    </row>
    <row r="107" spans="1:14" ht="17" customHeight="1">
      <c r="A107" s="51"/>
      <c r="B107" s="13"/>
      <c r="C107" s="13"/>
      <c r="D107" s="13"/>
      <c r="E107" s="13"/>
      <c r="F107" s="13"/>
      <c r="G107" s="13"/>
      <c r="H107" s="13"/>
      <c r="I107" s="13"/>
      <c r="J107" s="13"/>
      <c r="K107" s="13"/>
      <c r="L107" s="13"/>
      <c r="M107" s="13"/>
      <c r="N107" s="13"/>
    </row>
    <row r="108" spans="1:14" ht="17" customHeight="1">
      <c r="A108" s="51"/>
      <c r="B108" s="13"/>
      <c r="C108" s="13"/>
      <c r="D108" s="13"/>
      <c r="E108" s="13"/>
      <c r="F108" s="13"/>
      <c r="G108" s="13"/>
      <c r="H108" s="13"/>
      <c r="I108" s="13"/>
      <c r="J108" s="13"/>
      <c r="K108" s="13"/>
      <c r="L108" s="13"/>
      <c r="M108" s="13"/>
      <c r="N108" s="13"/>
    </row>
    <row r="109" spans="1:14" ht="18" customHeight="1">
      <c r="A109" s="21"/>
      <c r="B109" s="45"/>
      <c r="C109" s="45"/>
      <c r="D109" s="45"/>
      <c r="E109" s="45"/>
      <c r="F109" s="222" t="s">
        <v>0</v>
      </c>
      <c r="G109" s="222"/>
      <c r="H109" s="222"/>
      <c r="I109" s="225" t="str">
        <f>IF(coach!AR4="","",coach!AR4)</f>
        <v/>
      </c>
      <c r="J109" s="225"/>
      <c r="K109" s="225"/>
      <c r="L109" s="221">
        <f>coach!AR3</f>
        <v>43425</v>
      </c>
      <c r="M109" s="221"/>
      <c r="N109" s="221"/>
    </row>
    <row r="110" spans="1:14" ht="17" customHeight="1">
      <c r="A110" s="52"/>
      <c r="B110" s="15"/>
      <c r="C110" s="16"/>
      <c r="D110" s="16"/>
      <c r="E110" s="16" t="s">
        <v>115</v>
      </c>
      <c r="F110" s="207">
        <f ca="1">coach!F2</f>
        <v>60</v>
      </c>
      <c r="G110" s="207"/>
      <c r="H110" s="207"/>
      <c r="I110" s="208" t="str">
        <f>IF(LARGE(coach!A3:A12,1)=SMALL(coach!A3:A12,1),"",IF(VLOOKUP(SMALL(coach!A3:A12,1),coach!A3:W12,6,)="","NC",VLOOKUP(SMALL(coach!A3:A12,1),coach!A3:W12,6,)))</f>
        <v/>
      </c>
      <c r="J110" s="208"/>
      <c r="K110" s="208"/>
      <c r="L110" s="206">
        <f>IF(VLOOKUP(LARGE(coach!A3:A12,1),coach!A3:W12,6,)="","NC",VLOOKUP(LARGE(coach!A3:A12,1),coach!A3:W12,6,))</f>
        <v>35</v>
      </c>
      <c r="M110" s="206"/>
      <c r="N110" s="206"/>
    </row>
    <row r="111" spans="1:14" ht="17" customHeight="1">
      <c r="A111" s="52"/>
      <c r="B111" s="15"/>
      <c r="C111" s="16"/>
      <c r="D111" s="16"/>
      <c r="E111" s="16" t="s">
        <v>116</v>
      </c>
      <c r="F111" s="207">
        <f ca="1">coach!G2</f>
        <v>60</v>
      </c>
      <c r="G111" s="207"/>
      <c r="H111" s="207"/>
      <c r="I111" s="208" t="str">
        <f>IF(LARGE(coach!A3:A12,1)=SMALL(coach!A3:A12,1),"",IF(VLOOKUP(SMALL(coach!A3:A12,1),coach!A3:W12,7,)="","NC",VLOOKUP(SMALL(coach!A3:A12,1),coach!A3:W12,7,)))</f>
        <v/>
      </c>
      <c r="J111" s="208"/>
      <c r="K111" s="208"/>
      <c r="L111" s="206">
        <f>IF(VLOOKUP(LARGE(coach!A3:A12,1),coach!A3:W12,7,)="","NC",VLOOKUP(LARGE(coach!A3:A12,1),coach!A3:W12,7,))</f>
        <v>34</v>
      </c>
      <c r="M111" s="206"/>
      <c r="N111" s="206"/>
    </row>
    <row r="112" spans="1:14" ht="17" customHeight="1">
      <c r="A112" s="52"/>
      <c r="B112" s="15"/>
      <c r="C112" s="15"/>
      <c r="D112" s="15"/>
      <c r="E112" s="16" t="s">
        <v>118</v>
      </c>
      <c r="F112" s="207">
        <f ca="1">coach!C2</f>
        <v>0.01</v>
      </c>
      <c r="G112" s="207"/>
      <c r="H112" s="207"/>
      <c r="I112" s="208" t="str">
        <f>IF(LARGE(coach!A3:A12,1)=SMALL(coach!A3:A12,1),"",IF(VLOOKUP(SMALL(coach!A3:A12,1),coach!A3:W12,3,)="","NC",VLOOKUP(SMALL(coach!A3:A12,1),coach!A3:W12,3,)))</f>
        <v/>
      </c>
      <c r="J112" s="208"/>
      <c r="K112" s="208"/>
      <c r="L112" s="206">
        <f>IF(VLOOKUP(LARGE(coach!A3:A12,1),coach!A3:W12,3,)="","NC",VLOOKUP(LARGE(coach!A3:A12,1),coach!A3:W12,3,))</f>
        <v>-20</v>
      </c>
      <c r="M112" s="206"/>
      <c r="N112" s="206"/>
    </row>
    <row r="113" spans="1:14" ht="17" customHeight="1">
      <c r="A113" s="52"/>
      <c r="B113" s="15"/>
      <c r="C113" s="15"/>
      <c r="D113" s="15"/>
      <c r="E113" s="52" t="s">
        <v>117</v>
      </c>
      <c r="F113" s="207">
        <f ca="1">coach!D2</f>
        <v>-5</v>
      </c>
      <c r="G113" s="207"/>
      <c r="H113" s="207"/>
      <c r="I113" s="208" t="str">
        <f>IF(LARGE(coach!A3:A12,1)=SMALL(coach!A3:A12,1),"",IF(VLOOKUP(SMALL(coach!A3:A12,1),coach!A3:W12,4,)="","NC",VLOOKUP(SMALL(coach!A3:A12,1),coach!A3:W12,4,)))</f>
        <v/>
      </c>
      <c r="J113" s="208"/>
      <c r="K113" s="208"/>
      <c r="L113" s="206">
        <f>IF(VLOOKUP(LARGE(coach!A3:A12,1),coach!A3:W12,4,)="","NC",VLOOKUP(LARGE(coach!A3:A12,1),coach!A3:W12,4,))</f>
        <v>-22</v>
      </c>
      <c r="M113" s="206"/>
      <c r="N113" s="206"/>
    </row>
    <row r="114" spans="1:14" ht="17" customHeight="1">
      <c r="A114" s="12"/>
    </row>
    <row r="115" spans="1:14" ht="17" customHeight="1">
      <c r="A115" s="12"/>
    </row>
    <row r="116" spans="1:14" ht="17" customHeight="1">
      <c r="A116" s="211" t="str">
        <f ca="1">IF(OR(coach!F18="",coach!G18=""),"- Les capacités proprioceptives n'ont pas pu être mesurées car les tests n'ont pas été réalisés.","- L'équilibre est maintenu "&amp;coach!F18&amp;" secondes en appui sur le pied droit"&amp;IF(coach!F17="","",IF(coach!F17=0,". Cette performance est identique au ",IF(coach!F17&gt;0,". C'est "&amp;ROUND((coach!F17)*100,0)&amp;"% de plus qu'au",IF(coach!F17&lt;0,". C'est "&amp;-ROUND((coach!F17)*100,0)&amp;"% de moins qu'au",))))&amp;IF(coach!F17="",""," premier test")&amp;". Le pied gauche tient l'équilibre "&amp;coach!G18&amp;" secondes. "&amp;IF(coach!G17="","",IF(coach!G17=0," Ce résultat est stable ",IF(coach!G17&gt;0," Cela représente "&amp;ROUND((coach!G17)*100,0)&amp;"% de plus",IF(coach!G17&lt;0,"Cela représente "&amp;-ROUND((coach!G17)*100,0)&amp;"% de moins",))))&amp;IF(coach!G17="",""," par rapport au premier test. ")&amp;IF(OR(AND(coach!F15&gt;1.1,coach!G15&gt;1.1),AND(coach!F15&lt;1.1,coach!G15&lt;1.1)),"La capacité proprioceptive, plutôt symétrique","La capacité proprioceptive, plutôt asymétrique")&amp;IF(AND(coach!F15&gt;1.1,coach!G15&gt;1.1),", est supérieure à la norme pour les deux côtés",IF(coach!F15&gt;1.1,", est supérieure à la norme pour le côté droit",IF(coach!G15&gt;1.1,", est supérieure à la norme pour le côté gauche",IF(AND(coach!F15&gt;0.9,coach!G15&gt;0.9),", correspond à la norme pour les deux côtés",IF(coach!F15&gt;0.9,", correspond à la norme pour le côté droit",IF(coach!G15&gt;0.9,", correspond à la norme pour le côté gauche",IF(AND(coach!F15&lt;0.9,coach!G15&lt;0.9),", est inférieur à la norme pour les deux côtés","")))))))&amp;".")</f>
        <v>- L'équilibre est maintenu 35 secondes en appui sur le pied droit. Le pied gauche tient l'équilibre 34 secondes. La capacité proprioceptive, plutôt symétrique, est inférieur à la norme pour les deux côtés.</v>
      </c>
      <c r="B116" s="211"/>
      <c r="C116" s="211"/>
      <c r="D116" s="211"/>
      <c r="E116" s="211"/>
      <c r="F116" s="211"/>
      <c r="G116" s="211"/>
      <c r="H116" s="211"/>
      <c r="I116" s="211"/>
      <c r="J116" s="211"/>
      <c r="K116" s="211"/>
      <c r="L116" s="211"/>
      <c r="M116" s="211"/>
      <c r="N116" s="211"/>
    </row>
    <row r="117" spans="1:14" ht="17" customHeight="1">
      <c r="A117" s="211"/>
      <c r="B117" s="211"/>
      <c r="C117" s="211"/>
      <c r="D117" s="211"/>
      <c r="E117" s="211"/>
      <c r="F117" s="211"/>
      <c r="G117" s="211"/>
      <c r="H117" s="211"/>
      <c r="I117" s="211"/>
      <c r="J117" s="211"/>
      <c r="K117" s="211"/>
      <c r="L117" s="211"/>
      <c r="M117" s="211"/>
      <c r="N117" s="211"/>
    </row>
    <row r="118" spans="1:14" ht="17" customHeight="1">
      <c r="A118" s="211"/>
      <c r="B118" s="211"/>
      <c r="C118" s="211"/>
      <c r="D118" s="211"/>
      <c r="E118" s="211"/>
      <c r="F118" s="211"/>
      <c r="G118" s="211"/>
      <c r="H118" s="211"/>
      <c r="I118" s="211"/>
      <c r="J118" s="211"/>
      <c r="K118" s="211"/>
      <c r="L118" s="211"/>
      <c r="M118" s="211"/>
      <c r="N118" s="211"/>
    </row>
    <row r="119" spans="1:14" ht="17" customHeight="1">
      <c r="A119" s="211"/>
      <c r="B119" s="211"/>
      <c r="C119" s="211"/>
      <c r="D119" s="211"/>
      <c r="E119" s="211"/>
      <c r="F119" s="211"/>
      <c r="G119" s="211"/>
      <c r="H119" s="211"/>
      <c r="I119" s="211"/>
      <c r="J119" s="211"/>
      <c r="K119" s="211"/>
      <c r="L119" s="211"/>
      <c r="M119" s="211"/>
      <c r="N119" s="211"/>
    </row>
    <row r="120" spans="1:14" ht="17" customHeight="1">
      <c r="A120" s="21"/>
      <c r="B120" s="18"/>
      <c r="C120" s="108"/>
      <c r="D120" s="108"/>
      <c r="E120" s="108"/>
      <c r="F120" s="19"/>
      <c r="G120" s="19"/>
      <c r="H120" s="19"/>
      <c r="I120" s="19"/>
      <c r="J120" s="20"/>
      <c r="K120" s="19"/>
      <c r="L120" s="19"/>
      <c r="M120" s="109"/>
      <c r="N120" s="13"/>
    </row>
    <row r="121" spans="1:14" ht="17" customHeight="1">
      <c r="A121" s="211" t="str">
        <f ca="1">IF(coach!C18="","- La souplesse des membres superieurs n'a pu être évaluée car les tests n'ont pas pu être effectués.","- La souplesse des membres supérieurs"&amp;IF(coach!C17="","",IF(coach!C17&gt;0.02,", en progrès de "&amp;ROUND(coach!C17,1)&amp;"cm ",IF(coach!C17&gt;-0.02,", stable ",IF(coach!C17&lt;-0.02,", en repli de "&amp;-ROUND(coach!C17,1)&amp;"cm "))))&amp;IF(coach!C17="","","depuis le début,")&amp;IF(coach!C15="","",IF(coach!C15&gt;0.2+coach!C2," est meilleure que la moyenne.",IF(coach!C15&lt;coach!C2-0.2," est moins bonne que la moyenne."," correspond à la moyenne.")))&amp;" Le moins bon des deux côtés permet "&amp;IF(coach!C18=0,"aux deux mains de se toucher",IF(coach!C18&gt;0,"aux deux mains de se chevaucher de "&amp;coach!C18&amp;"cm.",IF(coach!C18&lt;0,"aux extrémités des deux mains de s'approcher à "&amp;-coach!C18&amp;"cm l'une de l'autre."))))</f>
        <v>- La souplesse des membres supérieurs est moins bonne que la moyenne. Le moins bon des deux côtés permet aux extrémités des deux mains de s'approcher à 20cm l'une de l'autre.</v>
      </c>
      <c r="B121" s="211"/>
      <c r="C121" s="211"/>
      <c r="D121" s="211"/>
      <c r="E121" s="211"/>
      <c r="F121" s="211"/>
      <c r="G121" s="211"/>
      <c r="H121" s="211"/>
      <c r="I121" s="211"/>
      <c r="J121" s="211"/>
      <c r="K121" s="211"/>
      <c r="L121" s="211"/>
      <c r="M121" s="211"/>
      <c r="N121" s="211"/>
    </row>
    <row r="122" spans="1:14" ht="17" customHeight="1">
      <c r="A122" s="211"/>
      <c r="B122" s="211"/>
      <c r="C122" s="211"/>
      <c r="D122" s="211"/>
      <c r="E122" s="211"/>
      <c r="F122" s="211"/>
      <c r="G122" s="211"/>
      <c r="H122" s="211"/>
      <c r="I122" s="211"/>
      <c r="J122" s="211"/>
      <c r="K122" s="211"/>
      <c r="L122" s="211"/>
      <c r="M122" s="211"/>
      <c r="N122" s="211"/>
    </row>
    <row r="123" spans="1:14" ht="17" customHeight="1">
      <c r="A123" s="211"/>
      <c r="B123" s="211"/>
      <c r="C123" s="211"/>
      <c r="D123" s="211"/>
      <c r="E123" s="211"/>
      <c r="F123" s="211"/>
      <c r="G123" s="211"/>
      <c r="H123" s="211"/>
      <c r="I123" s="211"/>
      <c r="J123" s="211"/>
      <c r="K123" s="211"/>
      <c r="L123" s="211"/>
      <c r="M123" s="211"/>
      <c r="N123" s="211"/>
    </row>
    <row r="124" spans="1:14" ht="17" customHeight="1">
      <c r="A124" s="94"/>
      <c r="B124" s="94"/>
      <c r="C124" s="94"/>
      <c r="D124" s="94"/>
      <c r="E124" s="94"/>
      <c r="F124" s="94"/>
      <c r="G124" s="94"/>
      <c r="H124" s="94"/>
      <c r="I124" s="94"/>
      <c r="J124" s="94"/>
      <c r="K124" s="94"/>
      <c r="L124" s="94"/>
      <c r="M124" s="94"/>
      <c r="N124" s="94"/>
    </row>
    <row r="125" spans="1:14" ht="17" customHeight="1">
      <c r="A125" s="211" t="str">
        <f ca="1">IF(coach!D18="","- La souplesse des membres inférieurs n'a pu être calculée car les tests n'ont pas été réalisés.","- Au test de souplesse des membres inférieurs, l'extrémité des doigts "&amp;IF(coach!D18=0," touche les orteils.",IF(coach!D18&gt;0,"dépasse les orteils de "&amp;coach!D18&amp;"cm.",IF(coach!D18&lt;0,"s'approche à "&amp;-coach!D18&amp;"cm des orteils.")))&amp;IF(coach!D18&gt;coach!D2," C'est mieux que la moyenne.",IF(coach!D15&lt;coach!D2," C'est moins que la moyenne.",))&amp;IF(coach!D17="","",IF(coach!D17&gt;0.2," Ce résultat s'est amélioré de "&amp;ROUND(coach!D17,1)&amp;"cm depuis la première évaluation. ",IF(coach!D17&lt;-0.2," Ce résultat s'est déterioré de "&amp;-ROUND(coach!D17,1)&amp;"cm depuis la première évaluation. "," Ce résultat est identique à la première évaluation. "))))</f>
        <v>- Au test de souplesse des membres inférieurs, l'extrémité des doigts s'approche à 22cm des orteils. C'est moins que la moyenne.</v>
      </c>
      <c r="B125" s="211"/>
      <c r="C125" s="211"/>
      <c r="D125" s="211"/>
      <c r="E125" s="211"/>
      <c r="F125" s="211"/>
      <c r="G125" s="211"/>
      <c r="H125" s="211"/>
      <c r="I125" s="211"/>
      <c r="J125" s="211"/>
      <c r="K125" s="211"/>
      <c r="L125" s="211"/>
      <c r="M125" s="211"/>
      <c r="N125" s="211"/>
    </row>
    <row r="126" spans="1:14" ht="17" customHeight="1">
      <c r="A126" s="211"/>
      <c r="B126" s="211"/>
      <c r="C126" s="211"/>
      <c r="D126" s="211"/>
      <c r="E126" s="211"/>
      <c r="F126" s="211"/>
      <c r="G126" s="211"/>
      <c r="H126" s="211"/>
      <c r="I126" s="211"/>
      <c r="J126" s="211"/>
      <c r="K126" s="211"/>
      <c r="L126" s="211"/>
      <c r="M126" s="211"/>
      <c r="N126" s="211"/>
    </row>
    <row r="127" spans="1:14" ht="17" customHeight="1">
      <c r="A127" s="211"/>
      <c r="B127" s="211"/>
      <c r="C127" s="211"/>
      <c r="D127" s="211"/>
      <c r="E127" s="211"/>
      <c r="F127" s="211"/>
      <c r="G127" s="211"/>
      <c r="H127" s="211"/>
      <c r="I127" s="211"/>
      <c r="J127" s="211"/>
      <c r="K127" s="211"/>
      <c r="L127" s="211"/>
      <c r="M127" s="211"/>
      <c r="N127" s="211"/>
    </row>
    <row r="128" spans="1:14" ht="17" customHeight="1">
      <c r="A128" s="211"/>
      <c r="B128" s="211"/>
      <c r="C128" s="211"/>
      <c r="D128" s="211"/>
      <c r="E128" s="211"/>
      <c r="F128" s="211"/>
      <c r="G128" s="211"/>
      <c r="H128" s="211"/>
      <c r="I128" s="211"/>
      <c r="J128" s="211"/>
      <c r="K128" s="211"/>
      <c r="L128" s="211"/>
      <c r="M128" s="211"/>
      <c r="N128" s="211"/>
    </row>
    <row r="129" spans="1:14" ht="17" customHeight="1">
      <c r="A129" s="94"/>
      <c r="B129" s="94"/>
      <c r="C129" s="94"/>
      <c r="D129" s="94"/>
      <c r="E129" s="94"/>
      <c r="F129" s="94"/>
      <c r="G129" s="94"/>
      <c r="H129" s="94"/>
      <c r="I129" s="94"/>
      <c r="J129" s="94"/>
      <c r="K129" s="94"/>
      <c r="L129" s="94"/>
      <c r="M129" s="94"/>
      <c r="N129" s="94"/>
    </row>
    <row r="130" spans="1:14" ht="17" customHeight="1">
      <c r="A130" s="94"/>
      <c r="B130" s="94"/>
      <c r="C130" s="94"/>
      <c r="D130" s="94"/>
      <c r="E130" s="94"/>
      <c r="F130" s="94"/>
      <c r="G130" s="94"/>
      <c r="H130" s="94"/>
      <c r="I130" s="94"/>
      <c r="J130" s="94"/>
      <c r="K130" s="94"/>
      <c r="L130" s="94"/>
      <c r="M130" s="94"/>
      <c r="N130" s="94"/>
    </row>
    <row r="131" spans="1:14" ht="17" customHeight="1">
      <c r="A131" s="94"/>
      <c r="B131" s="94"/>
      <c r="C131" s="94"/>
      <c r="D131" s="94"/>
      <c r="E131" s="94"/>
      <c r="F131" s="94"/>
      <c r="G131" s="94"/>
      <c r="H131" s="94"/>
      <c r="I131" s="94"/>
      <c r="J131" s="94"/>
      <c r="K131" s="94"/>
      <c r="L131" s="94"/>
      <c r="M131" s="94"/>
      <c r="N131" s="94"/>
    </row>
    <row r="132" spans="1:14" ht="17" customHeight="1">
      <c r="A132" s="224" t="s">
        <v>107</v>
      </c>
      <c r="B132" s="224"/>
      <c r="C132" s="224"/>
      <c r="D132" s="224"/>
      <c r="E132" s="224"/>
      <c r="F132" s="224"/>
      <c r="G132" s="224"/>
      <c r="H132" s="224"/>
      <c r="I132" s="224"/>
      <c r="J132" s="224"/>
      <c r="K132" s="224"/>
      <c r="L132" s="224"/>
      <c r="M132" s="224"/>
      <c r="N132" s="224"/>
    </row>
    <row r="133" spans="1:14" ht="17" customHeight="1">
      <c r="A133" s="224"/>
      <c r="B133" s="224"/>
      <c r="C133" s="224"/>
      <c r="D133" s="224"/>
      <c r="E133" s="224"/>
      <c r="F133" s="224"/>
      <c r="G133" s="224"/>
      <c r="H133" s="224"/>
      <c r="I133" s="224"/>
      <c r="J133" s="224"/>
      <c r="K133" s="224"/>
      <c r="L133" s="224"/>
      <c r="M133" s="224"/>
      <c r="N133" s="224"/>
    </row>
    <row r="134" spans="1:14" ht="17" customHeight="1">
      <c r="A134" s="94"/>
      <c r="B134" s="94"/>
      <c r="C134" s="94"/>
      <c r="D134" s="94"/>
      <c r="E134" s="94"/>
      <c r="F134" s="94"/>
      <c r="G134" s="94"/>
      <c r="H134" s="94"/>
      <c r="I134" s="94"/>
      <c r="J134" s="94"/>
      <c r="K134" s="94"/>
      <c r="L134" s="94"/>
      <c r="M134" s="94"/>
      <c r="N134" s="94"/>
    </row>
    <row r="135" spans="1:14" ht="17" customHeight="1">
      <c r="A135" s="94"/>
      <c r="B135" s="94"/>
      <c r="C135" s="94"/>
      <c r="D135" s="94"/>
      <c r="E135" s="94"/>
      <c r="F135" s="94"/>
      <c r="G135" s="94"/>
      <c r="H135" s="94"/>
      <c r="I135" s="94"/>
      <c r="J135" s="94"/>
      <c r="K135" s="94"/>
      <c r="L135" s="94"/>
      <c r="M135" s="94"/>
      <c r="N135" s="94"/>
    </row>
    <row r="136" spans="1:14" ht="17" customHeight="1">
      <c r="A136" s="94"/>
      <c r="B136" s="94"/>
      <c r="C136" s="94"/>
      <c r="D136" s="94"/>
      <c r="E136" s="94"/>
      <c r="F136" s="94"/>
      <c r="G136" s="94"/>
      <c r="H136" s="94"/>
      <c r="I136" s="94"/>
      <c r="J136" s="94"/>
      <c r="K136" s="94"/>
      <c r="L136" s="94"/>
      <c r="M136" s="94"/>
      <c r="N136" s="94"/>
    </row>
    <row r="137" spans="1:14" ht="17" customHeight="1">
      <c r="A137" s="94"/>
      <c r="B137" s="94"/>
      <c r="C137" s="94"/>
      <c r="D137" s="94"/>
      <c r="E137" s="94"/>
      <c r="F137" s="94"/>
      <c r="G137" s="94"/>
      <c r="H137" s="94"/>
      <c r="I137" s="94"/>
      <c r="J137" s="94"/>
      <c r="K137" s="94"/>
      <c r="L137" s="94"/>
      <c r="M137" s="94"/>
      <c r="N137" s="94"/>
    </row>
    <row r="138" spans="1:14" ht="17" customHeight="1">
      <c r="A138" s="94"/>
      <c r="B138" s="94"/>
      <c r="C138" s="94"/>
      <c r="D138" s="94"/>
      <c r="E138" s="94"/>
      <c r="F138" s="94"/>
      <c r="G138" s="94"/>
      <c r="H138" s="94"/>
      <c r="I138" s="94"/>
      <c r="J138" s="94"/>
      <c r="K138" s="94"/>
      <c r="L138" s="94"/>
      <c r="M138" s="94"/>
      <c r="N138" s="94"/>
    </row>
    <row r="139" spans="1:14" ht="17" customHeight="1">
      <c r="A139" s="94"/>
      <c r="B139" s="94"/>
      <c r="C139" s="94"/>
      <c r="D139" s="94"/>
      <c r="E139" s="94"/>
      <c r="F139" s="94"/>
      <c r="G139" s="94"/>
      <c r="H139" s="94"/>
      <c r="I139" s="94"/>
      <c r="J139" s="94"/>
      <c r="K139" s="94"/>
      <c r="L139" s="94"/>
      <c r="M139" s="94"/>
      <c r="N139" s="94"/>
    </row>
    <row r="140" spans="1:14" ht="17" customHeight="1">
      <c r="A140" s="94"/>
      <c r="B140" s="94"/>
      <c r="C140" s="94"/>
      <c r="D140" s="94"/>
      <c r="E140" s="94"/>
      <c r="F140" s="94"/>
      <c r="G140" s="94"/>
      <c r="H140" s="94"/>
      <c r="I140" s="94"/>
      <c r="J140" s="94"/>
      <c r="K140" s="94"/>
      <c r="L140" s="94"/>
      <c r="M140" s="94"/>
      <c r="N140" s="94"/>
    </row>
    <row r="141" spans="1:14" ht="17" customHeight="1">
      <c r="A141" s="94"/>
      <c r="B141" s="94"/>
      <c r="C141" s="94"/>
      <c r="D141" s="94"/>
      <c r="E141" s="94"/>
      <c r="F141" s="94"/>
      <c r="G141" s="94"/>
      <c r="H141" s="94"/>
      <c r="I141" s="94"/>
      <c r="J141" s="94"/>
      <c r="K141" s="94"/>
      <c r="L141" s="94"/>
      <c r="M141" s="94"/>
      <c r="N141" s="94"/>
    </row>
    <row r="142" spans="1:14" ht="17" customHeight="1">
      <c r="A142" s="94"/>
      <c r="B142" s="94"/>
      <c r="C142" s="94"/>
      <c r="D142" s="94"/>
      <c r="E142" s="94"/>
      <c r="F142" s="94"/>
      <c r="G142" s="94"/>
      <c r="H142" s="94"/>
      <c r="I142" s="94"/>
      <c r="J142" s="94"/>
      <c r="K142" s="94"/>
      <c r="L142" s="94"/>
      <c r="M142" s="94"/>
      <c r="N142" s="94"/>
    </row>
    <row r="143" spans="1:14" ht="17" customHeight="1">
      <c r="A143" s="94"/>
      <c r="B143" s="94"/>
      <c r="C143" s="94"/>
      <c r="D143" s="94"/>
      <c r="E143" s="94"/>
      <c r="F143" s="94"/>
      <c r="G143" s="94"/>
      <c r="H143" s="94"/>
      <c r="I143" s="94"/>
      <c r="J143" s="94"/>
      <c r="K143" s="94"/>
      <c r="L143" s="94"/>
      <c r="M143" s="94"/>
      <c r="N143" s="94"/>
    </row>
    <row r="144" spans="1:14" ht="17" customHeight="1">
      <c r="A144" s="94"/>
      <c r="B144" s="94"/>
      <c r="C144" s="94"/>
      <c r="D144" s="94"/>
      <c r="E144" s="94"/>
      <c r="F144" s="94"/>
      <c r="G144" s="94"/>
      <c r="H144" s="94"/>
      <c r="I144" s="94"/>
      <c r="J144" s="94"/>
      <c r="K144" s="94"/>
      <c r="L144" s="94"/>
      <c r="M144" s="94"/>
      <c r="N144" s="94"/>
    </row>
    <row r="145" spans="1:14" ht="17" customHeight="1">
      <c r="A145" s="94"/>
      <c r="B145" s="94"/>
      <c r="C145" s="94"/>
      <c r="D145" s="94"/>
      <c r="E145" s="94"/>
      <c r="F145" s="94"/>
      <c r="G145" s="94"/>
      <c r="H145" s="94"/>
      <c r="I145" s="94"/>
      <c r="J145" s="94"/>
      <c r="K145" s="94"/>
      <c r="L145" s="94"/>
      <c r="M145" s="94"/>
      <c r="N145" s="94"/>
    </row>
    <row r="146" spans="1:14" ht="17" customHeight="1">
      <c r="A146" s="94"/>
      <c r="B146" s="94"/>
      <c r="C146" s="94"/>
      <c r="D146" s="94"/>
      <c r="E146" s="94"/>
      <c r="F146" s="94"/>
      <c r="G146" s="94"/>
      <c r="H146" s="94"/>
      <c r="I146" s="94"/>
      <c r="J146" s="94"/>
      <c r="K146" s="94"/>
      <c r="L146" s="94"/>
      <c r="M146" s="94"/>
      <c r="N146" s="94"/>
    </row>
    <row r="147" spans="1:14" ht="17" customHeight="1">
      <c r="A147" s="94"/>
      <c r="B147" s="94"/>
      <c r="C147" s="94"/>
      <c r="D147" s="94"/>
      <c r="E147" s="94"/>
      <c r="F147" s="94"/>
      <c r="G147" s="94"/>
      <c r="H147" s="94"/>
      <c r="I147" s="94"/>
      <c r="J147" s="94"/>
      <c r="K147" s="94"/>
      <c r="L147" s="94"/>
      <c r="M147" s="94"/>
      <c r="N147" s="94"/>
    </row>
    <row r="148" spans="1:14" ht="17" customHeight="1">
      <c r="A148" s="12"/>
    </row>
    <row r="149" spans="1:14" ht="17" customHeight="1">
      <c r="A149" s="12"/>
    </row>
    <row r="150" spans="1:14" ht="17" customHeight="1">
      <c r="A150" s="12"/>
    </row>
    <row r="151" spans="1:14" ht="18" customHeight="1">
      <c r="A151" s="51"/>
      <c r="B151" s="13"/>
      <c r="C151" s="13"/>
      <c r="D151" s="13"/>
      <c r="E151" s="13"/>
      <c r="F151" s="13"/>
      <c r="G151" s="13"/>
      <c r="H151" s="13"/>
      <c r="I151" s="13"/>
      <c r="J151" s="13"/>
      <c r="K151" s="13"/>
      <c r="L151" s="13"/>
      <c r="M151" s="13"/>
      <c r="N151" s="13"/>
    </row>
    <row r="152" spans="1:14">
      <c r="F152" s="222" t="s">
        <v>0</v>
      </c>
      <c r="G152" s="222"/>
      <c r="H152" s="222"/>
      <c r="I152" s="223" t="str">
        <f>IF(coach!AR4="","",coach!AR4)</f>
        <v/>
      </c>
      <c r="J152" s="223"/>
      <c r="K152" s="223"/>
      <c r="L152" s="221">
        <f>coach!AR3</f>
        <v>43425</v>
      </c>
      <c r="M152" s="221"/>
      <c r="N152" s="221"/>
    </row>
    <row r="153" spans="1:14" ht="18" customHeight="1">
      <c r="A153" s="52"/>
      <c r="B153" s="15"/>
      <c r="C153" s="15"/>
      <c r="D153" s="15"/>
      <c r="E153" s="16" t="s">
        <v>26</v>
      </c>
      <c r="F153" s="207">
        <f ca="1">coach!M2</f>
        <v>6</v>
      </c>
      <c r="G153" s="207"/>
      <c r="H153" s="207"/>
      <c r="I153" s="208" t="str">
        <f>IF(LARGE(coach!A3:A12,1)=SMALL(coach!A3:A12,1),"",IF(VLOOKUP(SMALL(coach!A3:A12,1),coach!A3:W12,13,)="","NC",VLOOKUP(SMALL(coach!A3:A12,1),coach!A3:W12,13,)))</f>
        <v/>
      </c>
      <c r="J153" s="208"/>
      <c r="K153" s="208"/>
      <c r="L153" s="206">
        <f>IF(VLOOKUP(LARGE(coach!A3:A12,1),coach!A3:W12,13,)="","NC",VLOOKUP(LARGE(coach!A3:A12,1),coach!A3:W12,13,))</f>
        <v>0.6</v>
      </c>
      <c r="M153" s="206"/>
      <c r="N153" s="206"/>
    </row>
    <row r="154" spans="1:14" ht="17" customHeight="1">
      <c r="A154" s="52"/>
      <c r="B154" s="15"/>
      <c r="C154" s="15"/>
      <c r="D154" s="15"/>
      <c r="E154" s="16" t="s">
        <v>134</v>
      </c>
      <c r="F154" s="207">
        <f ca="1">coach!I2</f>
        <v>19</v>
      </c>
      <c r="G154" s="207"/>
      <c r="H154" s="207"/>
      <c r="I154" s="208" t="str">
        <f>IF(LARGE(coach!A3:A12,1)=SMALL(coach!A3:A12,1),"",IF(VLOOKUP(SMALL(coach!A3:A12,1),coach!A3:W12,9,)="","NC",VLOOKUP(SMALL(coach!A3:A12,1),coach!A3:W12,9,)))</f>
        <v/>
      </c>
      <c r="J154" s="208"/>
      <c r="K154" s="208"/>
      <c r="L154" s="206">
        <f>IF(VLOOKUP(LARGE(coach!A3:A12,1),coach!A3:W12,9,)="","NC",VLOOKUP(LARGE(coach!A3:A12,1),coach!A3:W12,9,))</f>
        <v>16</v>
      </c>
      <c r="M154" s="206"/>
      <c r="N154" s="206"/>
    </row>
    <row r="155" spans="1:14" ht="17" customHeight="1">
      <c r="A155" s="52"/>
      <c r="B155" s="15"/>
      <c r="C155" s="15"/>
      <c r="D155" s="15"/>
      <c r="E155" s="16" t="s">
        <v>177</v>
      </c>
      <c r="F155" s="207">
        <f ca="1">coach!L2</f>
        <v>120</v>
      </c>
      <c r="G155" s="207"/>
      <c r="H155" s="207"/>
      <c r="I155" s="208" t="str">
        <f>IF(LARGE(coach!A3:A12,1)=SMALL(coach!A3:A12,1),"",IF(VLOOKUP(SMALL(coach!A3:A12,1),coach!A3:W12,12,)="","NC",VLOOKUP(SMALL(coach!A3:A12,1),coach!A3:W12,12,)))</f>
        <v/>
      </c>
      <c r="J155" s="208"/>
      <c r="K155" s="208"/>
      <c r="L155" s="206">
        <f>IF(VLOOKUP(LARGE(coach!A3:A12,1),coach!A3:W12,12,)="","NC",VLOOKUP(LARGE(coach!A3:A12,1),coach!A3:W12,12,))</f>
        <v>98</v>
      </c>
      <c r="M155" s="206"/>
      <c r="N155" s="206"/>
    </row>
    <row r="156" spans="1:14" ht="17" customHeight="1">
      <c r="A156" s="52"/>
      <c r="B156" s="15"/>
      <c r="C156" s="15"/>
      <c r="D156" s="15"/>
      <c r="E156" s="16" t="s">
        <v>27</v>
      </c>
      <c r="F156" s="207">
        <f ca="1">coach!J2</f>
        <v>90</v>
      </c>
      <c r="G156" s="207"/>
      <c r="H156" s="207"/>
      <c r="I156" s="208" t="str">
        <f>IF(LARGE(coach!A3:A12,1)=SMALL(coach!A3:A12,1),"",IF(VLOOKUP(SMALL(coach!A3:A12,1),coach!A3:W12,10,)="","NC",VLOOKUP(SMALL(coach!A3:A12,1),coach!A3:W12,10,)))</f>
        <v/>
      </c>
      <c r="J156" s="208"/>
      <c r="K156" s="208"/>
      <c r="L156" s="206">
        <f>IF(VLOOKUP(LARGE(coach!A3:A12,1),coach!A3:W12,10,)="","NC",VLOOKUP(LARGE(coach!A3:A12,1),coach!A3:W12,10,))</f>
        <v>79</v>
      </c>
      <c r="M156" s="206"/>
      <c r="N156" s="206"/>
    </row>
    <row r="157" spans="1:14" ht="17" customHeight="1">
      <c r="A157" s="21"/>
      <c r="B157" s="18"/>
      <c r="C157" s="18"/>
      <c r="D157" s="18"/>
      <c r="E157" s="108"/>
      <c r="F157" s="19"/>
      <c r="G157" s="19"/>
      <c r="H157" s="19"/>
      <c r="I157" s="19"/>
      <c r="J157" s="20"/>
      <c r="K157" s="19"/>
      <c r="L157" s="19"/>
      <c r="M157" s="109"/>
      <c r="N157" s="146"/>
    </row>
    <row r="158" spans="1:14" ht="17" customHeight="1">
      <c r="A158" s="48"/>
      <c r="B158" s="26"/>
      <c r="C158" s="26"/>
      <c r="D158" s="26"/>
      <c r="E158" s="26"/>
      <c r="F158" s="26"/>
      <c r="G158" s="26"/>
      <c r="H158" s="26"/>
      <c r="I158" s="26"/>
      <c r="J158" s="26"/>
      <c r="K158" s="13"/>
      <c r="L158" s="13"/>
      <c r="M158" s="13"/>
      <c r="N158" s="13"/>
    </row>
    <row r="159" spans="1:14" ht="17" customHeight="1">
      <c r="A159" s="211" t="str">
        <f ca="1">IF(coach!M18="","- La mesure de la force des membres supérieurs n'a pu être effectuée car les évaluations n'ont pas été conduites.","- Le nombre maximum de pompes réalisées en 30 secondes est "&amp;coach!M18&amp;". Le niveau de force des membres supérieurs qu'il reflète "&amp;IF(coach!M15&lt;0.9,"est inférieur",IF(coach!M15&gt;1.1,"est supérieur","correspond"))&amp;" à la moyenne"&amp;IF(coach!M17="","",". Il est "&amp;IF(coach!M17=0,"stable",IF(coach!M17&gt;0,"en progrès de "&amp;ROUND(coach!M17*100,0)&amp;"%",IF(coach!M17,"en recul de "&amp;-ROUND(coach!M17*100,0)&amp;"%",))))&amp;IF(coach!M17="",""," comparé au premier score")&amp;".")</f>
        <v>- Le nombre maximum de pompes réalisées en 30 secondes est 0,6. Le niveau de force des membres supérieurs qu'il reflète est inférieur à la moyenne.</v>
      </c>
      <c r="B159" s="211"/>
      <c r="C159" s="211"/>
      <c r="D159" s="211"/>
      <c r="E159" s="211"/>
      <c r="F159" s="211"/>
      <c r="G159" s="211"/>
      <c r="H159" s="211"/>
      <c r="I159" s="211"/>
      <c r="J159" s="211"/>
      <c r="K159" s="211"/>
      <c r="L159" s="211"/>
      <c r="M159" s="211"/>
      <c r="N159" s="211"/>
    </row>
    <row r="160" spans="1:14" ht="17" customHeight="1">
      <c r="A160" s="211"/>
      <c r="B160" s="211"/>
      <c r="C160" s="211"/>
      <c r="D160" s="211"/>
      <c r="E160" s="211"/>
      <c r="F160" s="211"/>
      <c r="G160" s="211"/>
      <c r="H160" s="211"/>
      <c r="I160" s="211"/>
      <c r="J160" s="211"/>
      <c r="K160" s="211"/>
      <c r="L160" s="211"/>
      <c r="M160" s="211"/>
      <c r="N160" s="211"/>
    </row>
    <row r="161" spans="1:14" ht="17" customHeight="1">
      <c r="A161" s="211"/>
      <c r="B161" s="211"/>
      <c r="C161" s="211"/>
      <c r="D161" s="211"/>
      <c r="E161" s="211"/>
      <c r="F161" s="211"/>
      <c r="G161" s="211"/>
      <c r="H161" s="211"/>
      <c r="I161" s="211"/>
      <c r="J161" s="211"/>
      <c r="K161" s="211"/>
      <c r="L161" s="211"/>
      <c r="M161" s="211"/>
      <c r="N161" s="211"/>
    </row>
    <row r="162" spans="1:14" ht="17" customHeight="1">
      <c r="A162" s="26"/>
      <c r="B162" s="26"/>
      <c r="C162" s="26"/>
      <c r="D162" s="26"/>
      <c r="E162" s="26"/>
      <c r="F162" s="26"/>
      <c r="G162" s="26"/>
      <c r="H162" s="26"/>
      <c r="I162" s="26"/>
      <c r="J162" s="26"/>
      <c r="K162" s="26"/>
      <c r="L162" s="26"/>
      <c r="M162" s="26"/>
      <c r="N162" s="26"/>
    </row>
    <row r="163" spans="1:14" ht="17" customHeight="1">
      <c r="A163" s="211" t="str">
        <f ca="1">IF(coach!I18="","- Le calcul de la force des membres inférieurs n'a pu être réalisée car les mesures n'ont pas été effectuées","- La mesure de la force des membres inférieurs, avec "&amp;coach!I18&amp;" levers en 30 secondes"&amp;IF(OR(AND(coach!I15&gt;1.1,coach!M15&gt;1.1),AND(coach!I15&lt;0.9,coach!M15&lt;0.9)),", est elle aussi",", est")&amp;IF(coach!I15&lt;0.9," inférieure",IF(coach!I15&gt;1.1," supérieure"," similaire"))&amp;" à la moyenne"&amp;IF(coach!I17="","",IF(coach!I17=0,". Elle est stable",IF(coach!I17&gt;0,". Elle est en progrès de "&amp;ROUND(coach!I17*100,0)&amp;"%",IF(coach!I17&lt;0,". Elle est en recul de "&amp;-ROUND(coach!I17*100,0)&amp;"%",))))&amp;IF(coach!I17="",""," par rapport au premier test")&amp;".")</f>
        <v>- La mesure de la force des membres inférieurs, avec 16 levers en 30 secondes, est elle aussi inférieure à la moyenne.</v>
      </c>
      <c r="B163" s="211"/>
      <c r="C163" s="211"/>
      <c r="D163" s="211"/>
      <c r="E163" s="211"/>
      <c r="F163" s="211"/>
      <c r="G163" s="211"/>
      <c r="H163" s="211"/>
      <c r="I163" s="211"/>
      <c r="J163" s="211"/>
      <c r="K163" s="211"/>
      <c r="L163" s="211"/>
      <c r="M163" s="211"/>
      <c r="N163" s="211"/>
    </row>
    <row r="164" spans="1:14" ht="17" customHeight="1">
      <c r="A164" s="211"/>
      <c r="B164" s="211"/>
      <c r="C164" s="211"/>
      <c r="D164" s="211"/>
      <c r="E164" s="211"/>
      <c r="F164" s="211"/>
      <c r="G164" s="211"/>
      <c r="H164" s="211"/>
      <c r="I164" s="211"/>
      <c r="J164" s="211"/>
      <c r="K164" s="211"/>
      <c r="L164" s="211"/>
      <c r="M164" s="211"/>
      <c r="N164" s="211"/>
    </row>
    <row r="165" spans="1:14" ht="17" customHeight="1">
      <c r="A165" s="48"/>
      <c r="B165" s="26"/>
      <c r="C165" s="26"/>
      <c r="D165" s="26"/>
      <c r="E165" s="26"/>
      <c r="F165" s="26"/>
      <c r="G165" s="26"/>
      <c r="H165" s="26"/>
      <c r="I165" s="26"/>
      <c r="J165" s="26"/>
      <c r="K165" s="13"/>
      <c r="L165" s="13"/>
      <c r="M165" s="13"/>
      <c r="N165" s="13"/>
    </row>
    <row r="166" spans="1:14" ht="17" customHeight="1">
      <c r="A166" s="220" t="str">
        <f ca="1">IF(OR(coach!J18="",coach!L18=""),"- L'estimation du rapport de forces entre les muscles de la région lombaire et ceux de la sangle abdominale n'a pu être calculée car les tests n'ont pas été réalisés.","- Les tests réalisés sur la capacité abdominale et lombaire traduisent un "&amp;IF(OR(AND(coach!J15&gt;1,coach!L15&gt;1),AND(coach!J15&lt;1,coach!L15&lt;1)),"niveau de force plutôt équilibré","niveau de force déséquilibré")&amp;" entre les deux régions.")</f>
        <v>- Les tests réalisés sur la capacité abdominale et lombaire traduisent un niveau de force plutôt équilibré entre les deux régions.</v>
      </c>
      <c r="B166" s="220"/>
      <c r="C166" s="220"/>
      <c r="D166" s="220"/>
      <c r="E166" s="220"/>
      <c r="F166" s="220"/>
      <c r="G166" s="220"/>
      <c r="H166" s="220"/>
      <c r="I166" s="220"/>
      <c r="J166" s="220"/>
      <c r="K166" s="220"/>
      <c r="L166" s="220"/>
      <c r="M166" s="220"/>
      <c r="N166" s="220"/>
    </row>
    <row r="167" spans="1:14" ht="17" customHeight="1">
      <c r="A167" s="220"/>
      <c r="B167" s="220"/>
      <c r="C167" s="220"/>
      <c r="D167" s="220"/>
      <c r="E167" s="220"/>
      <c r="F167" s="220"/>
      <c r="G167" s="220"/>
      <c r="H167" s="220"/>
      <c r="I167" s="220"/>
      <c r="J167" s="220"/>
      <c r="K167" s="220"/>
      <c r="L167" s="220"/>
      <c r="M167" s="220"/>
      <c r="N167" s="220"/>
    </row>
    <row r="168" spans="1:14" ht="17" customHeight="1">
      <c r="A168" s="48"/>
      <c r="B168" s="26"/>
      <c r="C168" s="26"/>
      <c r="D168" s="26"/>
      <c r="E168" s="26"/>
      <c r="F168" s="26"/>
      <c r="G168" s="26"/>
      <c r="H168" s="26"/>
      <c r="I168" s="26"/>
      <c r="J168" s="26"/>
      <c r="K168" s="13"/>
      <c r="L168" s="13"/>
      <c r="M168" s="13"/>
      <c r="N168" s="13"/>
    </row>
    <row r="169" spans="1:14" ht="17" customHeight="1">
      <c r="A169" s="211" t="str">
        <f ca="1">IF(coach!L18="","- L'estimation de la force de la sangle abdominale n'est pas possible car les tests n'ont pas été réalisés.","- La sangle abdominale a permis le maintien de la flexion du tronc pendant "&amp;coach!L18&amp;" secondes, c'est "&amp;IF(coach!L15&gt;1.1,"plus que",IF(coach!L15&lt;0.9,"moins que","proche de"))&amp;" la moyenne"&amp;IF(coach!L17="","",IF(coach!L17=0,". Son score est stable",IF(coach!L17&gt;0,". Ce score est en progrès de "&amp;ROUND(coach!L17*100,0)&amp;"%",IF(coach!L17&lt;0,". Ce score est en recul de "&amp;-ROUND(coach!L17*100,0)&amp;"%",))))&amp;IF(coach!L17="",""," depuis le début")&amp;".")</f>
        <v>- La sangle abdominale a permis le maintien de la flexion du tronc pendant 98 secondes, c'est moins que la moyenne.</v>
      </c>
      <c r="B169" s="211"/>
      <c r="C169" s="211"/>
      <c r="D169" s="211"/>
      <c r="E169" s="211"/>
      <c r="F169" s="211"/>
      <c r="G169" s="211"/>
      <c r="H169" s="211"/>
      <c r="I169" s="211"/>
      <c r="J169" s="211"/>
      <c r="K169" s="211"/>
      <c r="L169" s="211"/>
      <c r="M169" s="211"/>
      <c r="N169" s="211"/>
    </row>
    <row r="170" spans="1:14" ht="17" customHeight="1">
      <c r="A170" s="211"/>
      <c r="B170" s="211"/>
      <c r="C170" s="211"/>
      <c r="D170" s="211"/>
      <c r="E170" s="211"/>
      <c r="F170" s="211"/>
      <c r="G170" s="211"/>
      <c r="H170" s="211"/>
      <c r="I170" s="211"/>
      <c r="J170" s="211"/>
      <c r="K170" s="211"/>
      <c r="L170" s="211"/>
      <c r="M170" s="211"/>
      <c r="N170" s="211"/>
    </row>
    <row r="171" spans="1:14" ht="17" customHeight="1">
      <c r="K171" s="13"/>
      <c r="L171" s="13"/>
      <c r="M171" s="13"/>
      <c r="N171" s="13"/>
    </row>
    <row r="172" spans="1:14" ht="17" customHeight="1">
      <c r="A172" s="211" t="str">
        <f ca="1">IF(coach!J18="","- L'estimation de la force de la région lombaire n'est pas possible car les tests n'ont pas été réalisés.","- La force du dos a permis le maintien de l'extension dorsale pendant "&amp;coach!J18&amp;" secondes, c'est "&amp;IF(coach!J15&gt;1.1,"plus que",IF(coach!J15&lt;0.9,"moins que","proche de"))&amp;" la moyenne"&amp;IF(coach!J17="","",IF(coach!J17=0,". Ce résultat est stable",IF(coach!J17&gt;0,". Ce résultat est en progrès de "&amp;ROUND(coach!J17*100,0)&amp;"%",IF(coach!J17&lt;0,". Ce résultat est en inferieur de "&amp;-ROUND(coach!J17*100,0)&amp;"%",))))&amp;IF(coach!J17="",""," par rapport à la première évaluation")&amp;".")</f>
        <v>- La force du dos a permis le maintien de l'extension dorsale pendant 79 secondes, c'est moins que la moyenne.</v>
      </c>
      <c r="B172" s="211"/>
      <c r="C172" s="211"/>
      <c r="D172" s="211"/>
      <c r="E172" s="211"/>
      <c r="F172" s="211"/>
      <c r="G172" s="211"/>
      <c r="H172" s="211"/>
      <c r="I172" s="211"/>
      <c r="J172" s="211"/>
      <c r="K172" s="211"/>
      <c r="L172" s="211"/>
      <c r="M172" s="211"/>
      <c r="N172" s="211"/>
    </row>
    <row r="173" spans="1:14" ht="17" customHeight="1">
      <c r="A173" s="211"/>
      <c r="B173" s="211"/>
      <c r="C173" s="211"/>
      <c r="D173" s="211"/>
      <c r="E173" s="211"/>
      <c r="F173" s="211"/>
      <c r="G173" s="211"/>
      <c r="H173" s="211"/>
      <c r="I173" s="211"/>
      <c r="J173" s="211"/>
      <c r="K173" s="211"/>
      <c r="L173" s="211"/>
      <c r="M173" s="211"/>
      <c r="N173" s="211"/>
    </row>
    <row r="174" spans="1:14" ht="17" customHeight="1">
      <c r="A174" s="211"/>
      <c r="B174" s="211"/>
      <c r="C174" s="211"/>
      <c r="D174" s="211"/>
      <c r="E174" s="211"/>
      <c r="F174" s="211"/>
      <c r="G174" s="211"/>
      <c r="H174" s="211"/>
      <c r="I174" s="211"/>
      <c r="J174" s="211"/>
      <c r="K174" s="211"/>
      <c r="L174" s="211"/>
      <c r="M174" s="211"/>
      <c r="N174" s="211"/>
    </row>
    <row r="175" spans="1:14" ht="17" customHeight="1"/>
    <row r="176" spans="1:14" ht="21" customHeight="1">
      <c r="A176" s="232" t="s">
        <v>56</v>
      </c>
      <c r="B176" s="232"/>
      <c r="C176" s="232"/>
      <c r="D176" s="232"/>
      <c r="E176" s="232"/>
      <c r="F176" s="232"/>
      <c r="G176" s="232"/>
      <c r="H176" s="232"/>
      <c r="I176" s="232"/>
      <c r="J176" s="232"/>
      <c r="K176" s="232"/>
      <c r="L176" s="232"/>
      <c r="M176" s="232"/>
      <c r="N176" s="232"/>
    </row>
    <row r="177" spans="1:14" ht="21" customHeight="1">
      <c r="A177" s="152"/>
      <c r="B177" s="152"/>
      <c r="C177" s="152"/>
      <c r="D177" s="152"/>
      <c r="E177" s="152"/>
      <c r="F177" s="152"/>
      <c r="G177" s="152"/>
      <c r="H177" s="152"/>
      <c r="I177" s="152"/>
      <c r="J177" s="152"/>
      <c r="K177" s="152"/>
      <c r="L177" s="152"/>
      <c r="M177" s="152"/>
      <c r="N177" s="152"/>
    </row>
    <row r="178" spans="1:14" ht="17" customHeight="1">
      <c r="A178" s="233" t="s">
        <v>181</v>
      </c>
      <c r="B178" s="233"/>
      <c r="C178" s="233"/>
      <c r="D178" s="233"/>
      <c r="E178" s="233"/>
      <c r="F178" s="233"/>
      <c r="G178" s="233"/>
      <c r="H178" s="233"/>
      <c r="I178" s="233"/>
      <c r="J178" s="233"/>
      <c r="K178" s="233"/>
      <c r="L178" s="233"/>
      <c r="M178" s="233"/>
      <c r="N178" s="233"/>
    </row>
    <row r="179" spans="1:14" ht="17" customHeight="1"/>
    <row r="180" spans="1:14" ht="17" customHeight="1">
      <c r="A180" s="49"/>
      <c r="B180" s="56"/>
      <c r="C180" s="57"/>
      <c r="D180" s="56"/>
      <c r="E180" s="57"/>
      <c r="F180" s="56"/>
      <c r="G180" s="57"/>
      <c r="H180" s="56"/>
      <c r="I180" s="57"/>
      <c r="J180" s="56"/>
      <c r="K180" s="57"/>
      <c r="L180" s="56"/>
      <c r="M180" s="57"/>
      <c r="N180" s="57"/>
    </row>
    <row r="181" spans="1:14" ht="17" customHeight="1">
      <c r="A181" s="230" t="str">
        <f>"Lorsqu'il est sédentaire, assis par exemple, le corps dépense aussi peu d'énergie qu'au repos. Cette immobilité, lorsqu'elle est prolongée, favorise les douleurs, le diabète, l'obésité, l'hypertension, certains cancers et d'autres maladies chroniques."&amp;" Même une activité physique régulière ne suffit pas à en compenser les effets néfastes. Selon l'OMS, être assis plus de 3 heures par jour serait responsable de 400000 décès par an. "&amp;IF(coach!R18="","Votre temps maximum immobile n'a pu être comparé aux recommandations car l'estimation a pu être réalisée.","Vous passez chaque jour jusqu'à "&amp;coach!R18&amp;" heures assis. Il est recommandé de se lever dès que possible, même quand ce n'est pas nécessaire, au moins une minute toutes les heures.")</f>
        <v>Lorsqu'il est sédentaire, assis par exemple, le corps dépense aussi peu d'énergie qu'au repos. Cette immobilité, lorsqu'elle est prolongée, favorise les douleurs, le diabète, l'obésité, l'hypertension, certains cancers et d'autres maladies chroniques. Même une activité physique régulière ne suffit pas à en compenser les effets néfastes. Selon l'OMS, être assis plus de 3 heures par jour serait responsable de 400000 décès par an. Vous passez chaque jour jusqu'à 1 heures assis. Il est recommandé de se lever dès que possible, même quand ce n'est pas nécessaire, au moins une minute toutes les heures.</v>
      </c>
      <c r="B181" s="230"/>
      <c r="C181" s="230"/>
      <c r="D181" s="230"/>
      <c r="E181" s="230"/>
      <c r="F181" s="230"/>
      <c r="G181" s="230"/>
      <c r="H181" s="230"/>
      <c r="I181" s="230"/>
      <c r="J181" s="230"/>
      <c r="K181" s="230"/>
      <c r="L181" s="230"/>
      <c r="M181" s="230"/>
      <c r="N181" s="230"/>
    </row>
    <row r="182" spans="1:14" ht="17" customHeight="1">
      <c r="A182" s="230"/>
      <c r="B182" s="230"/>
      <c r="C182" s="230"/>
      <c r="D182" s="230"/>
      <c r="E182" s="230"/>
      <c r="F182" s="230"/>
      <c r="G182" s="230"/>
      <c r="H182" s="230"/>
      <c r="I182" s="230"/>
      <c r="J182" s="230"/>
      <c r="K182" s="230"/>
      <c r="L182" s="230"/>
      <c r="M182" s="230"/>
      <c r="N182" s="230"/>
    </row>
    <row r="183" spans="1:14" ht="17" customHeight="1">
      <c r="A183" s="230"/>
      <c r="B183" s="230"/>
      <c r="C183" s="230"/>
      <c r="D183" s="230"/>
      <c r="E183" s="230"/>
      <c r="F183" s="230"/>
      <c r="G183" s="230"/>
      <c r="H183" s="230"/>
      <c r="I183" s="230"/>
      <c r="J183" s="230"/>
      <c r="K183" s="230"/>
      <c r="L183" s="230"/>
      <c r="M183" s="230"/>
      <c r="N183" s="230"/>
    </row>
    <row r="184" spans="1:14" ht="17" customHeight="1">
      <c r="A184" s="230"/>
      <c r="B184" s="230"/>
      <c r="C184" s="230"/>
      <c r="D184" s="230"/>
      <c r="E184" s="230"/>
      <c r="F184" s="230"/>
      <c r="G184" s="230"/>
      <c r="H184" s="230"/>
      <c r="I184" s="230"/>
      <c r="J184" s="230"/>
      <c r="K184" s="230"/>
      <c r="L184" s="230"/>
      <c r="M184" s="230"/>
      <c r="N184" s="230"/>
    </row>
    <row r="185" spans="1:14" ht="17" customHeight="1">
      <c r="A185" s="230"/>
      <c r="B185" s="230"/>
      <c r="C185" s="230"/>
      <c r="D185" s="230"/>
      <c r="E185" s="230"/>
      <c r="F185" s="230"/>
      <c r="G185" s="230"/>
      <c r="H185" s="230"/>
      <c r="I185" s="230"/>
      <c r="J185" s="230"/>
      <c r="K185" s="230"/>
      <c r="L185" s="230"/>
      <c r="M185" s="230"/>
      <c r="N185" s="230"/>
    </row>
    <row r="186" spans="1:14" ht="17" customHeight="1">
      <c r="A186" s="230"/>
      <c r="B186" s="230"/>
      <c r="C186" s="230"/>
      <c r="D186" s="230"/>
      <c r="E186" s="230"/>
      <c r="F186" s="230"/>
      <c r="G186" s="230"/>
      <c r="H186" s="230"/>
      <c r="I186" s="230"/>
      <c r="J186" s="230"/>
      <c r="K186" s="230"/>
      <c r="L186" s="230"/>
      <c r="M186" s="230"/>
      <c r="N186" s="230"/>
    </row>
    <row r="187" spans="1:14" ht="17" customHeight="1">
      <c r="A187" s="230"/>
      <c r="B187" s="230"/>
      <c r="C187" s="230"/>
      <c r="D187" s="230"/>
      <c r="E187" s="230"/>
      <c r="F187" s="230"/>
      <c r="G187" s="230"/>
      <c r="H187" s="230"/>
      <c r="I187" s="230"/>
      <c r="J187" s="230"/>
      <c r="K187" s="230"/>
      <c r="L187" s="230"/>
      <c r="M187" s="230"/>
      <c r="N187" s="230"/>
    </row>
    <row r="188" spans="1:14" ht="17" customHeight="1">
      <c r="A188" s="151"/>
      <c r="B188" s="151"/>
      <c r="C188" s="151"/>
      <c r="D188" s="151"/>
      <c r="E188" s="151"/>
      <c r="F188" s="151"/>
      <c r="G188" s="151"/>
      <c r="H188" s="151"/>
      <c r="I188" s="151"/>
      <c r="J188" s="151"/>
      <c r="K188" s="151"/>
      <c r="L188" s="151"/>
      <c r="M188" s="151"/>
      <c r="N188" s="151"/>
    </row>
    <row r="189" spans="1:14" ht="17" customHeight="1">
      <c r="A189" s="143"/>
      <c r="B189" s="143"/>
      <c r="C189" s="143"/>
      <c r="D189" s="143"/>
      <c r="E189" s="143"/>
      <c r="F189" s="143"/>
      <c r="G189" s="143"/>
      <c r="H189" s="143"/>
      <c r="I189" s="143"/>
      <c r="J189" s="143"/>
      <c r="K189" s="143"/>
      <c r="L189" s="143"/>
      <c r="M189" s="143"/>
      <c r="N189" s="143"/>
    </row>
    <row r="190" spans="1:14" ht="17" customHeight="1">
      <c r="A190" s="228" t="s">
        <v>135</v>
      </c>
      <c r="B190" s="228"/>
      <c r="C190" s="228"/>
      <c r="D190" s="228"/>
      <c r="E190" s="228"/>
      <c r="F190" s="228"/>
      <c r="G190" s="228"/>
      <c r="H190" s="228"/>
      <c r="I190" s="228"/>
      <c r="J190" s="228"/>
      <c r="K190" s="228"/>
      <c r="L190" s="228"/>
      <c r="M190" s="228"/>
      <c r="N190" s="228"/>
    </row>
    <row r="191" spans="1:14" ht="17" customHeight="1"/>
    <row r="192" spans="1:14" ht="17" customHeight="1">
      <c r="A192" s="231"/>
      <c r="B192" s="231"/>
      <c r="C192" s="231"/>
      <c r="D192" s="231"/>
      <c r="E192" s="231"/>
      <c r="F192" s="231"/>
      <c r="G192" s="231"/>
      <c r="H192" s="231"/>
      <c r="I192" s="231"/>
      <c r="J192" s="231"/>
      <c r="K192" s="231"/>
      <c r="L192" s="231"/>
      <c r="M192" s="231"/>
      <c r="N192" s="231"/>
    </row>
    <row r="193" spans="1:14" ht="17" customHeight="1">
      <c r="A193" s="215" t="str">
        <f>"Lorsque le corps en mouvement dépense plus d'énergie qu'au repos, il est en activité physique. Les bénéfices qui en résultent persistent le jour qui suit, pas davantage. "&amp;IF(coach!S18="","La fréquence de vos sessions d'activités n'a pu être analysée car elle n'a pas était communiquée.","Votre emploi du temps d'activités"&amp;IF(coach!S18&lt;1," ne fait pas apparaître de periode d'inactivité. "," fait apparaître des périodes d'inactivité jusqu'à "&amp;coach!S18&amp;" jours. ")&amp;IF(coach!S15&lt;1.1,"Cela correspond aux recommandations, chaque session d'au moins 10 minutes d'effort continu au moins un jour sur deux permettent de réactiver ces effets positifs.","Grace à chacune de vos session d'au moins 10 minutes d'effort continu tous les deux jours, vous réactivez ces effets positifs."))</f>
        <v>Lorsque le corps en mouvement dépense plus d'énergie qu'au repos, il est en activité physique. Les bénéfices qui en résultent persistent le jour qui suit, pas davantage. Votre emploi du temps d'activités fait apparaître des périodes d'inactivité jusqu'à 1 jours. Cela correspond aux recommandations, chaque session d'au moins 10 minutes d'effort continu au moins un jour sur deux permettent de réactiver ces effets positifs.</v>
      </c>
      <c r="B193" s="215"/>
      <c r="C193" s="215"/>
      <c r="D193" s="215"/>
      <c r="E193" s="215"/>
      <c r="F193" s="215"/>
      <c r="G193" s="215"/>
      <c r="H193" s="215"/>
      <c r="I193" s="215"/>
      <c r="J193" s="215"/>
      <c r="K193" s="215"/>
      <c r="L193" s="215"/>
      <c r="M193" s="215"/>
      <c r="N193" s="215"/>
    </row>
    <row r="194" spans="1:14" ht="17" customHeight="1">
      <c r="A194" s="215"/>
      <c r="B194" s="215"/>
      <c r="C194" s="215"/>
      <c r="D194" s="215"/>
      <c r="E194" s="215"/>
      <c r="F194" s="215"/>
      <c r="G194" s="215"/>
      <c r="H194" s="215"/>
      <c r="I194" s="215"/>
      <c r="J194" s="215"/>
      <c r="K194" s="215"/>
      <c r="L194" s="215"/>
      <c r="M194" s="215"/>
      <c r="N194" s="215"/>
    </row>
    <row r="195" spans="1:14" ht="17" customHeight="1">
      <c r="A195" s="215"/>
      <c r="B195" s="215"/>
      <c r="C195" s="215"/>
      <c r="D195" s="215"/>
      <c r="E195" s="215"/>
      <c r="F195" s="215"/>
      <c r="G195" s="215"/>
      <c r="H195" s="215"/>
      <c r="I195" s="215"/>
      <c r="J195" s="215"/>
      <c r="K195" s="215"/>
      <c r="L195" s="215"/>
      <c r="M195" s="215"/>
      <c r="N195" s="215"/>
    </row>
    <row r="196" spans="1:14" ht="17" customHeight="1">
      <c r="A196" s="215"/>
      <c r="B196" s="215"/>
      <c r="C196" s="215"/>
      <c r="D196" s="215"/>
      <c r="E196" s="215"/>
      <c r="F196" s="215"/>
      <c r="G196" s="215"/>
      <c r="H196" s="215"/>
      <c r="I196" s="215"/>
      <c r="J196" s="215"/>
      <c r="K196" s="215"/>
      <c r="L196" s="215"/>
      <c r="M196" s="215"/>
      <c r="N196" s="215"/>
    </row>
    <row r="197" spans="1:14" ht="17" customHeight="1">
      <c r="A197" s="215"/>
      <c r="B197" s="215"/>
      <c r="C197" s="215"/>
      <c r="D197" s="215"/>
      <c r="E197" s="215"/>
      <c r="F197" s="215"/>
      <c r="G197" s="215"/>
      <c r="H197" s="215"/>
      <c r="I197" s="215"/>
      <c r="J197" s="215"/>
      <c r="K197" s="215"/>
      <c r="L197" s="215"/>
      <c r="M197" s="215"/>
      <c r="N197" s="215"/>
    </row>
    <row r="198" spans="1:14" ht="17" customHeight="1"/>
    <row r="199" spans="1:14" ht="17" customHeight="1"/>
    <row r="200" spans="1:14" ht="17" customHeight="1">
      <c r="A200" s="229" t="s">
        <v>136</v>
      </c>
      <c r="B200" s="229"/>
      <c r="C200" s="229"/>
      <c r="D200" s="229"/>
      <c r="E200" s="229"/>
      <c r="F200" s="229"/>
      <c r="G200" s="229"/>
      <c r="H200" s="229"/>
      <c r="I200" s="229"/>
      <c r="J200" s="229"/>
      <c r="K200" s="229"/>
      <c r="L200" s="229"/>
      <c r="M200" s="229"/>
      <c r="N200" s="229"/>
    </row>
    <row r="201" spans="1:14" ht="17" customHeight="1"/>
    <row r="202" spans="1:14" ht="17" customHeight="1">
      <c r="B202" s="153"/>
      <c r="C202" s="153"/>
      <c r="D202" s="153"/>
      <c r="E202" s="153"/>
      <c r="F202" s="153"/>
      <c r="G202" s="153"/>
      <c r="H202" s="153"/>
      <c r="I202" s="153"/>
      <c r="J202" s="153"/>
      <c r="K202" s="153"/>
      <c r="L202" s="153"/>
      <c r="M202" s="153"/>
      <c r="N202" s="153"/>
    </row>
    <row r="203" spans="1:14" ht="17" customHeight="1">
      <c r="A203" s="227" t="str">
        <f>IF(coach!T18="","Les informations communiquées n'ont pas permis de comparer vos habitudes aux recommandations faute d'informations suffisantes. Les recommandations suggèrent de réaliser au moins 150 minutes d'efforts modérés, comme la marche rapide"&amp;", réparties sur au moins 3 sessions hebdomadaires, d'au moins 10 minutes consécutives.","Vous cumulez "&amp;coach!T18&amp;" minutes d'équivalent activité modérée chaque semaine. Cela représente "&amp;ROUND(coach!T18/1.5,0)&amp;"% des recommandations. "&amp;IF(coach!T18/1.5&gt;200,"Des études ont montré que vous réduisez de 50% les risques pour votre santé cardiovasculaire.",IF(coach!T18/1.5&gt;100,"Des études ont montré que vous réduisez de 30% les risques pour votre santé cardiovasculaire. En atteingant 300 minutes d'équivalent hebdomadaire, soit "&amp;ROUND((300-coach!T18)/2/7,0)&amp;" minutes d'activités maximum ou "&amp;ROUND((300-coach!T18)*0.66/7,0)&amp;" minutes d'activités modérées en plus chaque jour, vous réduirez de 50% les risques pour votre santé cardiovasculaire.",IF(coach!T18/1.5&lt;100,"En atteignant 150 minutes d'équivalent activité modérée vous réduisez de 30% les risques pour votre santé cardiovasculaire. Cela représente "&amp;ROUND((150-coach!T18)/2/7,0)&amp;" minutes d'activités difficiles ou "&amp;ROUND((150-coach!T18)*0.66/7,0)&amp;" minutes d'activités modérees en plus chaque jour."))))</f>
        <v>Vous cumulez 30 minutes d'équivalent activité modérée chaque semaine. Cela représente 20% des recommandations. En atteignant 150 minutes d'équivalent activité modérée vous réduisez de 30% les risques pour votre santé cardiovasculaire. Cela représente 9 minutes d'activités difficiles ou 11 minutes d'activités modérees en plus chaque jour.</v>
      </c>
      <c r="B203" s="227"/>
      <c r="C203" s="227"/>
      <c r="D203" s="227"/>
      <c r="E203" s="227"/>
      <c r="F203" s="227"/>
      <c r="G203" s="227"/>
      <c r="H203" s="227"/>
      <c r="I203" s="227"/>
      <c r="J203" s="227"/>
      <c r="K203" s="227"/>
      <c r="L203" s="227"/>
      <c r="M203" s="227"/>
      <c r="N203" s="227"/>
    </row>
    <row r="204" spans="1:14" ht="17" customHeight="1">
      <c r="A204" s="227"/>
      <c r="B204" s="227"/>
      <c r="C204" s="227"/>
      <c r="D204" s="227"/>
      <c r="E204" s="227"/>
      <c r="F204" s="227"/>
      <c r="G204" s="227"/>
      <c r="H204" s="227"/>
      <c r="I204" s="227"/>
      <c r="J204" s="227"/>
      <c r="K204" s="227"/>
      <c r="L204" s="227"/>
      <c r="M204" s="227"/>
      <c r="N204" s="227"/>
    </row>
    <row r="205" spans="1:14" ht="17" customHeight="1">
      <c r="A205" s="227"/>
      <c r="B205" s="227"/>
      <c r="C205" s="227"/>
      <c r="D205" s="227"/>
      <c r="E205" s="227"/>
      <c r="F205" s="227"/>
      <c r="G205" s="227"/>
      <c r="H205" s="227"/>
      <c r="I205" s="227"/>
      <c r="J205" s="227"/>
      <c r="K205" s="227"/>
      <c r="L205" s="227"/>
      <c r="M205" s="227"/>
      <c r="N205" s="227"/>
    </row>
    <row r="206" spans="1:14" ht="17" customHeight="1">
      <c r="A206" s="227"/>
      <c r="B206" s="227"/>
      <c r="C206" s="227"/>
      <c r="D206" s="227"/>
      <c r="E206" s="227"/>
      <c r="F206" s="227"/>
      <c r="G206" s="227"/>
      <c r="H206" s="227"/>
      <c r="I206" s="227"/>
      <c r="J206" s="227"/>
      <c r="K206" s="227"/>
      <c r="L206" s="227"/>
      <c r="M206" s="227"/>
      <c r="N206" s="227"/>
    </row>
    <row r="207" spans="1:14" ht="17" customHeight="1">
      <c r="A207" s="227"/>
      <c r="B207" s="227"/>
      <c r="C207" s="227"/>
      <c r="D207" s="227"/>
      <c r="E207" s="227"/>
      <c r="F207" s="227"/>
      <c r="G207" s="227"/>
      <c r="H207" s="227"/>
      <c r="I207" s="227"/>
      <c r="J207" s="227"/>
      <c r="K207" s="227"/>
      <c r="L207" s="227"/>
      <c r="M207" s="227"/>
      <c r="N207" s="227"/>
    </row>
    <row r="208" spans="1:14" ht="17" customHeight="1">
      <c r="A208" s="227" t="str">
        <f>"Les recommandations ne comportent pas d'information sur les intensités, mais des études récentes laissent croire que les intensités élevées offrent des bénéfices qui n'apparaissent pas pour des intensités plus faibles."&amp;" En attendant des précisions, les expertises suggèrent de diversifer autant que possible les intensités et les activités. "&amp;IF(AND(coach!U21=0,coach!V21=0,coach!W21=0),"Vous consacrez "&amp;ROUND((coach!W21/(coach!U21+coach!V21+coach!W21))*100,0)&amp;"% de votre temps d'activité aux intensités élevées alors que les intensités modérées représentent "&amp;ROUND((coach!V21/(coach!U21+coach!V21+coach!W21))*100,0)&amp;"% de votre temps de pratique. Les "&amp;ROUND((coach!U21/(coach!U21+coach!V21+coach!W21))*100,0)&amp;"% restants sont dédiés aux activités faciles.","")</f>
        <v xml:space="preserve">Les recommandations ne comportent pas d'information sur les intensités, mais des études récentes laissent croire que les intensités élevées offrent des bénéfices qui n'apparaissent pas pour des intensités plus faibles. En attendant des précisions, les expertises suggèrent de diversifer autant que possible les intensités et les activités. </v>
      </c>
      <c r="B208" s="227"/>
      <c r="C208" s="227"/>
      <c r="D208" s="227"/>
      <c r="E208" s="227"/>
      <c r="F208" s="227"/>
      <c r="G208" s="227"/>
      <c r="H208" s="227"/>
      <c r="I208" s="227"/>
      <c r="J208" s="227"/>
      <c r="K208" s="227"/>
      <c r="L208" s="227"/>
      <c r="M208" s="227"/>
      <c r="N208" s="227"/>
    </row>
    <row r="209" spans="1:14" ht="17" customHeight="1">
      <c r="A209" s="227"/>
      <c r="B209" s="227"/>
      <c r="C209" s="227"/>
      <c r="D209" s="227"/>
      <c r="E209" s="227"/>
      <c r="F209" s="227"/>
      <c r="G209" s="227"/>
      <c r="H209" s="227"/>
      <c r="I209" s="227"/>
      <c r="J209" s="227"/>
      <c r="K209" s="227"/>
      <c r="L209" s="227"/>
      <c r="M209" s="227"/>
      <c r="N209" s="227"/>
    </row>
    <row r="210" spans="1:14" ht="17" customHeight="1">
      <c r="A210" s="227"/>
      <c r="B210" s="227"/>
      <c r="C210" s="227"/>
      <c r="D210" s="227"/>
      <c r="E210" s="227"/>
      <c r="F210" s="227"/>
      <c r="G210" s="227"/>
      <c r="H210" s="227"/>
      <c r="I210" s="227"/>
      <c r="J210" s="227"/>
      <c r="K210" s="227"/>
      <c r="L210" s="227"/>
      <c r="M210" s="227"/>
      <c r="N210" s="227"/>
    </row>
    <row r="211" spans="1:14" ht="17" customHeight="1">
      <c r="A211" s="227"/>
      <c r="B211" s="227"/>
      <c r="C211" s="227"/>
      <c r="D211" s="227"/>
      <c r="E211" s="227"/>
      <c r="F211" s="227"/>
      <c r="G211" s="227"/>
      <c r="H211" s="227"/>
      <c r="I211" s="227"/>
      <c r="J211" s="227"/>
      <c r="K211" s="227"/>
      <c r="L211" s="227"/>
      <c r="M211" s="227"/>
      <c r="N211" s="227"/>
    </row>
    <row r="212" spans="1:14" ht="17" customHeight="1">
      <c r="A212" s="227"/>
      <c r="B212" s="227"/>
      <c r="C212" s="227"/>
      <c r="D212" s="227"/>
      <c r="E212" s="227"/>
      <c r="F212" s="227"/>
      <c r="G212" s="227"/>
      <c r="H212" s="227"/>
      <c r="I212" s="227"/>
      <c r="J212" s="227"/>
      <c r="K212" s="227"/>
      <c r="L212" s="227"/>
      <c r="M212" s="227"/>
      <c r="N212" s="227"/>
    </row>
    <row r="213" spans="1:14" ht="17" customHeight="1">
      <c r="A213" s="227"/>
      <c r="B213" s="227"/>
      <c r="C213" s="227"/>
      <c r="D213" s="227"/>
      <c r="E213" s="227"/>
      <c r="F213" s="227"/>
      <c r="G213" s="227"/>
      <c r="H213" s="227"/>
      <c r="I213" s="227"/>
      <c r="J213" s="227"/>
      <c r="K213" s="227"/>
      <c r="L213" s="227"/>
      <c r="M213" s="227"/>
      <c r="N213" s="227"/>
    </row>
    <row r="214" spans="1:14" ht="17" customHeight="1">
      <c r="A214" s="90"/>
      <c r="B214" s="90"/>
      <c r="C214" s="90"/>
      <c r="D214" s="90"/>
      <c r="E214" s="90"/>
      <c r="F214" s="90"/>
      <c r="G214" s="90"/>
      <c r="H214" s="90"/>
      <c r="I214" s="90"/>
      <c r="J214" s="90"/>
      <c r="K214" s="90"/>
      <c r="L214" s="90"/>
      <c r="M214" s="90"/>
      <c r="N214" s="90"/>
    </row>
    <row r="215" spans="1:14" ht="17" customHeight="1">
      <c r="A215" s="90"/>
      <c r="B215" s="90"/>
      <c r="C215" s="90"/>
      <c r="D215" s="90"/>
      <c r="E215" s="90"/>
      <c r="F215" s="90"/>
      <c r="G215" s="90"/>
      <c r="H215" s="90"/>
      <c r="I215" s="90"/>
      <c r="J215" s="90"/>
      <c r="K215" s="90"/>
      <c r="L215" s="90"/>
      <c r="M215" s="90"/>
      <c r="N215" s="90"/>
    </row>
    <row r="216" spans="1:14" ht="17" customHeight="1">
      <c r="A216" s="226"/>
      <c r="B216" s="226"/>
      <c r="C216" s="226"/>
      <c r="D216" s="226"/>
      <c r="E216" s="226"/>
      <c r="F216" s="226"/>
      <c r="G216" s="226"/>
      <c r="H216" s="226"/>
      <c r="I216" s="226"/>
      <c r="J216" s="226"/>
      <c r="K216" s="226"/>
      <c r="L216" s="226"/>
      <c r="M216" s="226"/>
      <c r="N216" s="226"/>
    </row>
    <row r="217" spans="1:14" ht="17" customHeight="1">
      <c r="A217" s="226"/>
      <c r="B217" s="226"/>
      <c r="C217" s="226"/>
      <c r="D217" s="226"/>
      <c r="E217" s="226"/>
      <c r="F217" s="226"/>
      <c r="G217" s="226"/>
      <c r="H217" s="226"/>
      <c r="I217" s="226"/>
      <c r="J217" s="226"/>
      <c r="K217" s="226"/>
      <c r="L217" s="226"/>
      <c r="M217" s="226"/>
      <c r="N217" s="226"/>
    </row>
    <row r="218" spans="1:14" ht="17" customHeight="1">
      <c r="A218" s="226"/>
      <c r="B218" s="226"/>
      <c r="C218" s="226"/>
      <c r="D218" s="226"/>
      <c r="E218" s="226"/>
      <c r="F218" s="226"/>
      <c r="G218" s="226"/>
      <c r="H218" s="226"/>
      <c r="I218" s="226"/>
      <c r="J218" s="226"/>
      <c r="K218" s="226"/>
      <c r="L218" s="226"/>
      <c r="M218" s="226"/>
      <c r="N218" s="226"/>
    </row>
  </sheetData>
  <mergeCells count="69">
    <mergeCell ref="I111:K111"/>
    <mergeCell ref="I112:K112"/>
    <mergeCell ref="A216:N218"/>
    <mergeCell ref="A208:N213"/>
    <mergeCell ref="A193:N197"/>
    <mergeCell ref="A203:N207"/>
    <mergeCell ref="A190:N190"/>
    <mergeCell ref="A200:N200"/>
    <mergeCell ref="A181:N187"/>
    <mergeCell ref="A192:N192"/>
    <mergeCell ref="A172:N174"/>
    <mergeCell ref="A176:N176"/>
    <mergeCell ref="A169:N170"/>
    <mergeCell ref="A178:N178"/>
    <mergeCell ref="A166:N167"/>
    <mergeCell ref="A163:N164"/>
    <mergeCell ref="A159:N161"/>
    <mergeCell ref="A77:N79"/>
    <mergeCell ref="L74:N74"/>
    <mergeCell ref="L109:N109"/>
    <mergeCell ref="L113:N113"/>
    <mergeCell ref="F152:H152"/>
    <mergeCell ref="I113:K113"/>
    <mergeCell ref="I152:K152"/>
    <mergeCell ref="L152:N152"/>
    <mergeCell ref="A121:N123"/>
    <mergeCell ref="A125:N128"/>
    <mergeCell ref="A132:N133"/>
    <mergeCell ref="F109:H109"/>
    <mergeCell ref="I109:K109"/>
    <mergeCell ref="L153:N153"/>
    <mergeCell ref="L154:N154"/>
    <mergeCell ref="A9:N12"/>
    <mergeCell ref="A1:N2"/>
    <mergeCell ref="A14:N14"/>
    <mergeCell ref="A19:N20"/>
    <mergeCell ref="A36:N43"/>
    <mergeCell ref="A15:N15"/>
    <mergeCell ref="A16:N16"/>
    <mergeCell ref="A17:N17"/>
    <mergeCell ref="A18:N18"/>
    <mergeCell ref="A25:C28"/>
    <mergeCell ref="A7:B7"/>
    <mergeCell ref="A44:N45"/>
    <mergeCell ref="L73:N73"/>
    <mergeCell ref="A81:N83"/>
    <mergeCell ref="L110:N110"/>
    <mergeCell ref="A116:N119"/>
    <mergeCell ref="A88:N89"/>
    <mergeCell ref="F110:H110"/>
    <mergeCell ref="F111:H111"/>
    <mergeCell ref="F112:H112"/>
    <mergeCell ref="F113:H113"/>
    <mergeCell ref="I110:K110"/>
    <mergeCell ref="I72:K72"/>
    <mergeCell ref="F72:H72"/>
    <mergeCell ref="L72:N72"/>
    <mergeCell ref="L111:N111"/>
    <mergeCell ref="L112:N112"/>
    <mergeCell ref="L155:N155"/>
    <mergeCell ref="L156:N156"/>
    <mergeCell ref="F153:H153"/>
    <mergeCell ref="F154:H154"/>
    <mergeCell ref="F155:H155"/>
    <mergeCell ref="F156:H156"/>
    <mergeCell ref="I153:K153"/>
    <mergeCell ref="I154:K154"/>
    <mergeCell ref="I156:K156"/>
    <mergeCell ref="I155:K155"/>
  </mergeCells>
  <phoneticPr fontId="2" type="noConversion"/>
  <pageMargins left="0.60000000000000009" right="0.41000000000000009" top="0.62" bottom="0.66" header="0.58000000000000007" footer="0.33"/>
  <pageSetup paperSize="9" orientation="portrait" horizontalDpi="4294967292" verticalDpi="4294967292"/>
  <drawing r:id="rId1"/>
  <extLst>
    <ext xmlns:x14="http://schemas.microsoft.com/office/spreadsheetml/2009/9/main" uri="{CCE6A557-97BC-4b89-ADB6-D9C93CAAB3DF}">
      <x14:dataValidations xmlns:xm="http://schemas.microsoft.com/office/excel/2006/main" count="9">
        <x14:dataValidation type="list" allowBlank="1" showInputMessage="1" showErrorMessage="1">
          <x14:formula1>
            <xm:f>Listes!$C$2:$C$26</xm:f>
          </x14:formula1>
          <xm:sqref>E180 G180 I180 K180 M180:N180 C180</xm:sqref>
        </x14:dataValidation>
        <x14:dataValidation type="list" allowBlank="1" showInputMessage="1" showErrorMessage="1">
          <x14:formula1>
            <xm:f>Listes!#REF!</xm:f>
          </x14:formula1>
          <xm:sqref>B5</xm:sqref>
        </x14:dataValidation>
        <x14:dataValidation type="list" allowBlank="1" showInputMessage="1" showErrorMessage="1">
          <x14:formula1>
            <xm:f>Listes!$D$3:$D$9999</xm:f>
          </x14:formula1>
          <xm:sqref>A6</xm:sqref>
        </x14:dataValidation>
        <x14:dataValidation type="list" allowBlank="1" showInputMessage="1" showErrorMessage="1">
          <x14:formula1>
            <xm:f>Listes!$B$2:$B$6</xm:f>
          </x14:formula1>
          <xm:sqref>D180</xm:sqref>
        </x14:dataValidation>
        <x14:dataValidation type="list" allowBlank="1" showInputMessage="1" showErrorMessage="1">
          <x14:formula1>
            <xm:f>Listes!$B$2:$B$6</xm:f>
          </x14:formula1>
          <xm:sqref>F180</xm:sqref>
        </x14:dataValidation>
        <x14:dataValidation type="list" allowBlank="1" showInputMessage="1" showErrorMessage="1">
          <x14:formula1>
            <xm:f>Listes!$B$2:$B$6</xm:f>
          </x14:formula1>
          <xm:sqref>H180</xm:sqref>
        </x14:dataValidation>
        <x14:dataValidation type="list" allowBlank="1" showInputMessage="1" showErrorMessage="1">
          <x14:formula1>
            <xm:f>Listes!$B$2:$B$6</xm:f>
          </x14:formula1>
          <xm:sqref>J180</xm:sqref>
        </x14:dataValidation>
        <x14:dataValidation type="list" allowBlank="1" showInputMessage="1" showErrorMessage="1">
          <x14:formula1>
            <xm:f>Listes!$B$2:$B$6</xm:f>
          </x14:formula1>
          <xm:sqref>L180</xm:sqref>
        </x14:dataValidation>
        <x14:dataValidation type="list" allowBlank="1" showInputMessage="1" showErrorMessage="1">
          <x14:formula1>
            <xm:f>Listes!$B$2:$B$6</xm:f>
          </x14:formula1>
          <xm:sqref>B180</xm:sqref>
        </x14:dataValidation>
      </x14:dataValidations>
    </ext>
    <ext xmlns:mx="http://schemas.microsoft.com/office/mac/excel/2008/main" uri="{64002731-A6B0-56B0-2670-7721B7C09600}">
      <mx:PLV Mode="1"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999"/>
  <sheetViews>
    <sheetView workbookViewId="0">
      <selection activeCell="B11" sqref="B11"/>
    </sheetView>
  </sheetViews>
  <sheetFormatPr baseColWidth="10" defaultRowHeight="15" x14ac:dyDescent="0"/>
  <cols>
    <col min="1" max="3" width="10.83203125" style="30"/>
    <col min="4" max="4" width="27.1640625" style="30" customWidth="1"/>
    <col min="5" max="16384" width="10.83203125" style="30"/>
  </cols>
  <sheetData>
    <row r="1" spans="1:4">
      <c r="A1" s="30" t="s">
        <v>61</v>
      </c>
      <c r="B1" s="30" t="s">
        <v>62</v>
      </c>
      <c r="C1" s="30" t="s">
        <v>63</v>
      </c>
      <c r="D1" s="30" t="s">
        <v>147</v>
      </c>
    </row>
    <row r="3" spans="1:4" ht="17" customHeight="1">
      <c r="A3" s="30" t="s">
        <v>10</v>
      </c>
      <c r="B3" s="47" t="s">
        <v>64</v>
      </c>
      <c r="C3" s="30">
        <v>5</v>
      </c>
      <c r="D3" s="167" t="s">
        <v>199</v>
      </c>
    </row>
    <row r="4" spans="1:4" ht="17" customHeight="1">
      <c r="A4" s="30" t="s">
        <v>11</v>
      </c>
      <c r="B4" s="47" t="s">
        <v>59</v>
      </c>
      <c r="C4" s="30">
        <v>10</v>
      </c>
      <c r="D4" s="167" t="s">
        <v>148</v>
      </c>
    </row>
    <row r="5" spans="1:4" ht="17">
      <c r="B5" s="47" t="s">
        <v>58</v>
      </c>
      <c r="C5" s="30">
        <v>15</v>
      </c>
      <c r="D5" s="167" t="s">
        <v>157</v>
      </c>
    </row>
    <row r="6" spans="1:4" ht="17" customHeight="1">
      <c r="B6" s="47" t="s">
        <v>57</v>
      </c>
      <c r="C6" s="30">
        <v>20</v>
      </c>
      <c r="D6" s="167" t="s">
        <v>197</v>
      </c>
    </row>
    <row r="7" spans="1:4" ht="17">
      <c r="B7" s="46" t="s">
        <v>60</v>
      </c>
      <c r="C7" s="30">
        <v>25</v>
      </c>
      <c r="D7" s="167" t="s">
        <v>149</v>
      </c>
    </row>
    <row r="8" spans="1:4">
      <c r="C8" s="30">
        <v>30</v>
      </c>
      <c r="D8" s="167" t="s">
        <v>193</v>
      </c>
    </row>
    <row r="9" spans="1:4">
      <c r="C9" s="30">
        <v>35</v>
      </c>
      <c r="D9" s="167" t="s">
        <v>156</v>
      </c>
    </row>
    <row r="10" spans="1:4">
      <c r="C10" s="30">
        <v>40</v>
      </c>
      <c r="D10" s="167" t="s">
        <v>200</v>
      </c>
    </row>
    <row r="11" spans="1:4">
      <c r="C11" s="30">
        <v>45</v>
      </c>
      <c r="D11" s="167" t="s">
        <v>155</v>
      </c>
    </row>
    <row r="12" spans="1:4">
      <c r="C12" s="30">
        <v>50</v>
      </c>
      <c r="D12" s="167" t="s">
        <v>150</v>
      </c>
    </row>
    <row r="13" spans="1:4">
      <c r="C13" s="30">
        <v>55</v>
      </c>
      <c r="D13" s="167" t="s">
        <v>191</v>
      </c>
    </row>
    <row r="14" spans="1:4">
      <c r="C14" s="30">
        <v>60</v>
      </c>
      <c r="D14" s="167" t="s">
        <v>152</v>
      </c>
    </row>
    <row r="15" spans="1:4">
      <c r="C15" s="30">
        <v>70</v>
      </c>
      <c r="D15" s="167" t="s">
        <v>153</v>
      </c>
    </row>
    <row r="16" spans="1:4">
      <c r="C16" s="30">
        <v>80</v>
      </c>
      <c r="D16" s="167" t="s">
        <v>196</v>
      </c>
    </row>
    <row r="17" spans="3:4">
      <c r="C17" s="30">
        <v>90</v>
      </c>
      <c r="D17" s="167" t="s">
        <v>151</v>
      </c>
    </row>
    <row r="18" spans="3:4">
      <c r="C18" s="30">
        <v>105</v>
      </c>
      <c r="D18" s="167" t="s">
        <v>154</v>
      </c>
    </row>
    <row r="19" spans="3:4">
      <c r="C19" s="30">
        <v>120</v>
      </c>
      <c r="D19" s="167"/>
    </row>
    <row r="20" spans="3:4">
      <c r="C20" s="30">
        <v>135</v>
      </c>
      <c r="D20" s="167"/>
    </row>
    <row r="21" spans="3:4">
      <c r="C21" s="30">
        <v>150</v>
      </c>
      <c r="D21" s="167"/>
    </row>
    <row r="22" spans="3:4">
      <c r="C22" s="30">
        <v>165</v>
      </c>
      <c r="D22" s="167"/>
    </row>
    <row r="23" spans="3:4">
      <c r="C23" s="30">
        <v>180</v>
      </c>
      <c r="D23" s="167"/>
    </row>
    <row r="24" spans="3:4">
      <c r="C24" s="30">
        <v>240</v>
      </c>
      <c r="D24" s="167"/>
    </row>
    <row r="25" spans="3:4">
      <c r="C25" s="30">
        <v>300</v>
      </c>
      <c r="D25" s="167"/>
    </row>
    <row r="26" spans="3:4">
      <c r="C26" s="30">
        <v>360</v>
      </c>
      <c r="D26" s="167"/>
    </row>
    <row r="27" spans="3:4">
      <c r="D27" s="167"/>
    </row>
    <row r="28" spans="3:4">
      <c r="D28" s="167"/>
    </row>
    <row r="29" spans="3:4">
      <c r="D29" s="167"/>
    </row>
    <row r="30" spans="3:4">
      <c r="D30" s="167"/>
    </row>
    <row r="31" spans="3:4">
      <c r="D31" s="167"/>
    </row>
    <row r="32" spans="3:4">
      <c r="D32" s="167"/>
    </row>
    <row r="33" spans="4:4">
      <c r="D33" s="167"/>
    </row>
    <row r="34" spans="4:4">
      <c r="D34" s="167"/>
    </row>
    <row r="35" spans="4:4">
      <c r="D35" s="167"/>
    </row>
    <row r="36" spans="4:4">
      <c r="D36" s="167"/>
    </row>
    <row r="37" spans="4:4">
      <c r="D37" s="167"/>
    </row>
    <row r="38" spans="4:4">
      <c r="D38" s="167"/>
    </row>
    <row r="39" spans="4:4">
      <c r="D39" s="167"/>
    </row>
    <row r="40" spans="4:4">
      <c r="D40" s="167"/>
    </row>
    <row r="41" spans="4:4">
      <c r="D41" s="167"/>
    </row>
    <row r="42" spans="4:4">
      <c r="D42" s="167"/>
    </row>
    <row r="43" spans="4:4">
      <c r="D43" s="167"/>
    </row>
    <row r="44" spans="4:4">
      <c r="D44" s="167"/>
    </row>
    <row r="45" spans="4:4">
      <c r="D45" s="167"/>
    </row>
    <row r="46" spans="4:4">
      <c r="D46" s="167"/>
    </row>
    <row r="47" spans="4:4">
      <c r="D47" s="167"/>
    </row>
    <row r="48" spans="4:4">
      <c r="D48" s="167"/>
    </row>
    <row r="49" spans="4:4">
      <c r="D49" s="167"/>
    </row>
    <row r="50" spans="4:4">
      <c r="D50" s="167"/>
    </row>
    <row r="51" spans="4:4">
      <c r="D51" s="167"/>
    </row>
    <row r="52" spans="4:4">
      <c r="D52" s="167"/>
    </row>
    <row r="53" spans="4:4">
      <c r="D53" s="167"/>
    </row>
    <row r="54" spans="4:4">
      <c r="D54" s="167"/>
    </row>
    <row r="55" spans="4:4">
      <c r="D55" s="167"/>
    </row>
    <row r="56" spans="4:4">
      <c r="D56" s="167"/>
    </row>
    <row r="57" spans="4:4">
      <c r="D57" s="167"/>
    </row>
    <row r="58" spans="4:4">
      <c r="D58" s="167"/>
    </row>
    <row r="59" spans="4:4">
      <c r="D59" s="167"/>
    </row>
    <row r="60" spans="4:4">
      <c r="D60" s="167"/>
    </row>
    <row r="61" spans="4:4">
      <c r="D61" s="167"/>
    </row>
    <row r="62" spans="4:4">
      <c r="D62" s="167"/>
    </row>
    <row r="63" spans="4:4">
      <c r="D63" s="167"/>
    </row>
    <row r="64" spans="4:4">
      <c r="D64" s="167"/>
    </row>
    <row r="65" spans="4:4">
      <c r="D65" s="167"/>
    </row>
    <row r="66" spans="4:4">
      <c r="D66" s="167"/>
    </row>
    <row r="67" spans="4:4">
      <c r="D67" s="167"/>
    </row>
    <row r="68" spans="4:4">
      <c r="D68" s="167"/>
    </row>
    <row r="69" spans="4:4">
      <c r="D69" s="167"/>
    </row>
    <row r="70" spans="4:4">
      <c r="D70" s="167"/>
    </row>
    <row r="71" spans="4:4">
      <c r="D71" s="167"/>
    </row>
    <row r="72" spans="4:4">
      <c r="D72" s="167"/>
    </row>
    <row r="73" spans="4:4">
      <c r="D73" s="167"/>
    </row>
    <row r="74" spans="4:4">
      <c r="D74" s="167"/>
    </row>
    <row r="75" spans="4:4">
      <c r="D75" s="167"/>
    </row>
    <row r="76" spans="4:4">
      <c r="D76" s="167"/>
    </row>
    <row r="77" spans="4:4">
      <c r="D77" s="167"/>
    </row>
    <row r="78" spans="4:4">
      <c r="D78" s="167"/>
    </row>
    <row r="79" spans="4:4">
      <c r="D79" s="167"/>
    </row>
    <row r="80" spans="4:4">
      <c r="D80" s="167"/>
    </row>
    <row r="81" spans="4:4">
      <c r="D81" s="167"/>
    </row>
    <row r="82" spans="4:4">
      <c r="D82" s="167"/>
    </row>
    <row r="83" spans="4:4">
      <c r="D83" s="167"/>
    </row>
    <row r="84" spans="4:4">
      <c r="D84" s="167"/>
    </row>
    <row r="85" spans="4:4">
      <c r="D85" s="167"/>
    </row>
    <row r="86" spans="4:4">
      <c r="D86" s="167"/>
    </row>
    <row r="87" spans="4:4">
      <c r="D87" s="167"/>
    </row>
    <row r="88" spans="4:4">
      <c r="D88" s="167"/>
    </row>
    <row r="89" spans="4:4">
      <c r="D89" s="167"/>
    </row>
    <row r="90" spans="4:4">
      <c r="D90" s="167"/>
    </row>
    <row r="91" spans="4:4">
      <c r="D91" s="167"/>
    </row>
    <row r="92" spans="4:4">
      <c r="D92" s="167"/>
    </row>
    <row r="93" spans="4:4">
      <c r="D93" s="167"/>
    </row>
    <row r="94" spans="4:4">
      <c r="D94" s="167"/>
    </row>
    <row r="95" spans="4:4">
      <c r="D95" s="167"/>
    </row>
    <row r="96" spans="4:4">
      <c r="D96" s="167"/>
    </row>
    <row r="97" spans="4:4">
      <c r="D97" s="167"/>
    </row>
    <row r="98" spans="4:4">
      <c r="D98" s="167"/>
    </row>
    <row r="99" spans="4:4">
      <c r="D99" s="167"/>
    </row>
    <row r="100" spans="4:4">
      <c r="D100" s="167"/>
    </row>
    <row r="101" spans="4:4">
      <c r="D101" s="167"/>
    </row>
    <row r="102" spans="4:4">
      <c r="D102" s="167"/>
    </row>
    <row r="103" spans="4:4">
      <c r="D103" s="167"/>
    </row>
    <row r="104" spans="4:4">
      <c r="D104" s="167"/>
    </row>
    <row r="105" spans="4:4">
      <c r="D105" s="167"/>
    </row>
    <row r="106" spans="4:4">
      <c r="D106" s="167"/>
    </row>
    <row r="107" spans="4:4">
      <c r="D107" s="167"/>
    </row>
    <row r="108" spans="4:4">
      <c r="D108" s="167"/>
    </row>
    <row r="109" spans="4:4">
      <c r="D109" s="167"/>
    </row>
    <row r="110" spans="4:4">
      <c r="D110" s="167"/>
    </row>
    <row r="111" spans="4:4">
      <c r="D111" s="167"/>
    </row>
    <row r="112" spans="4:4">
      <c r="D112" s="167"/>
    </row>
    <row r="113" spans="4:4">
      <c r="D113" s="167"/>
    </row>
    <row r="114" spans="4:4">
      <c r="D114" s="167"/>
    </row>
    <row r="115" spans="4:4">
      <c r="D115" s="167"/>
    </row>
    <row r="116" spans="4:4">
      <c r="D116" s="167"/>
    </row>
    <row r="117" spans="4:4">
      <c r="D117" s="167"/>
    </row>
    <row r="118" spans="4:4">
      <c r="D118" s="167"/>
    </row>
    <row r="119" spans="4:4">
      <c r="D119" s="167"/>
    </row>
    <row r="120" spans="4:4">
      <c r="D120" s="167"/>
    </row>
    <row r="121" spans="4:4">
      <c r="D121" s="167"/>
    </row>
    <row r="122" spans="4:4">
      <c r="D122" s="167"/>
    </row>
    <row r="123" spans="4:4">
      <c r="D123" s="167"/>
    </row>
    <row r="124" spans="4:4">
      <c r="D124" s="167"/>
    </row>
    <row r="125" spans="4:4">
      <c r="D125" s="167"/>
    </row>
    <row r="126" spans="4:4">
      <c r="D126" s="167"/>
    </row>
    <row r="127" spans="4:4">
      <c r="D127" s="167"/>
    </row>
    <row r="128" spans="4:4">
      <c r="D128" s="167"/>
    </row>
    <row r="129" spans="4:4">
      <c r="D129" s="167"/>
    </row>
    <row r="130" spans="4:4">
      <c r="D130" s="167"/>
    </row>
    <row r="131" spans="4:4">
      <c r="D131" s="167"/>
    </row>
    <row r="132" spans="4:4">
      <c r="D132" s="167"/>
    </row>
    <row r="133" spans="4:4">
      <c r="D133" s="167"/>
    </row>
    <row r="134" spans="4:4">
      <c r="D134" s="167"/>
    </row>
    <row r="135" spans="4:4">
      <c r="D135" s="167"/>
    </row>
    <row r="136" spans="4:4">
      <c r="D136" s="167"/>
    </row>
    <row r="137" spans="4:4">
      <c r="D137" s="167"/>
    </row>
    <row r="138" spans="4:4">
      <c r="D138" s="167"/>
    </row>
    <row r="139" spans="4:4">
      <c r="D139" s="167"/>
    </row>
    <row r="140" spans="4:4">
      <c r="D140" s="167"/>
    </row>
    <row r="141" spans="4:4">
      <c r="D141" s="167"/>
    </row>
    <row r="142" spans="4:4">
      <c r="D142" s="167"/>
    </row>
    <row r="143" spans="4:4">
      <c r="D143" s="167"/>
    </row>
    <row r="144" spans="4:4">
      <c r="D144" s="167"/>
    </row>
    <row r="145" spans="4:4">
      <c r="D145" s="167"/>
    </row>
    <row r="146" spans="4:4">
      <c r="D146" s="167"/>
    </row>
    <row r="147" spans="4:4">
      <c r="D147" s="167"/>
    </row>
    <row r="148" spans="4:4">
      <c r="D148" s="167"/>
    </row>
    <row r="149" spans="4:4">
      <c r="D149" s="167"/>
    </row>
    <row r="150" spans="4:4">
      <c r="D150" s="167"/>
    </row>
    <row r="151" spans="4:4">
      <c r="D151" s="167"/>
    </row>
    <row r="152" spans="4:4">
      <c r="D152" s="167"/>
    </row>
    <row r="153" spans="4:4">
      <c r="D153" s="167"/>
    </row>
    <row r="154" spans="4:4">
      <c r="D154" s="167"/>
    </row>
    <row r="155" spans="4:4">
      <c r="D155" s="167"/>
    </row>
    <row r="156" spans="4:4">
      <c r="D156" s="167"/>
    </row>
    <row r="157" spans="4:4">
      <c r="D157" s="167"/>
    </row>
    <row r="158" spans="4:4">
      <c r="D158" s="167"/>
    </row>
    <row r="159" spans="4:4">
      <c r="D159" s="167"/>
    </row>
    <row r="160" spans="4:4">
      <c r="D160" s="167"/>
    </row>
    <row r="161" spans="4:4">
      <c r="D161" s="167"/>
    </row>
    <row r="162" spans="4:4">
      <c r="D162" s="167"/>
    </row>
    <row r="163" spans="4:4">
      <c r="D163" s="167"/>
    </row>
    <row r="164" spans="4:4">
      <c r="D164" s="167"/>
    </row>
    <row r="165" spans="4:4">
      <c r="D165" s="167"/>
    </row>
    <row r="166" spans="4:4">
      <c r="D166" s="167"/>
    </row>
    <row r="167" spans="4:4">
      <c r="D167" s="167"/>
    </row>
    <row r="168" spans="4:4">
      <c r="D168" s="167"/>
    </row>
    <row r="169" spans="4:4">
      <c r="D169" s="167"/>
    </row>
    <row r="170" spans="4:4">
      <c r="D170" s="167"/>
    </row>
    <row r="171" spans="4:4">
      <c r="D171" s="167"/>
    </row>
    <row r="172" spans="4:4">
      <c r="D172" s="167"/>
    </row>
    <row r="173" spans="4:4">
      <c r="D173" s="167"/>
    </row>
    <row r="174" spans="4:4">
      <c r="D174" s="167"/>
    </row>
    <row r="175" spans="4:4">
      <c r="D175" s="167"/>
    </row>
    <row r="176" spans="4:4">
      <c r="D176" s="167"/>
    </row>
    <row r="177" spans="4:4">
      <c r="D177" s="167"/>
    </row>
    <row r="178" spans="4:4">
      <c r="D178" s="167"/>
    </row>
    <row r="179" spans="4:4">
      <c r="D179" s="167"/>
    </row>
    <row r="180" spans="4:4">
      <c r="D180" s="167"/>
    </row>
    <row r="181" spans="4:4">
      <c r="D181" s="167"/>
    </row>
    <row r="182" spans="4:4">
      <c r="D182" s="167"/>
    </row>
    <row r="183" spans="4:4">
      <c r="D183" s="167"/>
    </row>
    <row r="184" spans="4:4">
      <c r="D184" s="167"/>
    </row>
    <row r="185" spans="4:4">
      <c r="D185" s="167"/>
    </row>
    <row r="186" spans="4:4">
      <c r="D186" s="167"/>
    </row>
    <row r="187" spans="4:4">
      <c r="D187" s="167"/>
    </row>
    <row r="188" spans="4:4">
      <c r="D188" s="167"/>
    </row>
    <row r="189" spans="4:4">
      <c r="D189" s="167"/>
    </row>
    <row r="190" spans="4:4">
      <c r="D190" s="167"/>
    </row>
    <row r="191" spans="4:4">
      <c r="D191" s="167"/>
    </row>
    <row r="192" spans="4:4">
      <c r="D192" s="167"/>
    </row>
    <row r="193" spans="4:4">
      <c r="D193" s="167"/>
    </row>
    <row r="194" spans="4:4">
      <c r="D194" s="167"/>
    </row>
    <row r="195" spans="4:4">
      <c r="D195" s="167"/>
    </row>
    <row r="196" spans="4:4">
      <c r="D196" s="167"/>
    </row>
    <row r="197" spans="4:4">
      <c r="D197" s="167"/>
    </row>
    <row r="198" spans="4:4">
      <c r="D198" s="167"/>
    </row>
    <row r="199" spans="4:4">
      <c r="D199" s="167"/>
    </row>
    <row r="200" spans="4:4">
      <c r="D200" s="167"/>
    </row>
    <row r="201" spans="4:4">
      <c r="D201" s="167"/>
    </row>
    <row r="202" spans="4:4">
      <c r="D202" s="167"/>
    </row>
    <row r="203" spans="4:4">
      <c r="D203" s="167"/>
    </row>
    <row r="204" spans="4:4">
      <c r="D204" s="167"/>
    </row>
    <row r="205" spans="4:4">
      <c r="D205" s="167"/>
    </row>
    <row r="206" spans="4:4">
      <c r="D206" s="167"/>
    </row>
    <row r="207" spans="4:4">
      <c r="D207" s="167"/>
    </row>
    <row r="208" spans="4:4">
      <c r="D208" s="167"/>
    </row>
    <row r="209" spans="4:4">
      <c r="D209" s="167"/>
    </row>
    <row r="210" spans="4:4">
      <c r="D210" s="167"/>
    </row>
    <row r="211" spans="4:4">
      <c r="D211" s="167"/>
    </row>
    <row r="212" spans="4:4">
      <c r="D212" s="167"/>
    </row>
    <row r="213" spans="4:4">
      <c r="D213" s="167"/>
    </row>
    <row r="214" spans="4:4">
      <c r="D214" s="167"/>
    </row>
    <row r="215" spans="4:4">
      <c r="D215" s="167"/>
    </row>
    <row r="216" spans="4:4">
      <c r="D216" s="167"/>
    </row>
    <row r="217" spans="4:4">
      <c r="D217" s="167"/>
    </row>
    <row r="218" spans="4:4">
      <c r="D218" s="167"/>
    </row>
    <row r="219" spans="4:4">
      <c r="D219" s="167"/>
    </row>
    <row r="220" spans="4:4">
      <c r="D220" s="167"/>
    </row>
    <row r="221" spans="4:4">
      <c r="D221" s="167"/>
    </row>
    <row r="222" spans="4:4">
      <c r="D222" s="167"/>
    </row>
    <row r="223" spans="4:4">
      <c r="D223" s="167"/>
    </row>
    <row r="224" spans="4:4">
      <c r="D224" s="167"/>
    </row>
    <row r="225" spans="4:4">
      <c r="D225" s="167"/>
    </row>
    <row r="226" spans="4:4">
      <c r="D226" s="167"/>
    </row>
    <row r="227" spans="4:4">
      <c r="D227" s="167"/>
    </row>
    <row r="228" spans="4:4">
      <c r="D228" s="167"/>
    </row>
    <row r="229" spans="4:4">
      <c r="D229" s="167"/>
    </row>
    <row r="230" spans="4:4">
      <c r="D230" s="167"/>
    </row>
    <row r="231" spans="4:4">
      <c r="D231" s="167"/>
    </row>
    <row r="232" spans="4:4">
      <c r="D232" s="167"/>
    </row>
    <row r="233" spans="4:4">
      <c r="D233" s="167"/>
    </row>
    <row r="234" spans="4:4">
      <c r="D234" s="167"/>
    </row>
    <row r="235" spans="4:4">
      <c r="D235" s="167"/>
    </row>
    <row r="236" spans="4:4">
      <c r="D236" s="167"/>
    </row>
    <row r="237" spans="4:4">
      <c r="D237" s="167"/>
    </row>
    <row r="238" spans="4:4">
      <c r="D238" s="167"/>
    </row>
    <row r="239" spans="4:4">
      <c r="D239" s="167"/>
    </row>
    <row r="240" spans="4:4">
      <c r="D240" s="167"/>
    </row>
    <row r="241" spans="4:4">
      <c r="D241" s="167"/>
    </row>
    <row r="242" spans="4:4">
      <c r="D242" s="167"/>
    </row>
    <row r="243" spans="4:4">
      <c r="D243" s="167"/>
    </row>
    <row r="244" spans="4:4">
      <c r="D244" s="167"/>
    </row>
    <row r="245" spans="4:4">
      <c r="D245" s="167"/>
    </row>
    <row r="246" spans="4:4">
      <c r="D246" s="167"/>
    </row>
    <row r="247" spans="4:4">
      <c r="D247" s="167"/>
    </row>
    <row r="248" spans="4:4">
      <c r="D248" s="167"/>
    </row>
    <row r="249" spans="4:4">
      <c r="D249" s="167"/>
    </row>
    <row r="250" spans="4:4">
      <c r="D250" s="167"/>
    </row>
    <row r="251" spans="4:4">
      <c r="D251" s="167"/>
    </row>
    <row r="252" spans="4:4">
      <c r="D252" s="167"/>
    </row>
    <row r="253" spans="4:4">
      <c r="D253" s="167"/>
    </row>
    <row r="254" spans="4:4">
      <c r="D254" s="167"/>
    </row>
    <row r="255" spans="4:4">
      <c r="D255" s="167"/>
    </row>
    <row r="256" spans="4:4">
      <c r="D256" s="167"/>
    </row>
    <row r="257" spans="4:4">
      <c r="D257" s="167"/>
    </row>
    <row r="258" spans="4:4">
      <c r="D258" s="167"/>
    </row>
    <row r="259" spans="4:4">
      <c r="D259" s="167"/>
    </row>
    <row r="260" spans="4:4">
      <c r="D260" s="167"/>
    </row>
    <row r="261" spans="4:4">
      <c r="D261" s="167"/>
    </row>
    <row r="262" spans="4:4">
      <c r="D262" s="167"/>
    </row>
    <row r="263" spans="4:4">
      <c r="D263" s="167"/>
    </row>
    <row r="264" spans="4:4">
      <c r="D264" s="167"/>
    </row>
    <row r="265" spans="4:4">
      <c r="D265" s="167"/>
    </row>
    <row r="266" spans="4:4">
      <c r="D266" s="167"/>
    </row>
    <row r="267" spans="4:4">
      <c r="D267" s="167"/>
    </row>
    <row r="268" spans="4:4">
      <c r="D268" s="167"/>
    </row>
    <row r="269" spans="4:4">
      <c r="D269" s="167"/>
    </row>
    <row r="270" spans="4:4">
      <c r="D270" s="167"/>
    </row>
    <row r="271" spans="4:4">
      <c r="D271" s="167"/>
    </row>
    <row r="272" spans="4:4">
      <c r="D272" s="167"/>
    </row>
    <row r="273" spans="4:4">
      <c r="D273" s="167"/>
    </row>
    <row r="274" spans="4:4">
      <c r="D274" s="167"/>
    </row>
    <row r="275" spans="4:4">
      <c r="D275" s="167"/>
    </row>
    <row r="276" spans="4:4">
      <c r="D276" s="167"/>
    </row>
    <row r="277" spans="4:4">
      <c r="D277" s="167"/>
    </row>
    <row r="278" spans="4:4">
      <c r="D278" s="167"/>
    </row>
    <row r="279" spans="4:4">
      <c r="D279" s="167"/>
    </row>
    <row r="280" spans="4:4">
      <c r="D280" s="167"/>
    </row>
    <row r="281" spans="4:4">
      <c r="D281" s="167"/>
    </row>
    <row r="282" spans="4:4">
      <c r="D282" s="167"/>
    </row>
    <row r="283" spans="4:4">
      <c r="D283" s="167"/>
    </row>
    <row r="284" spans="4:4">
      <c r="D284" s="167"/>
    </row>
    <row r="285" spans="4:4">
      <c r="D285" s="167"/>
    </row>
    <row r="286" spans="4:4">
      <c r="D286" s="167"/>
    </row>
    <row r="287" spans="4:4">
      <c r="D287" s="167"/>
    </row>
    <row r="288" spans="4:4">
      <c r="D288" s="167"/>
    </row>
    <row r="289" spans="4:4">
      <c r="D289" s="167"/>
    </row>
    <row r="290" spans="4:4">
      <c r="D290" s="167"/>
    </row>
    <row r="291" spans="4:4">
      <c r="D291" s="167"/>
    </row>
    <row r="292" spans="4:4">
      <c r="D292" s="167"/>
    </row>
    <row r="293" spans="4:4">
      <c r="D293" s="167"/>
    </row>
    <row r="294" spans="4:4">
      <c r="D294" s="167"/>
    </row>
    <row r="295" spans="4:4">
      <c r="D295" s="167"/>
    </row>
    <row r="296" spans="4:4">
      <c r="D296" s="167"/>
    </row>
    <row r="297" spans="4:4">
      <c r="D297" s="167"/>
    </row>
    <row r="298" spans="4:4">
      <c r="D298" s="167"/>
    </row>
    <row r="299" spans="4:4">
      <c r="D299" s="167"/>
    </row>
    <row r="300" spans="4:4">
      <c r="D300" s="167"/>
    </row>
    <row r="301" spans="4:4">
      <c r="D301" s="167"/>
    </row>
    <row r="302" spans="4:4">
      <c r="D302" s="167"/>
    </row>
    <row r="303" spans="4:4">
      <c r="D303" s="167"/>
    </row>
    <row r="304" spans="4:4">
      <c r="D304" s="167"/>
    </row>
    <row r="305" spans="4:4">
      <c r="D305" s="167"/>
    </row>
    <row r="306" spans="4:4">
      <c r="D306" s="167"/>
    </row>
    <row r="307" spans="4:4">
      <c r="D307" s="167"/>
    </row>
    <row r="308" spans="4:4">
      <c r="D308" s="167"/>
    </row>
    <row r="309" spans="4:4">
      <c r="D309" s="167"/>
    </row>
    <row r="310" spans="4:4">
      <c r="D310" s="167"/>
    </row>
    <row r="311" spans="4:4">
      <c r="D311" s="167"/>
    </row>
    <row r="312" spans="4:4">
      <c r="D312" s="167"/>
    </row>
    <row r="313" spans="4:4">
      <c r="D313" s="167"/>
    </row>
    <row r="314" spans="4:4">
      <c r="D314" s="167"/>
    </row>
    <row r="315" spans="4:4">
      <c r="D315" s="167"/>
    </row>
    <row r="316" spans="4:4">
      <c r="D316" s="167"/>
    </row>
    <row r="317" spans="4:4">
      <c r="D317" s="167"/>
    </row>
    <row r="318" spans="4:4">
      <c r="D318" s="167"/>
    </row>
    <row r="319" spans="4:4">
      <c r="D319" s="167"/>
    </row>
    <row r="320" spans="4:4">
      <c r="D320" s="167"/>
    </row>
    <row r="321" spans="4:4">
      <c r="D321" s="167"/>
    </row>
    <row r="322" spans="4:4">
      <c r="D322" s="167"/>
    </row>
    <row r="323" spans="4:4">
      <c r="D323" s="167"/>
    </row>
    <row r="324" spans="4:4">
      <c r="D324" s="167"/>
    </row>
    <row r="325" spans="4:4">
      <c r="D325" s="167"/>
    </row>
    <row r="326" spans="4:4">
      <c r="D326" s="167"/>
    </row>
    <row r="327" spans="4:4">
      <c r="D327" s="167"/>
    </row>
    <row r="328" spans="4:4">
      <c r="D328" s="167"/>
    </row>
    <row r="329" spans="4:4">
      <c r="D329" s="167"/>
    </row>
    <row r="330" spans="4:4">
      <c r="D330" s="167"/>
    </row>
    <row r="331" spans="4:4">
      <c r="D331" s="167"/>
    </row>
    <row r="332" spans="4:4">
      <c r="D332" s="167"/>
    </row>
    <row r="333" spans="4:4">
      <c r="D333" s="167"/>
    </row>
    <row r="334" spans="4:4">
      <c r="D334" s="167"/>
    </row>
    <row r="335" spans="4:4">
      <c r="D335" s="167"/>
    </row>
    <row r="336" spans="4:4">
      <c r="D336" s="167"/>
    </row>
    <row r="337" spans="4:4">
      <c r="D337" s="167"/>
    </row>
    <row r="338" spans="4:4">
      <c r="D338" s="167"/>
    </row>
    <row r="339" spans="4:4">
      <c r="D339" s="167"/>
    </row>
    <row r="340" spans="4:4">
      <c r="D340" s="167"/>
    </row>
    <row r="341" spans="4:4">
      <c r="D341" s="167"/>
    </row>
    <row r="342" spans="4:4">
      <c r="D342" s="167"/>
    </row>
    <row r="343" spans="4:4">
      <c r="D343" s="167"/>
    </row>
    <row r="344" spans="4:4">
      <c r="D344" s="167"/>
    </row>
    <row r="345" spans="4:4">
      <c r="D345" s="167"/>
    </row>
    <row r="346" spans="4:4">
      <c r="D346" s="167"/>
    </row>
    <row r="347" spans="4:4">
      <c r="D347" s="167"/>
    </row>
    <row r="348" spans="4:4">
      <c r="D348" s="167"/>
    </row>
    <row r="349" spans="4:4">
      <c r="D349" s="167"/>
    </row>
    <row r="350" spans="4:4">
      <c r="D350" s="167"/>
    </row>
    <row r="351" spans="4:4">
      <c r="D351" s="167"/>
    </row>
    <row r="352" spans="4:4">
      <c r="D352" s="167"/>
    </row>
    <row r="353" spans="4:4">
      <c r="D353" s="167"/>
    </row>
    <row r="354" spans="4:4">
      <c r="D354" s="167"/>
    </row>
    <row r="355" spans="4:4">
      <c r="D355" s="167"/>
    </row>
    <row r="356" spans="4:4">
      <c r="D356" s="167"/>
    </row>
    <row r="357" spans="4:4">
      <c r="D357" s="167"/>
    </row>
    <row r="358" spans="4:4">
      <c r="D358" s="167"/>
    </row>
    <row r="359" spans="4:4">
      <c r="D359" s="167"/>
    </row>
    <row r="360" spans="4:4">
      <c r="D360" s="167"/>
    </row>
    <row r="361" spans="4:4">
      <c r="D361" s="167"/>
    </row>
    <row r="362" spans="4:4">
      <c r="D362" s="167"/>
    </row>
    <row r="363" spans="4:4">
      <c r="D363" s="167"/>
    </row>
    <row r="364" spans="4:4">
      <c r="D364" s="167"/>
    </row>
    <row r="365" spans="4:4">
      <c r="D365" s="167"/>
    </row>
    <row r="366" spans="4:4">
      <c r="D366" s="167"/>
    </row>
    <row r="367" spans="4:4">
      <c r="D367" s="167"/>
    </row>
    <row r="368" spans="4:4">
      <c r="D368" s="167"/>
    </row>
    <row r="369" spans="4:4">
      <c r="D369" s="167"/>
    </row>
    <row r="370" spans="4:4">
      <c r="D370" s="167"/>
    </row>
    <row r="371" spans="4:4">
      <c r="D371" s="167"/>
    </row>
    <row r="372" spans="4:4">
      <c r="D372" s="167"/>
    </row>
    <row r="373" spans="4:4">
      <c r="D373" s="167"/>
    </row>
    <row r="374" spans="4:4">
      <c r="D374" s="167"/>
    </row>
    <row r="375" spans="4:4">
      <c r="D375" s="167"/>
    </row>
    <row r="376" spans="4:4">
      <c r="D376" s="167"/>
    </row>
    <row r="377" spans="4:4">
      <c r="D377" s="167"/>
    </row>
    <row r="378" spans="4:4">
      <c r="D378" s="167"/>
    </row>
    <row r="379" spans="4:4">
      <c r="D379" s="167"/>
    </row>
    <row r="380" spans="4:4">
      <c r="D380" s="167"/>
    </row>
    <row r="381" spans="4:4">
      <c r="D381" s="167"/>
    </row>
    <row r="382" spans="4:4">
      <c r="D382" s="167"/>
    </row>
    <row r="383" spans="4:4">
      <c r="D383" s="167"/>
    </row>
    <row r="384" spans="4:4">
      <c r="D384" s="167"/>
    </row>
    <row r="385" spans="4:4">
      <c r="D385" s="167"/>
    </row>
    <row r="386" spans="4:4">
      <c r="D386" s="167"/>
    </row>
    <row r="387" spans="4:4">
      <c r="D387" s="167"/>
    </row>
    <row r="388" spans="4:4">
      <c r="D388" s="167"/>
    </row>
    <row r="389" spans="4:4">
      <c r="D389" s="167"/>
    </row>
    <row r="390" spans="4:4">
      <c r="D390" s="167"/>
    </row>
    <row r="391" spans="4:4">
      <c r="D391" s="167"/>
    </row>
    <row r="392" spans="4:4">
      <c r="D392" s="167"/>
    </row>
    <row r="393" spans="4:4">
      <c r="D393" s="167"/>
    </row>
    <row r="394" spans="4:4">
      <c r="D394" s="167"/>
    </row>
    <row r="395" spans="4:4">
      <c r="D395" s="167"/>
    </row>
    <row r="396" spans="4:4">
      <c r="D396" s="167"/>
    </row>
    <row r="397" spans="4:4">
      <c r="D397" s="167"/>
    </row>
    <row r="398" spans="4:4">
      <c r="D398" s="167"/>
    </row>
    <row r="399" spans="4:4">
      <c r="D399" s="167"/>
    </row>
    <row r="400" spans="4:4">
      <c r="D400" s="167"/>
    </row>
    <row r="401" spans="4:4">
      <c r="D401" s="167"/>
    </row>
    <row r="402" spans="4:4">
      <c r="D402" s="167"/>
    </row>
    <row r="403" spans="4:4">
      <c r="D403" s="167"/>
    </row>
    <row r="404" spans="4:4">
      <c r="D404" s="167"/>
    </row>
    <row r="405" spans="4:4">
      <c r="D405" s="167"/>
    </row>
    <row r="406" spans="4:4">
      <c r="D406" s="167"/>
    </row>
    <row r="407" spans="4:4">
      <c r="D407" s="167"/>
    </row>
    <row r="408" spans="4:4">
      <c r="D408" s="167"/>
    </row>
    <row r="409" spans="4:4">
      <c r="D409" s="167"/>
    </row>
    <row r="410" spans="4:4">
      <c r="D410" s="167"/>
    </row>
    <row r="411" spans="4:4">
      <c r="D411" s="167"/>
    </row>
    <row r="412" spans="4:4">
      <c r="D412" s="167"/>
    </row>
    <row r="413" spans="4:4">
      <c r="D413" s="167"/>
    </row>
    <row r="414" spans="4:4">
      <c r="D414" s="167"/>
    </row>
    <row r="415" spans="4:4">
      <c r="D415" s="167"/>
    </row>
    <row r="416" spans="4:4">
      <c r="D416" s="167"/>
    </row>
    <row r="417" spans="4:4">
      <c r="D417" s="167"/>
    </row>
    <row r="418" spans="4:4">
      <c r="D418" s="167"/>
    </row>
    <row r="419" spans="4:4">
      <c r="D419" s="167"/>
    </row>
    <row r="420" spans="4:4">
      <c r="D420" s="167"/>
    </row>
    <row r="421" spans="4:4">
      <c r="D421" s="167"/>
    </row>
    <row r="422" spans="4:4">
      <c r="D422" s="167"/>
    </row>
    <row r="423" spans="4:4">
      <c r="D423" s="167"/>
    </row>
    <row r="424" spans="4:4">
      <c r="D424" s="167"/>
    </row>
    <row r="425" spans="4:4">
      <c r="D425" s="167"/>
    </row>
    <row r="426" spans="4:4">
      <c r="D426" s="167"/>
    </row>
    <row r="427" spans="4:4">
      <c r="D427" s="167"/>
    </row>
    <row r="428" spans="4:4">
      <c r="D428" s="167"/>
    </row>
    <row r="429" spans="4:4">
      <c r="D429" s="167"/>
    </row>
    <row r="430" spans="4:4">
      <c r="D430" s="167"/>
    </row>
    <row r="431" spans="4:4">
      <c r="D431" s="167"/>
    </row>
    <row r="432" spans="4:4">
      <c r="D432" s="167"/>
    </row>
    <row r="433" spans="4:4">
      <c r="D433" s="167"/>
    </row>
    <row r="434" spans="4:4">
      <c r="D434" s="167"/>
    </row>
    <row r="435" spans="4:4">
      <c r="D435" s="167"/>
    </row>
    <row r="436" spans="4:4">
      <c r="D436" s="167"/>
    </row>
    <row r="437" spans="4:4">
      <c r="D437" s="167"/>
    </row>
    <row r="438" spans="4:4">
      <c r="D438" s="167"/>
    </row>
    <row r="439" spans="4:4">
      <c r="D439" s="167"/>
    </row>
    <row r="440" spans="4:4">
      <c r="D440" s="167"/>
    </row>
    <row r="441" spans="4:4">
      <c r="D441" s="167"/>
    </row>
    <row r="442" spans="4:4">
      <c r="D442" s="167"/>
    </row>
    <row r="443" spans="4:4">
      <c r="D443" s="167"/>
    </row>
    <row r="444" spans="4:4">
      <c r="D444" s="167"/>
    </row>
    <row r="445" spans="4:4">
      <c r="D445" s="167"/>
    </row>
    <row r="446" spans="4:4">
      <c r="D446" s="167"/>
    </row>
    <row r="447" spans="4:4">
      <c r="D447" s="167"/>
    </row>
    <row r="448" spans="4:4">
      <c r="D448" s="167"/>
    </row>
    <row r="449" spans="4:4">
      <c r="D449" s="167"/>
    </row>
    <row r="450" spans="4:4">
      <c r="D450" s="167"/>
    </row>
    <row r="451" spans="4:4">
      <c r="D451" s="167"/>
    </row>
    <row r="452" spans="4:4">
      <c r="D452" s="167"/>
    </row>
    <row r="453" spans="4:4">
      <c r="D453" s="167"/>
    </row>
    <row r="454" spans="4:4">
      <c r="D454" s="167"/>
    </row>
    <row r="455" spans="4:4">
      <c r="D455" s="167"/>
    </row>
    <row r="456" spans="4:4">
      <c r="D456" s="167"/>
    </row>
    <row r="457" spans="4:4">
      <c r="D457" s="167"/>
    </row>
    <row r="458" spans="4:4">
      <c r="D458" s="167"/>
    </row>
    <row r="459" spans="4:4">
      <c r="D459" s="167"/>
    </row>
    <row r="460" spans="4:4">
      <c r="D460" s="167"/>
    </row>
    <row r="461" spans="4:4">
      <c r="D461" s="167"/>
    </row>
    <row r="462" spans="4:4">
      <c r="D462" s="167"/>
    </row>
    <row r="463" spans="4:4">
      <c r="D463" s="167"/>
    </row>
    <row r="464" spans="4:4">
      <c r="D464" s="167"/>
    </row>
    <row r="465" spans="4:4">
      <c r="D465" s="167"/>
    </row>
    <row r="466" spans="4:4">
      <c r="D466" s="167"/>
    </row>
    <row r="467" spans="4:4">
      <c r="D467" s="167"/>
    </row>
    <row r="468" spans="4:4">
      <c r="D468" s="167"/>
    </row>
    <row r="469" spans="4:4">
      <c r="D469" s="167"/>
    </row>
    <row r="470" spans="4:4">
      <c r="D470" s="167"/>
    </row>
    <row r="471" spans="4:4">
      <c r="D471" s="167"/>
    </row>
    <row r="472" spans="4:4">
      <c r="D472" s="167"/>
    </row>
    <row r="473" spans="4:4">
      <c r="D473" s="167"/>
    </row>
    <row r="474" spans="4:4">
      <c r="D474" s="167"/>
    </row>
    <row r="475" spans="4:4">
      <c r="D475" s="167"/>
    </row>
    <row r="476" spans="4:4">
      <c r="D476" s="167"/>
    </row>
    <row r="477" spans="4:4">
      <c r="D477" s="167"/>
    </row>
    <row r="478" spans="4:4">
      <c r="D478" s="167"/>
    </row>
    <row r="479" spans="4:4">
      <c r="D479" s="167"/>
    </row>
    <row r="480" spans="4:4">
      <c r="D480" s="167"/>
    </row>
    <row r="481" spans="4:4">
      <c r="D481" s="167"/>
    </row>
    <row r="482" spans="4:4">
      <c r="D482" s="167"/>
    </row>
    <row r="483" spans="4:4">
      <c r="D483" s="167"/>
    </row>
    <row r="484" spans="4:4">
      <c r="D484" s="167"/>
    </row>
    <row r="485" spans="4:4">
      <c r="D485" s="167"/>
    </row>
    <row r="486" spans="4:4">
      <c r="D486" s="167"/>
    </row>
    <row r="487" spans="4:4">
      <c r="D487" s="167"/>
    </row>
    <row r="488" spans="4:4">
      <c r="D488" s="167"/>
    </row>
    <row r="489" spans="4:4">
      <c r="D489" s="167"/>
    </row>
    <row r="490" spans="4:4">
      <c r="D490" s="167"/>
    </row>
    <row r="491" spans="4:4">
      <c r="D491" s="167"/>
    </row>
    <row r="492" spans="4:4">
      <c r="D492" s="167"/>
    </row>
    <row r="493" spans="4:4">
      <c r="D493" s="167"/>
    </row>
    <row r="494" spans="4:4">
      <c r="D494" s="167"/>
    </row>
    <row r="495" spans="4:4">
      <c r="D495" s="167"/>
    </row>
    <row r="496" spans="4:4">
      <c r="D496" s="167"/>
    </row>
    <row r="497" spans="4:4">
      <c r="D497" s="167"/>
    </row>
    <row r="498" spans="4:4">
      <c r="D498" s="167"/>
    </row>
    <row r="499" spans="4:4">
      <c r="D499" s="167"/>
    </row>
    <row r="500" spans="4:4">
      <c r="D500" s="167"/>
    </row>
    <row r="501" spans="4:4">
      <c r="D501" s="167"/>
    </row>
    <row r="502" spans="4:4">
      <c r="D502" s="167"/>
    </row>
    <row r="503" spans="4:4">
      <c r="D503" s="167"/>
    </row>
    <row r="504" spans="4:4">
      <c r="D504" s="167"/>
    </row>
    <row r="505" spans="4:4">
      <c r="D505" s="167"/>
    </row>
    <row r="506" spans="4:4">
      <c r="D506" s="167"/>
    </row>
    <row r="507" spans="4:4">
      <c r="D507" s="167"/>
    </row>
    <row r="508" spans="4:4">
      <c r="D508" s="167"/>
    </row>
    <row r="509" spans="4:4">
      <c r="D509" s="167"/>
    </row>
    <row r="510" spans="4:4">
      <c r="D510" s="167"/>
    </row>
    <row r="511" spans="4:4">
      <c r="D511" s="167"/>
    </row>
    <row r="512" spans="4:4">
      <c r="D512" s="167"/>
    </row>
    <row r="513" spans="4:4">
      <c r="D513" s="167"/>
    </row>
    <row r="514" spans="4:4">
      <c r="D514" s="167"/>
    </row>
    <row r="515" spans="4:4">
      <c r="D515" s="167"/>
    </row>
    <row r="516" spans="4:4">
      <c r="D516" s="167"/>
    </row>
    <row r="517" spans="4:4">
      <c r="D517" s="167"/>
    </row>
    <row r="518" spans="4:4">
      <c r="D518" s="167"/>
    </row>
    <row r="519" spans="4:4">
      <c r="D519" s="167"/>
    </row>
    <row r="520" spans="4:4">
      <c r="D520" s="167"/>
    </row>
    <row r="521" spans="4:4">
      <c r="D521" s="167"/>
    </row>
    <row r="522" spans="4:4">
      <c r="D522" s="167"/>
    </row>
    <row r="523" spans="4:4">
      <c r="D523" s="167"/>
    </row>
    <row r="524" spans="4:4">
      <c r="D524" s="167"/>
    </row>
    <row r="525" spans="4:4">
      <c r="D525" s="167"/>
    </row>
    <row r="526" spans="4:4">
      <c r="D526" s="167"/>
    </row>
    <row r="527" spans="4:4">
      <c r="D527" s="167"/>
    </row>
    <row r="528" spans="4:4">
      <c r="D528" s="167"/>
    </row>
    <row r="529" spans="4:4">
      <c r="D529" s="167"/>
    </row>
    <row r="530" spans="4:4">
      <c r="D530" s="167"/>
    </row>
    <row r="531" spans="4:4">
      <c r="D531" s="167"/>
    </row>
    <row r="532" spans="4:4">
      <c r="D532" s="167"/>
    </row>
    <row r="533" spans="4:4">
      <c r="D533" s="167"/>
    </row>
    <row r="534" spans="4:4">
      <c r="D534" s="167"/>
    </row>
    <row r="535" spans="4:4">
      <c r="D535" s="167"/>
    </row>
    <row r="536" spans="4:4">
      <c r="D536" s="167"/>
    </row>
    <row r="537" spans="4:4">
      <c r="D537" s="167"/>
    </row>
    <row r="538" spans="4:4">
      <c r="D538" s="167"/>
    </row>
    <row r="539" spans="4:4">
      <c r="D539" s="167"/>
    </row>
    <row r="540" spans="4:4">
      <c r="D540" s="167"/>
    </row>
    <row r="541" spans="4:4">
      <c r="D541" s="167"/>
    </row>
    <row r="542" spans="4:4">
      <c r="D542" s="167"/>
    </row>
    <row r="543" spans="4:4">
      <c r="D543" s="167"/>
    </row>
    <row r="544" spans="4:4">
      <c r="D544" s="167"/>
    </row>
    <row r="545" spans="4:4">
      <c r="D545" s="167"/>
    </row>
    <row r="546" spans="4:4">
      <c r="D546" s="167"/>
    </row>
    <row r="547" spans="4:4">
      <c r="D547" s="167"/>
    </row>
    <row r="548" spans="4:4">
      <c r="D548" s="167"/>
    </row>
    <row r="549" spans="4:4">
      <c r="D549" s="167"/>
    </row>
    <row r="550" spans="4:4">
      <c r="D550" s="167"/>
    </row>
    <row r="551" spans="4:4">
      <c r="D551" s="167"/>
    </row>
    <row r="552" spans="4:4">
      <c r="D552" s="167"/>
    </row>
    <row r="553" spans="4:4">
      <c r="D553" s="167"/>
    </row>
    <row r="554" spans="4:4">
      <c r="D554" s="167"/>
    </row>
    <row r="555" spans="4:4">
      <c r="D555" s="167"/>
    </row>
    <row r="556" spans="4:4">
      <c r="D556" s="167"/>
    </row>
    <row r="557" spans="4:4">
      <c r="D557" s="167"/>
    </row>
    <row r="558" spans="4:4">
      <c r="D558" s="167"/>
    </row>
    <row r="559" spans="4:4">
      <c r="D559" s="167"/>
    </row>
    <row r="560" spans="4:4">
      <c r="D560" s="167"/>
    </row>
    <row r="561" spans="4:4">
      <c r="D561" s="167"/>
    </row>
    <row r="562" spans="4:4">
      <c r="D562" s="167"/>
    </row>
    <row r="563" spans="4:4">
      <c r="D563" s="167"/>
    </row>
    <row r="564" spans="4:4">
      <c r="D564" s="167"/>
    </row>
    <row r="565" spans="4:4">
      <c r="D565" s="167"/>
    </row>
    <row r="566" spans="4:4">
      <c r="D566" s="167"/>
    </row>
    <row r="567" spans="4:4">
      <c r="D567" s="167"/>
    </row>
    <row r="568" spans="4:4">
      <c r="D568" s="167"/>
    </row>
    <row r="569" spans="4:4">
      <c r="D569" s="167"/>
    </row>
    <row r="570" spans="4:4">
      <c r="D570" s="167"/>
    </row>
    <row r="571" spans="4:4">
      <c r="D571" s="167"/>
    </row>
    <row r="572" spans="4:4">
      <c r="D572" s="167"/>
    </row>
    <row r="573" spans="4:4">
      <c r="D573" s="167"/>
    </row>
    <row r="574" spans="4:4">
      <c r="D574" s="167"/>
    </row>
    <row r="575" spans="4:4">
      <c r="D575" s="167"/>
    </row>
    <row r="576" spans="4:4">
      <c r="D576" s="167"/>
    </row>
    <row r="577" spans="4:4">
      <c r="D577" s="167"/>
    </row>
    <row r="578" spans="4:4">
      <c r="D578" s="167"/>
    </row>
    <row r="579" spans="4:4">
      <c r="D579" s="167"/>
    </row>
    <row r="580" spans="4:4">
      <c r="D580" s="167"/>
    </row>
    <row r="581" spans="4:4">
      <c r="D581" s="167"/>
    </row>
    <row r="582" spans="4:4">
      <c r="D582" s="167"/>
    </row>
    <row r="583" spans="4:4">
      <c r="D583" s="167"/>
    </row>
    <row r="584" spans="4:4">
      <c r="D584" s="167"/>
    </row>
    <row r="585" spans="4:4">
      <c r="D585" s="167"/>
    </row>
    <row r="586" spans="4:4">
      <c r="D586" s="167"/>
    </row>
    <row r="587" spans="4:4">
      <c r="D587" s="167"/>
    </row>
    <row r="588" spans="4:4">
      <c r="D588" s="167"/>
    </row>
    <row r="589" spans="4:4">
      <c r="D589" s="167"/>
    </row>
    <row r="590" spans="4:4">
      <c r="D590" s="167"/>
    </row>
    <row r="591" spans="4:4">
      <c r="D591" s="167"/>
    </row>
    <row r="592" spans="4:4">
      <c r="D592" s="167"/>
    </row>
    <row r="593" spans="4:4">
      <c r="D593" s="167"/>
    </row>
    <row r="594" spans="4:4">
      <c r="D594" s="167"/>
    </row>
    <row r="595" spans="4:4">
      <c r="D595" s="167"/>
    </row>
    <row r="596" spans="4:4">
      <c r="D596" s="167"/>
    </row>
    <row r="597" spans="4:4">
      <c r="D597" s="167"/>
    </row>
    <row r="598" spans="4:4">
      <c r="D598" s="167"/>
    </row>
    <row r="599" spans="4:4">
      <c r="D599" s="167"/>
    </row>
    <row r="600" spans="4:4">
      <c r="D600" s="167"/>
    </row>
    <row r="601" spans="4:4">
      <c r="D601" s="167"/>
    </row>
    <row r="602" spans="4:4">
      <c r="D602" s="167"/>
    </row>
    <row r="603" spans="4:4">
      <c r="D603" s="167"/>
    </row>
    <row r="604" spans="4:4">
      <c r="D604" s="167"/>
    </row>
    <row r="605" spans="4:4">
      <c r="D605" s="167"/>
    </row>
    <row r="606" spans="4:4">
      <c r="D606" s="167"/>
    </row>
    <row r="607" spans="4:4">
      <c r="D607" s="167"/>
    </row>
    <row r="608" spans="4:4">
      <c r="D608" s="167"/>
    </row>
    <row r="609" spans="4:4">
      <c r="D609" s="167"/>
    </row>
    <row r="610" spans="4:4">
      <c r="D610" s="167"/>
    </row>
    <row r="611" spans="4:4">
      <c r="D611" s="167"/>
    </row>
    <row r="612" spans="4:4">
      <c r="D612" s="167"/>
    </row>
    <row r="613" spans="4:4">
      <c r="D613" s="167"/>
    </row>
    <row r="614" spans="4:4">
      <c r="D614" s="167"/>
    </row>
    <row r="615" spans="4:4">
      <c r="D615" s="167"/>
    </row>
    <row r="616" spans="4:4">
      <c r="D616" s="167"/>
    </row>
    <row r="617" spans="4:4">
      <c r="D617" s="167"/>
    </row>
    <row r="618" spans="4:4">
      <c r="D618" s="167"/>
    </row>
    <row r="619" spans="4:4">
      <c r="D619" s="167"/>
    </row>
    <row r="620" spans="4:4">
      <c r="D620" s="167"/>
    </row>
    <row r="621" spans="4:4">
      <c r="D621" s="167"/>
    </row>
    <row r="622" spans="4:4">
      <c r="D622" s="167"/>
    </row>
    <row r="623" spans="4:4">
      <c r="D623" s="167"/>
    </row>
    <row r="624" spans="4:4">
      <c r="D624" s="167"/>
    </row>
    <row r="625" spans="4:4">
      <c r="D625" s="167"/>
    </row>
    <row r="626" spans="4:4">
      <c r="D626" s="167"/>
    </row>
    <row r="627" spans="4:4">
      <c r="D627" s="167"/>
    </row>
    <row r="628" spans="4:4">
      <c r="D628" s="167"/>
    </row>
    <row r="629" spans="4:4">
      <c r="D629" s="167"/>
    </row>
    <row r="630" spans="4:4">
      <c r="D630" s="167"/>
    </row>
    <row r="631" spans="4:4">
      <c r="D631" s="167"/>
    </row>
    <row r="632" spans="4:4">
      <c r="D632" s="167"/>
    </row>
    <row r="633" spans="4:4">
      <c r="D633" s="167"/>
    </row>
    <row r="634" spans="4:4">
      <c r="D634" s="167"/>
    </row>
    <row r="635" spans="4:4">
      <c r="D635" s="167"/>
    </row>
    <row r="636" spans="4:4">
      <c r="D636" s="167"/>
    </row>
    <row r="637" spans="4:4">
      <c r="D637" s="167"/>
    </row>
    <row r="638" spans="4:4">
      <c r="D638" s="167"/>
    </row>
    <row r="639" spans="4:4">
      <c r="D639" s="167"/>
    </row>
    <row r="640" spans="4:4">
      <c r="D640" s="167"/>
    </row>
    <row r="641" spans="4:4">
      <c r="D641" s="167"/>
    </row>
    <row r="642" spans="4:4">
      <c r="D642" s="167"/>
    </row>
    <row r="643" spans="4:4">
      <c r="D643" s="167"/>
    </row>
    <row r="644" spans="4:4">
      <c r="D644" s="167"/>
    </row>
    <row r="645" spans="4:4">
      <c r="D645" s="167"/>
    </row>
    <row r="646" spans="4:4">
      <c r="D646" s="167"/>
    </row>
    <row r="647" spans="4:4">
      <c r="D647" s="167"/>
    </row>
    <row r="648" spans="4:4">
      <c r="D648" s="167"/>
    </row>
    <row r="649" spans="4:4">
      <c r="D649" s="167"/>
    </row>
    <row r="650" spans="4:4">
      <c r="D650" s="167"/>
    </row>
    <row r="651" spans="4:4">
      <c r="D651" s="167"/>
    </row>
    <row r="652" spans="4:4">
      <c r="D652" s="167"/>
    </row>
    <row r="653" spans="4:4">
      <c r="D653" s="167"/>
    </row>
    <row r="654" spans="4:4">
      <c r="D654" s="167"/>
    </row>
    <row r="655" spans="4:4">
      <c r="D655" s="167"/>
    </row>
    <row r="656" spans="4:4">
      <c r="D656" s="167"/>
    </row>
    <row r="657" spans="4:4">
      <c r="D657" s="167"/>
    </row>
    <row r="658" spans="4:4">
      <c r="D658" s="167"/>
    </row>
    <row r="659" spans="4:4">
      <c r="D659" s="167"/>
    </row>
    <row r="660" spans="4:4">
      <c r="D660" s="167"/>
    </row>
    <row r="661" spans="4:4">
      <c r="D661" s="167"/>
    </row>
    <row r="662" spans="4:4">
      <c r="D662" s="167"/>
    </row>
    <row r="663" spans="4:4">
      <c r="D663" s="167"/>
    </row>
    <row r="664" spans="4:4">
      <c r="D664" s="167"/>
    </row>
    <row r="665" spans="4:4">
      <c r="D665" s="167"/>
    </row>
    <row r="666" spans="4:4">
      <c r="D666" s="167"/>
    </row>
    <row r="667" spans="4:4">
      <c r="D667" s="167"/>
    </row>
    <row r="668" spans="4:4">
      <c r="D668" s="167"/>
    </row>
    <row r="669" spans="4:4">
      <c r="D669" s="167"/>
    </row>
    <row r="670" spans="4:4">
      <c r="D670" s="167"/>
    </row>
    <row r="671" spans="4:4">
      <c r="D671" s="167"/>
    </row>
    <row r="672" spans="4:4">
      <c r="D672" s="167"/>
    </row>
    <row r="673" spans="4:4">
      <c r="D673" s="167"/>
    </row>
    <row r="674" spans="4:4">
      <c r="D674" s="167"/>
    </row>
    <row r="675" spans="4:4">
      <c r="D675" s="167"/>
    </row>
    <row r="676" spans="4:4">
      <c r="D676" s="167"/>
    </row>
    <row r="677" spans="4:4">
      <c r="D677" s="167"/>
    </row>
    <row r="678" spans="4:4">
      <c r="D678" s="167"/>
    </row>
    <row r="679" spans="4:4">
      <c r="D679" s="167"/>
    </row>
    <row r="680" spans="4:4">
      <c r="D680" s="167"/>
    </row>
    <row r="681" spans="4:4">
      <c r="D681" s="167"/>
    </row>
    <row r="682" spans="4:4">
      <c r="D682" s="167"/>
    </row>
    <row r="683" spans="4:4">
      <c r="D683" s="167"/>
    </row>
    <row r="684" spans="4:4">
      <c r="D684" s="167"/>
    </row>
    <row r="685" spans="4:4">
      <c r="D685" s="167"/>
    </row>
    <row r="686" spans="4:4">
      <c r="D686" s="167"/>
    </row>
    <row r="687" spans="4:4">
      <c r="D687" s="167"/>
    </row>
    <row r="688" spans="4:4">
      <c r="D688" s="167"/>
    </row>
    <row r="689" spans="4:4">
      <c r="D689" s="167"/>
    </row>
    <row r="690" spans="4:4">
      <c r="D690" s="167"/>
    </row>
    <row r="691" spans="4:4">
      <c r="D691" s="167"/>
    </row>
    <row r="692" spans="4:4">
      <c r="D692" s="167"/>
    </row>
    <row r="693" spans="4:4">
      <c r="D693" s="167"/>
    </row>
    <row r="694" spans="4:4">
      <c r="D694" s="167"/>
    </row>
    <row r="695" spans="4:4">
      <c r="D695" s="167"/>
    </row>
    <row r="696" spans="4:4">
      <c r="D696" s="167"/>
    </row>
    <row r="697" spans="4:4">
      <c r="D697" s="167"/>
    </row>
    <row r="698" spans="4:4">
      <c r="D698" s="167"/>
    </row>
    <row r="699" spans="4:4">
      <c r="D699" s="167"/>
    </row>
    <row r="700" spans="4:4">
      <c r="D700" s="167"/>
    </row>
    <row r="701" spans="4:4">
      <c r="D701" s="167"/>
    </row>
    <row r="702" spans="4:4">
      <c r="D702" s="167"/>
    </row>
    <row r="703" spans="4:4">
      <c r="D703" s="167"/>
    </row>
    <row r="704" spans="4:4">
      <c r="D704" s="167"/>
    </row>
    <row r="705" spans="4:4">
      <c r="D705" s="167"/>
    </row>
    <row r="706" spans="4:4">
      <c r="D706" s="167"/>
    </row>
    <row r="707" spans="4:4">
      <c r="D707" s="167"/>
    </row>
    <row r="708" spans="4:4">
      <c r="D708" s="167"/>
    </row>
    <row r="709" spans="4:4">
      <c r="D709" s="167"/>
    </row>
    <row r="710" spans="4:4">
      <c r="D710" s="167"/>
    </row>
    <row r="711" spans="4:4">
      <c r="D711" s="167"/>
    </row>
    <row r="712" spans="4:4">
      <c r="D712" s="167"/>
    </row>
    <row r="713" spans="4:4">
      <c r="D713" s="167"/>
    </row>
    <row r="714" spans="4:4">
      <c r="D714" s="167"/>
    </row>
    <row r="715" spans="4:4">
      <c r="D715" s="167"/>
    </row>
    <row r="716" spans="4:4">
      <c r="D716" s="167"/>
    </row>
    <row r="717" spans="4:4">
      <c r="D717" s="167"/>
    </row>
    <row r="718" spans="4:4">
      <c r="D718" s="167"/>
    </row>
    <row r="719" spans="4:4">
      <c r="D719" s="167"/>
    </row>
    <row r="720" spans="4:4">
      <c r="D720" s="167"/>
    </row>
    <row r="721" spans="4:4">
      <c r="D721" s="167"/>
    </row>
    <row r="722" spans="4:4">
      <c r="D722" s="167"/>
    </row>
    <row r="723" spans="4:4">
      <c r="D723" s="167"/>
    </row>
    <row r="724" spans="4:4">
      <c r="D724" s="167"/>
    </row>
    <row r="725" spans="4:4">
      <c r="D725" s="167"/>
    </row>
    <row r="726" spans="4:4">
      <c r="D726" s="167"/>
    </row>
    <row r="727" spans="4:4">
      <c r="D727" s="167"/>
    </row>
    <row r="728" spans="4:4">
      <c r="D728" s="167"/>
    </row>
    <row r="729" spans="4:4">
      <c r="D729" s="167"/>
    </row>
    <row r="730" spans="4:4">
      <c r="D730" s="167"/>
    </row>
    <row r="731" spans="4:4">
      <c r="D731" s="167"/>
    </row>
    <row r="732" spans="4:4">
      <c r="D732" s="167"/>
    </row>
    <row r="733" spans="4:4">
      <c r="D733" s="167"/>
    </row>
    <row r="734" spans="4:4">
      <c r="D734" s="167"/>
    </row>
    <row r="735" spans="4:4">
      <c r="D735" s="167"/>
    </row>
    <row r="736" spans="4:4">
      <c r="D736" s="167"/>
    </row>
    <row r="737" spans="4:4">
      <c r="D737" s="167"/>
    </row>
    <row r="738" spans="4:4">
      <c r="D738" s="167"/>
    </row>
    <row r="739" spans="4:4">
      <c r="D739" s="167"/>
    </row>
    <row r="740" spans="4:4">
      <c r="D740" s="167"/>
    </row>
    <row r="741" spans="4:4">
      <c r="D741" s="167"/>
    </row>
    <row r="742" spans="4:4">
      <c r="D742" s="167"/>
    </row>
    <row r="743" spans="4:4">
      <c r="D743" s="167"/>
    </row>
    <row r="744" spans="4:4">
      <c r="D744" s="167"/>
    </row>
    <row r="745" spans="4:4">
      <c r="D745" s="167"/>
    </row>
    <row r="746" spans="4:4">
      <c r="D746" s="167"/>
    </row>
    <row r="747" spans="4:4">
      <c r="D747" s="167"/>
    </row>
    <row r="748" spans="4:4">
      <c r="D748" s="167"/>
    </row>
    <row r="749" spans="4:4">
      <c r="D749" s="167"/>
    </row>
    <row r="750" spans="4:4">
      <c r="D750" s="167"/>
    </row>
    <row r="751" spans="4:4">
      <c r="D751" s="167"/>
    </row>
    <row r="752" spans="4:4">
      <c r="D752" s="167"/>
    </row>
    <row r="753" spans="4:4">
      <c r="D753" s="167"/>
    </row>
    <row r="754" spans="4:4">
      <c r="D754" s="167"/>
    </row>
    <row r="755" spans="4:4">
      <c r="D755" s="167"/>
    </row>
    <row r="756" spans="4:4">
      <c r="D756" s="167"/>
    </row>
    <row r="757" spans="4:4">
      <c r="D757" s="167"/>
    </row>
    <row r="758" spans="4:4">
      <c r="D758" s="167"/>
    </row>
    <row r="759" spans="4:4">
      <c r="D759" s="167"/>
    </row>
    <row r="760" spans="4:4">
      <c r="D760" s="167"/>
    </row>
    <row r="761" spans="4:4">
      <c r="D761" s="167"/>
    </row>
    <row r="762" spans="4:4">
      <c r="D762" s="167"/>
    </row>
    <row r="763" spans="4:4">
      <c r="D763" s="167"/>
    </row>
    <row r="764" spans="4:4">
      <c r="D764" s="167"/>
    </row>
    <row r="765" spans="4:4">
      <c r="D765" s="167"/>
    </row>
    <row r="766" spans="4:4">
      <c r="D766" s="167"/>
    </row>
    <row r="767" spans="4:4">
      <c r="D767" s="167"/>
    </row>
    <row r="768" spans="4:4">
      <c r="D768" s="167"/>
    </row>
    <row r="769" spans="4:4">
      <c r="D769" s="167"/>
    </row>
    <row r="770" spans="4:4">
      <c r="D770" s="167"/>
    </row>
    <row r="771" spans="4:4">
      <c r="D771" s="167"/>
    </row>
    <row r="772" spans="4:4">
      <c r="D772" s="167"/>
    </row>
    <row r="773" spans="4:4">
      <c r="D773" s="167"/>
    </row>
    <row r="774" spans="4:4">
      <c r="D774" s="167"/>
    </row>
    <row r="775" spans="4:4">
      <c r="D775" s="167"/>
    </row>
    <row r="776" spans="4:4">
      <c r="D776" s="167"/>
    </row>
    <row r="777" spans="4:4">
      <c r="D777" s="167"/>
    </row>
    <row r="778" spans="4:4">
      <c r="D778" s="167"/>
    </row>
    <row r="779" spans="4:4">
      <c r="D779" s="167"/>
    </row>
    <row r="780" spans="4:4">
      <c r="D780" s="167"/>
    </row>
    <row r="781" spans="4:4">
      <c r="D781" s="167"/>
    </row>
    <row r="782" spans="4:4">
      <c r="D782" s="167"/>
    </row>
    <row r="783" spans="4:4">
      <c r="D783" s="167"/>
    </row>
    <row r="784" spans="4:4">
      <c r="D784" s="167"/>
    </row>
    <row r="785" spans="4:4">
      <c r="D785" s="167"/>
    </row>
    <row r="786" spans="4:4">
      <c r="D786" s="167"/>
    </row>
    <row r="787" spans="4:4">
      <c r="D787" s="167"/>
    </row>
    <row r="788" spans="4:4">
      <c r="D788" s="167"/>
    </row>
    <row r="789" spans="4:4">
      <c r="D789" s="167"/>
    </row>
    <row r="790" spans="4:4">
      <c r="D790" s="167"/>
    </row>
    <row r="791" spans="4:4">
      <c r="D791" s="167"/>
    </row>
    <row r="792" spans="4:4">
      <c r="D792" s="167"/>
    </row>
    <row r="793" spans="4:4">
      <c r="D793" s="167"/>
    </row>
    <row r="794" spans="4:4">
      <c r="D794" s="167"/>
    </row>
    <row r="795" spans="4:4">
      <c r="D795" s="167"/>
    </row>
    <row r="796" spans="4:4">
      <c r="D796" s="167"/>
    </row>
    <row r="797" spans="4:4">
      <c r="D797" s="167"/>
    </row>
    <row r="798" spans="4:4">
      <c r="D798" s="167"/>
    </row>
    <row r="799" spans="4:4">
      <c r="D799" s="167"/>
    </row>
    <row r="800" spans="4:4">
      <c r="D800" s="167"/>
    </row>
    <row r="801" spans="4:4">
      <c r="D801" s="167"/>
    </row>
    <row r="802" spans="4:4">
      <c r="D802" s="167"/>
    </row>
    <row r="803" spans="4:4">
      <c r="D803" s="167"/>
    </row>
    <row r="804" spans="4:4">
      <c r="D804" s="167"/>
    </row>
    <row r="805" spans="4:4">
      <c r="D805" s="167"/>
    </row>
    <row r="806" spans="4:4">
      <c r="D806" s="167"/>
    </row>
    <row r="807" spans="4:4">
      <c r="D807" s="167"/>
    </row>
    <row r="808" spans="4:4">
      <c r="D808" s="167"/>
    </row>
    <row r="809" spans="4:4">
      <c r="D809" s="167"/>
    </row>
    <row r="810" spans="4:4">
      <c r="D810" s="167"/>
    </row>
    <row r="811" spans="4:4">
      <c r="D811" s="167"/>
    </row>
    <row r="812" spans="4:4">
      <c r="D812" s="167"/>
    </row>
    <row r="813" spans="4:4">
      <c r="D813" s="167"/>
    </row>
    <row r="814" spans="4:4">
      <c r="D814" s="167"/>
    </row>
    <row r="815" spans="4:4">
      <c r="D815" s="167"/>
    </row>
    <row r="816" spans="4:4">
      <c r="D816" s="167"/>
    </row>
    <row r="817" spans="4:4">
      <c r="D817" s="167"/>
    </row>
    <row r="818" spans="4:4">
      <c r="D818" s="167"/>
    </row>
    <row r="819" spans="4:4">
      <c r="D819" s="167"/>
    </row>
    <row r="820" spans="4:4">
      <c r="D820" s="167"/>
    </row>
    <row r="821" spans="4:4">
      <c r="D821" s="167"/>
    </row>
    <row r="822" spans="4:4">
      <c r="D822" s="167"/>
    </row>
    <row r="823" spans="4:4">
      <c r="D823" s="167"/>
    </row>
    <row r="824" spans="4:4">
      <c r="D824" s="167"/>
    </row>
    <row r="825" spans="4:4">
      <c r="D825" s="167"/>
    </row>
    <row r="826" spans="4:4">
      <c r="D826" s="167"/>
    </row>
    <row r="827" spans="4:4">
      <c r="D827" s="167"/>
    </row>
    <row r="828" spans="4:4">
      <c r="D828" s="167"/>
    </row>
    <row r="829" spans="4:4">
      <c r="D829" s="167"/>
    </row>
    <row r="830" spans="4:4">
      <c r="D830" s="167"/>
    </row>
    <row r="831" spans="4:4">
      <c r="D831" s="167"/>
    </row>
    <row r="832" spans="4:4">
      <c r="D832" s="167"/>
    </row>
    <row r="833" spans="4:4">
      <c r="D833" s="167"/>
    </row>
    <row r="834" spans="4:4">
      <c r="D834" s="167"/>
    </row>
    <row r="835" spans="4:4">
      <c r="D835" s="167"/>
    </row>
    <row r="836" spans="4:4">
      <c r="D836" s="167"/>
    </row>
    <row r="837" spans="4:4">
      <c r="D837" s="167"/>
    </row>
    <row r="838" spans="4:4">
      <c r="D838" s="167"/>
    </row>
    <row r="839" spans="4:4">
      <c r="D839" s="167"/>
    </row>
    <row r="840" spans="4:4">
      <c r="D840" s="167"/>
    </row>
    <row r="841" spans="4:4">
      <c r="D841" s="167"/>
    </row>
    <row r="842" spans="4:4">
      <c r="D842" s="167"/>
    </row>
    <row r="843" spans="4:4">
      <c r="D843" s="167"/>
    </row>
    <row r="844" spans="4:4">
      <c r="D844" s="167"/>
    </row>
    <row r="845" spans="4:4">
      <c r="D845" s="167"/>
    </row>
    <row r="846" spans="4:4">
      <c r="D846" s="167"/>
    </row>
    <row r="847" spans="4:4">
      <c r="D847" s="167"/>
    </row>
    <row r="848" spans="4:4">
      <c r="D848" s="167"/>
    </row>
    <row r="849" spans="4:4">
      <c r="D849" s="167"/>
    </row>
    <row r="850" spans="4:4">
      <c r="D850" s="167"/>
    </row>
    <row r="851" spans="4:4">
      <c r="D851" s="167"/>
    </row>
    <row r="852" spans="4:4">
      <c r="D852" s="167"/>
    </row>
    <row r="853" spans="4:4">
      <c r="D853" s="167"/>
    </row>
    <row r="854" spans="4:4">
      <c r="D854" s="167"/>
    </row>
    <row r="855" spans="4:4">
      <c r="D855" s="167"/>
    </row>
    <row r="856" spans="4:4">
      <c r="D856" s="167"/>
    </row>
    <row r="857" spans="4:4">
      <c r="D857" s="167"/>
    </row>
    <row r="858" spans="4:4">
      <c r="D858" s="167"/>
    </row>
    <row r="859" spans="4:4">
      <c r="D859" s="167"/>
    </row>
    <row r="860" spans="4:4">
      <c r="D860" s="167"/>
    </row>
    <row r="861" spans="4:4">
      <c r="D861" s="167"/>
    </row>
    <row r="862" spans="4:4">
      <c r="D862" s="167"/>
    </row>
    <row r="863" spans="4:4">
      <c r="D863" s="167"/>
    </row>
    <row r="864" spans="4:4">
      <c r="D864" s="167"/>
    </row>
    <row r="865" spans="4:4">
      <c r="D865" s="167"/>
    </row>
    <row r="866" spans="4:4">
      <c r="D866" s="167"/>
    </row>
    <row r="867" spans="4:4">
      <c r="D867" s="167"/>
    </row>
    <row r="868" spans="4:4">
      <c r="D868" s="167"/>
    </row>
    <row r="869" spans="4:4">
      <c r="D869" s="167"/>
    </row>
    <row r="870" spans="4:4">
      <c r="D870" s="167"/>
    </row>
    <row r="871" spans="4:4">
      <c r="D871" s="167"/>
    </row>
    <row r="872" spans="4:4">
      <c r="D872" s="167"/>
    </row>
    <row r="873" spans="4:4">
      <c r="D873" s="167"/>
    </row>
    <row r="874" spans="4:4">
      <c r="D874" s="167"/>
    </row>
    <row r="875" spans="4:4">
      <c r="D875" s="167"/>
    </row>
    <row r="876" spans="4:4">
      <c r="D876" s="167"/>
    </row>
    <row r="877" spans="4:4">
      <c r="D877" s="167"/>
    </row>
    <row r="878" spans="4:4">
      <c r="D878" s="167"/>
    </row>
    <row r="879" spans="4:4">
      <c r="D879" s="167"/>
    </row>
    <row r="880" spans="4:4">
      <c r="D880" s="167"/>
    </row>
    <row r="881" spans="4:4">
      <c r="D881" s="167"/>
    </row>
    <row r="882" spans="4:4">
      <c r="D882" s="167"/>
    </row>
    <row r="883" spans="4:4">
      <c r="D883" s="167"/>
    </row>
    <row r="884" spans="4:4">
      <c r="D884" s="167"/>
    </row>
    <row r="885" spans="4:4">
      <c r="D885" s="167"/>
    </row>
    <row r="886" spans="4:4">
      <c r="D886" s="167"/>
    </row>
    <row r="887" spans="4:4">
      <c r="D887" s="167"/>
    </row>
    <row r="888" spans="4:4">
      <c r="D888" s="167"/>
    </row>
    <row r="889" spans="4:4">
      <c r="D889" s="167"/>
    </row>
    <row r="890" spans="4:4">
      <c r="D890" s="167"/>
    </row>
    <row r="891" spans="4:4">
      <c r="D891" s="167"/>
    </row>
    <row r="892" spans="4:4">
      <c r="D892" s="167"/>
    </row>
    <row r="893" spans="4:4">
      <c r="D893" s="167"/>
    </row>
    <row r="894" spans="4:4">
      <c r="D894" s="167"/>
    </row>
    <row r="895" spans="4:4">
      <c r="D895" s="167"/>
    </row>
    <row r="896" spans="4:4">
      <c r="D896" s="167"/>
    </row>
    <row r="897" spans="4:4">
      <c r="D897" s="167"/>
    </row>
    <row r="898" spans="4:4">
      <c r="D898" s="167"/>
    </row>
    <row r="899" spans="4:4">
      <c r="D899" s="167"/>
    </row>
    <row r="900" spans="4:4">
      <c r="D900" s="167"/>
    </row>
    <row r="901" spans="4:4">
      <c r="D901" s="167"/>
    </row>
    <row r="902" spans="4:4">
      <c r="D902" s="167"/>
    </row>
    <row r="903" spans="4:4">
      <c r="D903" s="167"/>
    </row>
    <row r="904" spans="4:4">
      <c r="D904" s="167"/>
    </row>
    <row r="905" spans="4:4">
      <c r="D905" s="167"/>
    </row>
    <row r="906" spans="4:4">
      <c r="D906" s="167"/>
    </row>
    <row r="907" spans="4:4">
      <c r="D907" s="167"/>
    </row>
    <row r="908" spans="4:4">
      <c r="D908" s="167"/>
    </row>
    <row r="909" spans="4:4">
      <c r="D909" s="167"/>
    </row>
    <row r="910" spans="4:4">
      <c r="D910" s="167"/>
    </row>
    <row r="911" spans="4:4">
      <c r="D911" s="167"/>
    </row>
    <row r="912" spans="4:4">
      <c r="D912" s="167"/>
    </row>
    <row r="913" spans="4:4">
      <c r="D913" s="167"/>
    </row>
    <row r="914" spans="4:4">
      <c r="D914" s="167"/>
    </row>
    <row r="915" spans="4:4">
      <c r="D915" s="167"/>
    </row>
    <row r="916" spans="4:4">
      <c r="D916" s="167"/>
    </row>
    <row r="917" spans="4:4">
      <c r="D917" s="167"/>
    </row>
    <row r="918" spans="4:4">
      <c r="D918" s="167"/>
    </row>
    <row r="919" spans="4:4">
      <c r="D919" s="167"/>
    </row>
    <row r="920" spans="4:4">
      <c r="D920" s="167"/>
    </row>
    <row r="921" spans="4:4">
      <c r="D921" s="167"/>
    </row>
    <row r="922" spans="4:4">
      <c r="D922" s="167"/>
    </row>
    <row r="923" spans="4:4">
      <c r="D923" s="167"/>
    </row>
    <row r="924" spans="4:4">
      <c r="D924" s="167"/>
    </row>
    <row r="925" spans="4:4">
      <c r="D925" s="167"/>
    </row>
    <row r="926" spans="4:4">
      <c r="D926" s="167"/>
    </row>
    <row r="927" spans="4:4">
      <c r="D927" s="167"/>
    </row>
    <row r="928" spans="4:4">
      <c r="D928" s="167"/>
    </row>
    <row r="929" spans="4:4">
      <c r="D929" s="167"/>
    </row>
    <row r="930" spans="4:4">
      <c r="D930" s="167"/>
    </row>
    <row r="931" spans="4:4">
      <c r="D931" s="167"/>
    </row>
    <row r="932" spans="4:4">
      <c r="D932" s="167"/>
    </row>
    <row r="933" spans="4:4">
      <c r="D933" s="167"/>
    </row>
    <row r="934" spans="4:4">
      <c r="D934" s="167"/>
    </row>
    <row r="935" spans="4:4">
      <c r="D935" s="167"/>
    </row>
    <row r="936" spans="4:4">
      <c r="D936" s="167"/>
    </row>
    <row r="937" spans="4:4">
      <c r="D937" s="167"/>
    </row>
    <row r="938" spans="4:4">
      <c r="D938" s="167"/>
    </row>
    <row r="939" spans="4:4">
      <c r="D939" s="167"/>
    </row>
    <row r="940" spans="4:4">
      <c r="D940" s="167"/>
    </row>
    <row r="941" spans="4:4">
      <c r="D941" s="167"/>
    </row>
    <row r="942" spans="4:4">
      <c r="D942" s="167"/>
    </row>
    <row r="943" spans="4:4">
      <c r="D943" s="167"/>
    </row>
    <row r="944" spans="4:4">
      <c r="D944" s="167"/>
    </row>
    <row r="945" spans="4:4">
      <c r="D945" s="167"/>
    </row>
    <row r="946" spans="4:4">
      <c r="D946" s="167"/>
    </row>
    <row r="947" spans="4:4">
      <c r="D947" s="167"/>
    </row>
    <row r="948" spans="4:4">
      <c r="D948" s="167"/>
    </row>
    <row r="949" spans="4:4">
      <c r="D949" s="167"/>
    </row>
    <row r="950" spans="4:4">
      <c r="D950" s="167"/>
    </row>
    <row r="951" spans="4:4">
      <c r="D951" s="167"/>
    </row>
    <row r="952" spans="4:4">
      <c r="D952" s="167"/>
    </row>
    <row r="953" spans="4:4">
      <c r="D953" s="167"/>
    </row>
    <row r="954" spans="4:4">
      <c r="D954" s="167"/>
    </row>
    <row r="955" spans="4:4">
      <c r="D955" s="167"/>
    </row>
    <row r="956" spans="4:4">
      <c r="D956" s="167"/>
    </row>
    <row r="957" spans="4:4">
      <c r="D957" s="167"/>
    </row>
    <row r="958" spans="4:4">
      <c r="D958" s="167"/>
    </row>
    <row r="959" spans="4:4">
      <c r="D959" s="167"/>
    </row>
    <row r="960" spans="4:4">
      <c r="D960" s="167"/>
    </row>
    <row r="961" spans="4:4">
      <c r="D961" s="167"/>
    </row>
    <row r="962" spans="4:4">
      <c r="D962" s="167"/>
    </row>
    <row r="963" spans="4:4">
      <c r="D963" s="167"/>
    </row>
    <row r="964" spans="4:4">
      <c r="D964" s="167"/>
    </row>
    <row r="965" spans="4:4">
      <c r="D965" s="167"/>
    </row>
    <row r="966" spans="4:4">
      <c r="D966" s="167"/>
    </row>
    <row r="967" spans="4:4">
      <c r="D967" s="167"/>
    </row>
    <row r="968" spans="4:4">
      <c r="D968" s="167"/>
    </row>
    <row r="969" spans="4:4">
      <c r="D969" s="167"/>
    </row>
    <row r="970" spans="4:4">
      <c r="D970" s="167"/>
    </row>
    <row r="971" spans="4:4">
      <c r="D971" s="167"/>
    </row>
    <row r="972" spans="4:4">
      <c r="D972" s="167"/>
    </row>
    <row r="973" spans="4:4">
      <c r="D973" s="167"/>
    </row>
    <row r="974" spans="4:4">
      <c r="D974" s="167"/>
    </row>
    <row r="975" spans="4:4">
      <c r="D975" s="167"/>
    </row>
    <row r="976" spans="4:4">
      <c r="D976" s="167"/>
    </row>
    <row r="977" spans="4:4">
      <c r="D977" s="167"/>
    </row>
    <row r="978" spans="4:4">
      <c r="D978" s="167"/>
    </row>
    <row r="979" spans="4:4">
      <c r="D979" s="167"/>
    </row>
    <row r="980" spans="4:4">
      <c r="D980" s="167"/>
    </row>
    <row r="981" spans="4:4">
      <c r="D981" s="167"/>
    </row>
    <row r="982" spans="4:4">
      <c r="D982" s="167"/>
    </row>
    <row r="983" spans="4:4">
      <c r="D983" s="167"/>
    </row>
    <row r="984" spans="4:4">
      <c r="D984" s="167"/>
    </row>
    <row r="985" spans="4:4">
      <c r="D985" s="167"/>
    </row>
    <row r="986" spans="4:4">
      <c r="D986" s="167"/>
    </row>
    <row r="987" spans="4:4">
      <c r="D987" s="167"/>
    </row>
    <row r="988" spans="4:4">
      <c r="D988" s="167"/>
    </row>
    <row r="989" spans="4:4">
      <c r="D989" s="167"/>
    </row>
    <row r="990" spans="4:4">
      <c r="D990" s="167"/>
    </row>
    <row r="991" spans="4:4">
      <c r="D991" s="167"/>
    </row>
    <row r="992" spans="4:4">
      <c r="D992" s="167"/>
    </row>
    <row r="993" spans="4:4">
      <c r="D993" s="167"/>
    </row>
    <row r="994" spans="4:4">
      <c r="D994" s="167"/>
    </row>
    <row r="995" spans="4:4">
      <c r="D995" s="167"/>
    </row>
    <row r="996" spans="4:4">
      <c r="D996" s="167"/>
    </row>
    <row r="997" spans="4:4">
      <c r="D997" s="167"/>
    </row>
    <row r="998" spans="4:4">
      <c r="D998" s="167"/>
    </row>
    <row r="999" spans="4:4">
      <c r="D999" s="167"/>
    </row>
    <row r="1000" spans="4:4">
      <c r="D1000" s="167"/>
    </row>
    <row r="1001" spans="4:4">
      <c r="D1001" s="167"/>
    </row>
    <row r="1002" spans="4:4">
      <c r="D1002" s="167"/>
    </row>
    <row r="1003" spans="4:4">
      <c r="D1003" s="167"/>
    </row>
    <row r="1004" spans="4:4">
      <c r="D1004" s="167"/>
    </row>
    <row r="1005" spans="4:4">
      <c r="D1005" s="167"/>
    </row>
    <row r="1006" spans="4:4">
      <c r="D1006" s="167"/>
    </row>
    <row r="1007" spans="4:4">
      <c r="D1007" s="167"/>
    </row>
    <row r="1008" spans="4:4">
      <c r="D1008" s="167"/>
    </row>
    <row r="1009" spans="4:4">
      <c r="D1009" s="167"/>
    </row>
    <row r="1010" spans="4:4">
      <c r="D1010" s="167"/>
    </row>
    <row r="1011" spans="4:4">
      <c r="D1011" s="167"/>
    </row>
    <row r="1012" spans="4:4">
      <c r="D1012" s="167"/>
    </row>
    <row r="1013" spans="4:4">
      <c r="D1013" s="167"/>
    </row>
    <row r="1014" spans="4:4">
      <c r="D1014" s="167"/>
    </row>
    <row r="1015" spans="4:4">
      <c r="D1015" s="167"/>
    </row>
    <row r="1016" spans="4:4">
      <c r="D1016" s="167"/>
    </row>
    <row r="1017" spans="4:4">
      <c r="D1017" s="167"/>
    </row>
    <row r="1018" spans="4:4">
      <c r="D1018" s="167"/>
    </row>
    <row r="1019" spans="4:4">
      <c r="D1019" s="167"/>
    </row>
    <row r="1020" spans="4:4">
      <c r="D1020" s="167"/>
    </row>
    <row r="1021" spans="4:4">
      <c r="D1021" s="167"/>
    </row>
    <row r="1022" spans="4:4">
      <c r="D1022" s="167"/>
    </row>
    <row r="1023" spans="4:4">
      <c r="D1023" s="167"/>
    </row>
    <row r="1024" spans="4:4">
      <c r="D1024" s="167"/>
    </row>
    <row r="1025" spans="4:4">
      <c r="D1025" s="167"/>
    </row>
    <row r="1026" spans="4:4">
      <c r="D1026" s="167"/>
    </row>
    <row r="1027" spans="4:4">
      <c r="D1027" s="167"/>
    </row>
    <row r="1028" spans="4:4">
      <c r="D1028" s="167"/>
    </row>
    <row r="1029" spans="4:4">
      <c r="D1029" s="167"/>
    </row>
    <row r="1030" spans="4:4">
      <c r="D1030" s="167"/>
    </row>
    <row r="1031" spans="4:4">
      <c r="D1031" s="167"/>
    </row>
    <row r="1032" spans="4:4">
      <c r="D1032" s="167"/>
    </row>
    <row r="1033" spans="4:4">
      <c r="D1033" s="167"/>
    </row>
    <row r="1034" spans="4:4">
      <c r="D1034" s="167"/>
    </row>
    <row r="1035" spans="4:4">
      <c r="D1035" s="167"/>
    </row>
    <row r="1036" spans="4:4">
      <c r="D1036" s="167"/>
    </row>
    <row r="1037" spans="4:4">
      <c r="D1037" s="167"/>
    </row>
    <row r="1038" spans="4:4">
      <c r="D1038" s="167"/>
    </row>
    <row r="1039" spans="4:4">
      <c r="D1039" s="167"/>
    </row>
    <row r="1040" spans="4:4">
      <c r="D1040" s="167"/>
    </row>
    <row r="1041" spans="4:4">
      <c r="D1041" s="167"/>
    </row>
    <row r="1042" spans="4:4">
      <c r="D1042" s="167"/>
    </row>
    <row r="1043" spans="4:4">
      <c r="D1043" s="167"/>
    </row>
    <row r="1044" spans="4:4">
      <c r="D1044" s="167"/>
    </row>
    <row r="1045" spans="4:4">
      <c r="D1045" s="167"/>
    </row>
    <row r="1046" spans="4:4">
      <c r="D1046" s="167"/>
    </row>
    <row r="1047" spans="4:4">
      <c r="D1047" s="167"/>
    </row>
    <row r="1048" spans="4:4">
      <c r="D1048" s="167"/>
    </row>
    <row r="1049" spans="4:4">
      <c r="D1049" s="167"/>
    </row>
    <row r="1050" spans="4:4">
      <c r="D1050" s="167"/>
    </row>
    <row r="1051" spans="4:4">
      <c r="D1051" s="167"/>
    </row>
    <row r="1052" spans="4:4">
      <c r="D1052" s="167"/>
    </row>
    <row r="1053" spans="4:4">
      <c r="D1053" s="167"/>
    </row>
    <row r="1054" spans="4:4">
      <c r="D1054" s="167"/>
    </row>
    <row r="1055" spans="4:4">
      <c r="D1055" s="167"/>
    </row>
    <row r="1056" spans="4:4">
      <c r="D1056" s="167"/>
    </row>
    <row r="1057" spans="4:4">
      <c r="D1057" s="167"/>
    </row>
    <row r="1058" spans="4:4">
      <c r="D1058" s="167"/>
    </row>
    <row r="1059" spans="4:4">
      <c r="D1059" s="167"/>
    </row>
    <row r="1060" spans="4:4">
      <c r="D1060" s="167"/>
    </row>
    <row r="1061" spans="4:4">
      <c r="D1061" s="167"/>
    </row>
    <row r="1062" spans="4:4">
      <c r="D1062" s="167"/>
    </row>
    <row r="1063" spans="4:4">
      <c r="D1063" s="167"/>
    </row>
    <row r="1064" spans="4:4">
      <c r="D1064" s="167"/>
    </row>
    <row r="1065" spans="4:4">
      <c r="D1065" s="167"/>
    </row>
    <row r="1066" spans="4:4">
      <c r="D1066" s="167"/>
    </row>
    <row r="1067" spans="4:4">
      <c r="D1067" s="167"/>
    </row>
    <row r="1068" spans="4:4">
      <c r="D1068" s="167"/>
    </row>
    <row r="1069" spans="4:4">
      <c r="D1069" s="167"/>
    </row>
    <row r="1070" spans="4:4">
      <c r="D1070" s="167"/>
    </row>
    <row r="1071" spans="4:4">
      <c r="D1071" s="167"/>
    </row>
    <row r="1072" spans="4:4">
      <c r="D1072" s="167"/>
    </row>
    <row r="1073" spans="4:4">
      <c r="D1073" s="167"/>
    </row>
    <row r="1074" spans="4:4">
      <c r="D1074" s="167"/>
    </row>
    <row r="1075" spans="4:4">
      <c r="D1075" s="167"/>
    </row>
    <row r="1076" spans="4:4">
      <c r="D1076" s="167"/>
    </row>
    <row r="1077" spans="4:4">
      <c r="D1077" s="167"/>
    </row>
    <row r="1078" spans="4:4">
      <c r="D1078" s="167"/>
    </row>
    <row r="1079" spans="4:4">
      <c r="D1079" s="167"/>
    </row>
    <row r="1080" spans="4:4">
      <c r="D1080" s="167"/>
    </row>
    <row r="1081" spans="4:4">
      <c r="D1081" s="167"/>
    </row>
    <row r="1082" spans="4:4">
      <c r="D1082" s="167"/>
    </row>
    <row r="1083" spans="4:4">
      <c r="D1083" s="167"/>
    </row>
    <row r="1084" spans="4:4">
      <c r="D1084" s="167"/>
    </row>
    <row r="1085" spans="4:4">
      <c r="D1085" s="167"/>
    </row>
    <row r="1086" spans="4:4">
      <c r="D1086" s="167"/>
    </row>
    <row r="1087" spans="4:4">
      <c r="D1087" s="167"/>
    </row>
    <row r="1088" spans="4:4">
      <c r="D1088" s="167"/>
    </row>
    <row r="1089" spans="4:4">
      <c r="D1089" s="167"/>
    </row>
    <row r="1090" spans="4:4">
      <c r="D1090" s="167"/>
    </row>
    <row r="1091" spans="4:4">
      <c r="D1091" s="167"/>
    </row>
    <row r="1092" spans="4:4">
      <c r="D1092" s="167"/>
    </row>
    <row r="1093" spans="4:4">
      <c r="D1093" s="167"/>
    </row>
    <row r="1094" spans="4:4">
      <c r="D1094" s="167"/>
    </row>
    <row r="1095" spans="4:4">
      <c r="D1095" s="167"/>
    </row>
    <row r="1096" spans="4:4">
      <c r="D1096" s="167"/>
    </row>
    <row r="1097" spans="4:4">
      <c r="D1097" s="167"/>
    </row>
    <row r="1098" spans="4:4">
      <c r="D1098" s="167"/>
    </row>
    <row r="1099" spans="4:4">
      <c r="D1099" s="167"/>
    </row>
    <row r="1100" spans="4:4">
      <c r="D1100" s="167"/>
    </row>
    <row r="1101" spans="4:4">
      <c r="D1101" s="167"/>
    </row>
    <row r="1102" spans="4:4">
      <c r="D1102" s="167"/>
    </row>
    <row r="1103" spans="4:4">
      <c r="D1103" s="167"/>
    </row>
    <row r="1104" spans="4:4">
      <c r="D1104" s="167"/>
    </row>
    <row r="1105" spans="4:4">
      <c r="D1105" s="167"/>
    </row>
    <row r="1106" spans="4:4">
      <c r="D1106" s="167"/>
    </row>
    <row r="1107" spans="4:4">
      <c r="D1107" s="167"/>
    </row>
    <row r="1108" spans="4:4">
      <c r="D1108" s="167"/>
    </row>
    <row r="1109" spans="4:4">
      <c r="D1109" s="167"/>
    </row>
    <row r="1110" spans="4:4">
      <c r="D1110" s="167"/>
    </row>
    <row r="1111" spans="4:4">
      <c r="D1111" s="167"/>
    </row>
    <row r="1112" spans="4:4">
      <c r="D1112" s="167"/>
    </row>
    <row r="1113" spans="4:4">
      <c r="D1113" s="167"/>
    </row>
    <row r="1114" spans="4:4">
      <c r="D1114" s="167"/>
    </row>
    <row r="1115" spans="4:4">
      <c r="D1115" s="167"/>
    </row>
    <row r="1116" spans="4:4">
      <c r="D1116" s="167"/>
    </row>
    <row r="1117" spans="4:4">
      <c r="D1117" s="167"/>
    </row>
    <row r="1118" spans="4:4">
      <c r="D1118" s="167"/>
    </row>
    <row r="1119" spans="4:4">
      <c r="D1119" s="167"/>
    </row>
    <row r="1120" spans="4:4">
      <c r="D1120" s="167"/>
    </row>
    <row r="1121" spans="4:4">
      <c r="D1121" s="167"/>
    </row>
    <row r="1122" spans="4:4">
      <c r="D1122" s="167"/>
    </row>
    <row r="1123" spans="4:4">
      <c r="D1123" s="167"/>
    </row>
    <row r="1124" spans="4:4">
      <c r="D1124" s="167"/>
    </row>
    <row r="1125" spans="4:4">
      <c r="D1125" s="167"/>
    </row>
    <row r="1126" spans="4:4">
      <c r="D1126" s="167"/>
    </row>
    <row r="1127" spans="4:4">
      <c r="D1127" s="167"/>
    </row>
    <row r="1128" spans="4:4">
      <c r="D1128" s="167"/>
    </row>
    <row r="1129" spans="4:4">
      <c r="D1129" s="167"/>
    </row>
    <row r="1130" spans="4:4">
      <c r="D1130" s="167"/>
    </row>
    <row r="1131" spans="4:4">
      <c r="D1131" s="167"/>
    </row>
    <row r="1132" spans="4:4">
      <c r="D1132" s="167"/>
    </row>
    <row r="1133" spans="4:4">
      <c r="D1133" s="167"/>
    </row>
    <row r="1134" spans="4:4">
      <c r="D1134" s="167"/>
    </row>
    <row r="1135" spans="4:4">
      <c r="D1135" s="167"/>
    </row>
    <row r="1136" spans="4:4">
      <c r="D1136" s="167"/>
    </row>
    <row r="1137" spans="4:4">
      <c r="D1137" s="167"/>
    </row>
    <row r="1138" spans="4:4">
      <c r="D1138" s="167"/>
    </row>
    <row r="1139" spans="4:4">
      <c r="D1139" s="167"/>
    </row>
    <row r="1140" spans="4:4">
      <c r="D1140" s="167"/>
    </row>
    <row r="1141" spans="4:4">
      <c r="D1141" s="167"/>
    </row>
    <row r="1142" spans="4:4">
      <c r="D1142" s="167"/>
    </row>
    <row r="1143" spans="4:4">
      <c r="D1143" s="167"/>
    </row>
    <row r="1144" spans="4:4">
      <c r="D1144" s="167"/>
    </row>
    <row r="1145" spans="4:4">
      <c r="D1145" s="167"/>
    </row>
    <row r="1146" spans="4:4">
      <c r="D1146" s="167"/>
    </row>
    <row r="1147" spans="4:4">
      <c r="D1147" s="167"/>
    </row>
    <row r="1148" spans="4:4">
      <c r="D1148" s="167"/>
    </row>
    <row r="1149" spans="4:4">
      <c r="D1149" s="167"/>
    </row>
    <row r="1150" spans="4:4">
      <c r="D1150" s="167"/>
    </row>
    <row r="1151" spans="4:4">
      <c r="D1151" s="167"/>
    </row>
    <row r="1152" spans="4:4">
      <c r="D1152" s="167"/>
    </row>
    <row r="1153" spans="4:4">
      <c r="D1153" s="167"/>
    </row>
    <row r="1154" spans="4:4">
      <c r="D1154" s="167"/>
    </row>
    <row r="1155" spans="4:4">
      <c r="D1155" s="167"/>
    </row>
    <row r="1156" spans="4:4">
      <c r="D1156" s="167"/>
    </row>
    <row r="1157" spans="4:4">
      <c r="D1157" s="167"/>
    </row>
    <row r="1158" spans="4:4">
      <c r="D1158" s="167"/>
    </row>
    <row r="1159" spans="4:4">
      <c r="D1159" s="167"/>
    </row>
    <row r="1160" spans="4:4">
      <c r="D1160" s="167"/>
    </row>
    <row r="1161" spans="4:4">
      <c r="D1161" s="167"/>
    </row>
    <row r="1162" spans="4:4">
      <c r="D1162" s="167"/>
    </row>
    <row r="1163" spans="4:4">
      <c r="D1163" s="167"/>
    </row>
    <row r="1164" spans="4:4">
      <c r="D1164" s="167"/>
    </row>
    <row r="1165" spans="4:4">
      <c r="D1165" s="167"/>
    </row>
    <row r="1166" spans="4:4">
      <c r="D1166" s="167"/>
    </row>
    <row r="1167" spans="4:4">
      <c r="D1167" s="167"/>
    </row>
    <row r="1168" spans="4:4">
      <c r="D1168" s="167"/>
    </row>
    <row r="1169" spans="4:4">
      <c r="D1169" s="167"/>
    </row>
    <row r="1170" spans="4:4">
      <c r="D1170" s="167"/>
    </row>
    <row r="1171" spans="4:4">
      <c r="D1171" s="167"/>
    </row>
    <row r="1172" spans="4:4">
      <c r="D1172" s="167"/>
    </row>
    <row r="1173" spans="4:4">
      <c r="D1173" s="167"/>
    </row>
    <row r="1174" spans="4:4">
      <c r="D1174" s="167"/>
    </row>
    <row r="1175" spans="4:4">
      <c r="D1175" s="167"/>
    </row>
    <row r="1176" spans="4:4">
      <c r="D1176" s="167"/>
    </row>
    <row r="1177" spans="4:4">
      <c r="D1177" s="167"/>
    </row>
    <row r="1178" spans="4:4">
      <c r="D1178" s="167"/>
    </row>
    <row r="1179" spans="4:4">
      <c r="D1179" s="167"/>
    </row>
    <row r="1180" spans="4:4">
      <c r="D1180" s="167"/>
    </row>
    <row r="1181" spans="4:4">
      <c r="D1181" s="167"/>
    </row>
    <row r="1182" spans="4:4">
      <c r="D1182" s="167"/>
    </row>
    <row r="1183" spans="4:4">
      <c r="D1183" s="167"/>
    </row>
    <row r="1184" spans="4:4">
      <c r="D1184" s="167"/>
    </row>
    <row r="1185" spans="4:4">
      <c r="D1185" s="167"/>
    </row>
    <row r="1186" spans="4:4">
      <c r="D1186" s="167"/>
    </row>
    <row r="1187" spans="4:4">
      <c r="D1187" s="167"/>
    </row>
    <row r="1188" spans="4:4">
      <c r="D1188" s="167"/>
    </row>
    <row r="1189" spans="4:4">
      <c r="D1189" s="167"/>
    </row>
    <row r="1190" spans="4:4">
      <c r="D1190" s="167"/>
    </row>
    <row r="1191" spans="4:4">
      <c r="D1191" s="167"/>
    </row>
    <row r="1192" spans="4:4">
      <c r="D1192" s="167"/>
    </row>
    <row r="1193" spans="4:4">
      <c r="D1193" s="167"/>
    </row>
    <row r="1194" spans="4:4">
      <c r="D1194" s="167"/>
    </row>
    <row r="1195" spans="4:4">
      <c r="D1195" s="167"/>
    </row>
    <row r="1196" spans="4:4">
      <c r="D1196" s="167"/>
    </row>
    <row r="1197" spans="4:4">
      <c r="D1197" s="167"/>
    </row>
    <row r="1198" spans="4:4">
      <c r="D1198" s="167"/>
    </row>
    <row r="1199" spans="4:4">
      <c r="D1199" s="167"/>
    </row>
    <row r="1200" spans="4:4">
      <c r="D1200" s="167"/>
    </row>
    <row r="1201" spans="4:4">
      <c r="D1201" s="167"/>
    </row>
    <row r="1202" spans="4:4">
      <c r="D1202" s="167"/>
    </row>
    <row r="1203" spans="4:4">
      <c r="D1203" s="167"/>
    </row>
    <row r="1204" spans="4:4">
      <c r="D1204" s="167"/>
    </row>
    <row r="1205" spans="4:4">
      <c r="D1205" s="167"/>
    </row>
    <row r="1206" spans="4:4">
      <c r="D1206" s="167"/>
    </row>
    <row r="1207" spans="4:4">
      <c r="D1207" s="167"/>
    </row>
    <row r="1208" spans="4:4">
      <c r="D1208" s="167"/>
    </row>
    <row r="1209" spans="4:4">
      <c r="D1209" s="167"/>
    </row>
    <row r="1210" spans="4:4">
      <c r="D1210" s="167"/>
    </row>
    <row r="1211" spans="4:4">
      <c r="D1211" s="167"/>
    </row>
    <row r="1212" spans="4:4">
      <c r="D1212" s="167"/>
    </row>
    <row r="1213" spans="4:4">
      <c r="D1213" s="167"/>
    </row>
    <row r="1214" spans="4:4">
      <c r="D1214" s="167"/>
    </row>
    <row r="1215" spans="4:4">
      <c r="D1215" s="167"/>
    </row>
    <row r="1216" spans="4:4">
      <c r="D1216" s="167"/>
    </row>
    <row r="1217" spans="4:4">
      <c r="D1217" s="167"/>
    </row>
    <row r="1218" spans="4:4">
      <c r="D1218" s="167"/>
    </row>
    <row r="1219" spans="4:4">
      <c r="D1219" s="167"/>
    </row>
    <row r="1220" spans="4:4">
      <c r="D1220" s="167"/>
    </row>
    <row r="1221" spans="4:4">
      <c r="D1221" s="167"/>
    </row>
    <row r="1222" spans="4:4">
      <c r="D1222" s="167"/>
    </row>
    <row r="1223" spans="4:4">
      <c r="D1223" s="167"/>
    </row>
    <row r="1224" spans="4:4">
      <c r="D1224" s="167"/>
    </row>
    <row r="1225" spans="4:4">
      <c r="D1225" s="167"/>
    </row>
    <row r="1226" spans="4:4">
      <c r="D1226" s="167"/>
    </row>
    <row r="1227" spans="4:4">
      <c r="D1227" s="167"/>
    </row>
    <row r="1228" spans="4:4">
      <c r="D1228" s="167"/>
    </row>
    <row r="1229" spans="4:4">
      <c r="D1229" s="167"/>
    </row>
    <row r="1230" spans="4:4">
      <c r="D1230" s="167"/>
    </row>
    <row r="1231" spans="4:4">
      <c r="D1231" s="167"/>
    </row>
    <row r="1232" spans="4:4">
      <c r="D1232" s="167"/>
    </row>
    <row r="1233" spans="4:4">
      <c r="D1233" s="167"/>
    </row>
    <row r="1234" spans="4:4">
      <c r="D1234" s="167"/>
    </row>
    <row r="1235" spans="4:4">
      <c r="D1235" s="167"/>
    </row>
    <row r="1236" spans="4:4">
      <c r="D1236" s="167"/>
    </row>
    <row r="1237" spans="4:4">
      <c r="D1237" s="167"/>
    </row>
    <row r="1238" spans="4:4">
      <c r="D1238" s="167"/>
    </row>
    <row r="1239" spans="4:4">
      <c r="D1239" s="167"/>
    </row>
    <row r="1240" spans="4:4">
      <c r="D1240" s="167"/>
    </row>
    <row r="1241" spans="4:4">
      <c r="D1241" s="167"/>
    </row>
    <row r="1242" spans="4:4">
      <c r="D1242" s="167"/>
    </row>
    <row r="1243" spans="4:4">
      <c r="D1243" s="167"/>
    </row>
    <row r="1244" spans="4:4">
      <c r="D1244" s="167"/>
    </row>
    <row r="1245" spans="4:4">
      <c r="D1245" s="167"/>
    </row>
    <row r="1246" spans="4:4">
      <c r="D1246" s="167"/>
    </row>
    <row r="1247" spans="4:4">
      <c r="D1247" s="167"/>
    </row>
    <row r="1248" spans="4:4">
      <c r="D1248" s="167"/>
    </row>
    <row r="1249" spans="4:4">
      <c r="D1249" s="167"/>
    </row>
    <row r="1250" spans="4:4">
      <c r="D1250" s="167"/>
    </row>
    <row r="1251" spans="4:4">
      <c r="D1251" s="167"/>
    </row>
    <row r="1252" spans="4:4">
      <c r="D1252" s="167"/>
    </row>
    <row r="1253" spans="4:4">
      <c r="D1253" s="167"/>
    </row>
    <row r="1254" spans="4:4">
      <c r="D1254" s="167"/>
    </row>
    <row r="1255" spans="4:4">
      <c r="D1255" s="167"/>
    </row>
    <row r="1256" spans="4:4">
      <c r="D1256" s="167"/>
    </row>
    <row r="1257" spans="4:4">
      <c r="D1257" s="167"/>
    </row>
    <row r="1258" spans="4:4">
      <c r="D1258" s="167"/>
    </row>
    <row r="1259" spans="4:4">
      <c r="D1259" s="167"/>
    </row>
    <row r="1260" spans="4:4">
      <c r="D1260" s="167"/>
    </row>
    <row r="1261" spans="4:4">
      <c r="D1261" s="167"/>
    </row>
    <row r="1262" spans="4:4">
      <c r="D1262" s="167"/>
    </row>
    <row r="1263" spans="4:4">
      <c r="D1263" s="167"/>
    </row>
    <row r="1264" spans="4:4">
      <c r="D1264" s="167"/>
    </row>
    <row r="1265" spans="4:4">
      <c r="D1265" s="167"/>
    </row>
    <row r="1266" spans="4:4">
      <c r="D1266" s="167"/>
    </row>
    <row r="1267" spans="4:4">
      <c r="D1267" s="167"/>
    </row>
    <row r="1268" spans="4:4">
      <c r="D1268" s="167"/>
    </row>
    <row r="1269" spans="4:4">
      <c r="D1269" s="167"/>
    </row>
    <row r="1270" spans="4:4">
      <c r="D1270" s="167"/>
    </row>
    <row r="1271" spans="4:4">
      <c r="D1271" s="167"/>
    </row>
    <row r="1272" spans="4:4">
      <c r="D1272" s="167"/>
    </row>
    <row r="1273" spans="4:4">
      <c r="D1273" s="167"/>
    </row>
    <row r="1274" spans="4:4">
      <c r="D1274" s="167"/>
    </row>
    <row r="1275" spans="4:4">
      <c r="D1275" s="167"/>
    </row>
    <row r="1276" spans="4:4">
      <c r="D1276" s="167"/>
    </row>
    <row r="1277" spans="4:4">
      <c r="D1277" s="167"/>
    </row>
    <row r="1278" spans="4:4">
      <c r="D1278" s="167"/>
    </row>
    <row r="1279" spans="4:4">
      <c r="D1279" s="167"/>
    </row>
    <row r="1280" spans="4:4">
      <c r="D1280" s="167"/>
    </row>
    <row r="1281" spans="4:4">
      <c r="D1281" s="167"/>
    </row>
    <row r="1282" spans="4:4">
      <c r="D1282" s="167"/>
    </row>
    <row r="1283" spans="4:4">
      <c r="D1283" s="167"/>
    </row>
    <row r="1284" spans="4:4">
      <c r="D1284" s="167"/>
    </row>
    <row r="1285" spans="4:4">
      <c r="D1285" s="167"/>
    </row>
    <row r="1286" spans="4:4">
      <c r="D1286" s="167"/>
    </row>
    <row r="1287" spans="4:4">
      <c r="D1287" s="167"/>
    </row>
    <row r="1288" spans="4:4">
      <c r="D1288" s="167"/>
    </row>
    <row r="1289" spans="4:4">
      <c r="D1289" s="167"/>
    </row>
    <row r="1290" spans="4:4">
      <c r="D1290" s="167"/>
    </row>
    <row r="1291" spans="4:4">
      <c r="D1291" s="167"/>
    </row>
    <row r="1292" spans="4:4">
      <c r="D1292" s="167"/>
    </row>
    <row r="1293" spans="4:4">
      <c r="D1293" s="167"/>
    </row>
    <row r="1294" spans="4:4">
      <c r="D1294" s="167"/>
    </row>
    <row r="1295" spans="4:4">
      <c r="D1295" s="167"/>
    </row>
    <row r="1296" spans="4:4">
      <c r="D1296" s="167"/>
    </row>
    <row r="1297" spans="4:4">
      <c r="D1297" s="167"/>
    </row>
    <row r="1298" spans="4:4">
      <c r="D1298" s="167"/>
    </row>
    <row r="1299" spans="4:4">
      <c r="D1299" s="167"/>
    </row>
    <row r="1300" spans="4:4">
      <c r="D1300" s="167"/>
    </row>
    <row r="1301" spans="4:4">
      <c r="D1301" s="167"/>
    </row>
    <row r="1302" spans="4:4">
      <c r="D1302" s="167"/>
    </row>
    <row r="1303" spans="4:4">
      <c r="D1303" s="167"/>
    </row>
    <row r="1304" spans="4:4">
      <c r="D1304" s="167"/>
    </row>
    <row r="1305" spans="4:4">
      <c r="D1305" s="167"/>
    </row>
    <row r="1306" spans="4:4">
      <c r="D1306" s="167"/>
    </row>
    <row r="1307" spans="4:4">
      <c r="D1307" s="167"/>
    </row>
    <row r="1308" spans="4:4">
      <c r="D1308" s="167"/>
    </row>
    <row r="1309" spans="4:4">
      <c r="D1309" s="167"/>
    </row>
    <row r="1310" spans="4:4">
      <c r="D1310" s="167"/>
    </row>
    <row r="1311" spans="4:4">
      <c r="D1311" s="167"/>
    </row>
    <row r="1312" spans="4:4">
      <c r="D1312" s="167"/>
    </row>
    <row r="1313" spans="4:4">
      <c r="D1313" s="167"/>
    </row>
    <row r="1314" spans="4:4">
      <c r="D1314" s="167"/>
    </row>
    <row r="1315" spans="4:4">
      <c r="D1315" s="167"/>
    </row>
    <row r="1316" spans="4:4">
      <c r="D1316" s="167"/>
    </row>
    <row r="1317" spans="4:4">
      <c r="D1317" s="167"/>
    </row>
    <row r="1318" spans="4:4">
      <c r="D1318" s="167"/>
    </row>
    <row r="1319" spans="4:4">
      <c r="D1319" s="167"/>
    </row>
    <row r="1320" spans="4:4">
      <c r="D1320" s="167"/>
    </row>
    <row r="1321" spans="4:4">
      <c r="D1321" s="167"/>
    </row>
    <row r="1322" spans="4:4">
      <c r="D1322" s="167"/>
    </row>
    <row r="1323" spans="4:4">
      <c r="D1323" s="167"/>
    </row>
    <row r="1324" spans="4:4">
      <c r="D1324" s="167"/>
    </row>
    <row r="1325" spans="4:4">
      <c r="D1325" s="167"/>
    </row>
    <row r="1326" spans="4:4">
      <c r="D1326" s="167"/>
    </row>
    <row r="1327" spans="4:4">
      <c r="D1327" s="167"/>
    </row>
    <row r="1328" spans="4:4">
      <c r="D1328" s="167"/>
    </row>
    <row r="1329" spans="4:4">
      <c r="D1329" s="167"/>
    </row>
    <row r="1330" spans="4:4">
      <c r="D1330" s="167"/>
    </row>
    <row r="1331" spans="4:4">
      <c r="D1331" s="167"/>
    </row>
    <row r="1332" spans="4:4">
      <c r="D1332" s="167"/>
    </row>
    <row r="1333" spans="4:4">
      <c r="D1333" s="167"/>
    </row>
    <row r="1334" spans="4:4">
      <c r="D1334" s="167"/>
    </row>
    <row r="1335" spans="4:4">
      <c r="D1335" s="167"/>
    </row>
    <row r="1336" spans="4:4">
      <c r="D1336" s="167"/>
    </row>
    <row r="1337" spans="4:4">
      <c r="D1337" s="167"/>
    </row>
    <row r="1338" spans="4:4">
      <c r="D1338" s="167"/>
    </row>
    <row r="1339" spans="4:4">
      <c r="D1339" s="167"/>
    </row>
    <row r="1340" spans="4:4">
      <c r="D1340" s="167"/>
    </row>
    <row r="1341" spans="4:4">
      <c r="D1341" s="167"/>
    </row>
    <row r="1342" spans="4:4">
      <c r="D1342" s="167"/>
    </row>
    <row r="1343" spans="4:4">
      <c r="D1343" s="167"/>
    </row>
    <row r="1344" spans="4:4">
      <c r="D1344" s="167"/>
    </row>
    <row r="1345" spans="4:4">
      <c r="D1345" s="167"/>
    </row>
    <row r="1346" spans="4:4">
      <c r="D1346" s="167"/>
    </row>
    <row r="1347" spans="4:4">
      <c r="D1347" s="167"/>
    </row>
    <row r="1348" spans="4:4">
      <c r="D1348" s="167"/>
    </row>
    <row r="1349" spans="4:4">
      <c r="D1349" s="167"/>
    </row>
    <row r="1350" spans="4:4">
      <c r="D1350" s="167"/>
    </row>
    <row r="1351" spans="4:4">
      <c r="D1351" s="167"/>
    </row>
    <row r="1352" spans="4:4">
      <c r="D1352" s="167"/>
    </row>
    <row r="1353" spans="4:4">
      <c r="D1353" s="167"/>
    </row>
    <row r="1354" spans="4:4">
      <c r="D1354" s="167"/>
    </row>
    <row r="1355" spans="4:4">
      <c r="D1355" s="167"/>
    </row>
    <row r="1356" spans="4:4">
      <c r="D1356" s="167"/>
    </row>
    <row r="1357" spans="4:4">
      <c r="D1357" s="167"/>
    </row>
    <row r="1358" spans="4:4">
      <c r="D1358" s="167"/>
    </row>
    <row r="1359" spans="4:4">
      <c r="D1359" s="167"/>
    </row>
    <row r="1360" spans="4:4">
      <c r="D1360" s="167"/>
    </row>
    <row r="1361" spans="4:4">
      <c r="D1361" s="167"/>
    </row>
    <row r="1362" spans="4:4">
      <c r="D1362" s="167"/>
    </row>
    <row r="1363" spans="4:4">
      <c r="D1363" s="167"/>
    </row>
    <row r="1364" spans="4:4">
      <c r="D1364" s="167"/>
    </row>
    <row r="1365" spans="4:4">
      <c r="D1365" s="167"/>
    </row>
    <row r="1366" spans="4:4">
      <c r="D1366" s="167"/>
    </row>
    <row r="1367" spans="4:4">
      <c r="D1367" s="167"/>
    </row>
    <row r="1368" spans="4:4">
      <c r="D1368" s="167"/>
    </row>
    <row r="1369" spans="4:4">
      <c r="D1369" s="167"/>
    </row>
    <row r="1370" spans="4:4">
      <c r="D1370" s="167"/>
    </row>
    <row r="1371" spans="4:4">
      <c r="D1371" s="167"/>
    </row>
    <row r="1372" spans="4:4">
      <c r="D1372" s="167"/>
    </row>
    <row r="1373" spans="4:4">
      <c r="D1373" s="167"/>
    </row>
    <row r="1374" spans="4:4">
      <c r="D1374" s="167"/>
    </row>
    <row r="1375" spans="4:4">
      <c r="D1375" s="167"/>
    </row>
    <row r="1376" spans="4:4">
      <c r="D1376" s="167"/>
    </row>
    <row r="1377" spans="4:4">
      <c r="D1377" s="167"/>
    </row>
    <row r="1378" spans="4:4">
      <c r="D1378" s="167"/>
    </row>
    <row r="1379" spans="4:4">
      <c r="D1379" s="167"/>
    </row>
    <row r="1380" spans="4:4">
      <c r="D1380" s="167"/>
    </row>
    <row r="1381" spans="4:4">
      <c r="D1381" s="167"/>
    </row>
    <row r="1382" spans="4:4">
      <c r="D1382" s="167"/>
    </row>
    <row r="1383" spans="4:4">
      <c r="D1383" s="167"/>
    </row>
    <row r="1384" spans="4:4">
      <c r="D1384" s="167"/>
    </row>
    <row r="1385" spans="4:4">
      <c r="D1385" s="167"/>
    </row>
    <row r="1386" spans="4:4">
      <c r="D1386" s="167"/>
    </row>
    <row r="1387" spans="4:4">
      <c r="D1387" s="167"/>
    </row>
    <row r="1388" spans="4:4">
      <c r="D1388" s="167"/>
    </row>
    <row r="1389" spans="4:4">
      <c r="D1389" s="167"/>
    </row>
    <row r="1390" spans="4:4">
      <c r="D1390" s="167"/>
    </row>
    <row r="1391" spans="4:4">
      <c r="D1391" s="167"/>
    </row>
    <row r="1392" spans="4:4">
      <c r="D1392" s="167"/>
    </row>
    <row r="1393" spans="4:4">
      <c r="D1393" s="167"/>
    </row>
    <row r="1394" spans="4:4">
      <c r="D1394" s="167"/>
    </row>
    <row r="1395" spans="4:4">
      <c r="D1395" s="167"/>
    </row>
    <row r="1396" spans="4:4">
      <c r="D1396" s="167"/>
    </row>
    <row r="1397" spans="4:4">
      <c r="D1397" s="167"/>
    </row>
    <row r="1398" spans="4:4">
      <c r="D1398" s="167"/>
    </row>
    <row r="1399" spans="4:4">
      <c r="D1399" s="167"/>
    </row>
    <row r="1400" spans="4:4">
      <c r="D1400" s="167"/>
    </row>
    <row r="1401" spans="4:4">
      <c r="D1401" s="167"/>
    </row>
    <row r="1402" spans="4:4">
      <c r="D1402" s="167"/>
    </row>
    <row r="1403" spans="4:4">
      <c r="D1403" s="167"/>
    </row>
    <row r="1404" spans="4:4">
      <c r="D1404" s="167"/>
    </row>
    <row r="1405" spans="4:4">
      <c r="D1405" s="167"/>
    </row>
    <row r="1406" spans="4:4">
      <c r="D1406" s="167"/>
    </row>
    <row r="1407" spans="4:4">
      <c r="D1407" s="167"/>
    </row>
    <row r="1408" spans="4:4">
      <c r="D1408" s="167"/>
    </row>
    <row r="1409" spans="4:4">
      <c r="D1409" s="167"/>
    </row>
    <row r="1410" spans="4:4">
      <c r="D1410" s="167"/>
    </row>
    <row r="1411" spans="4:4">
      <c r="D1411" s="167"/>
    </row>
    <row r="1412" spans="4:4">
      <c r="D1412" s="167"/>
    </row>
    <row r="1413" spans="4:4">
      <c r="D1413" s="167"/>
    </row>
    <row r="1414" spans="4:4">
      <c r="D1414" s="167"/>
    </row>
    <row r="1415" spans="4:4">
      <c r="D1415" s="167"/>
    </row>
    <row r="1416" spans="4:4">
      <c r="D1416" s="167"/>
    </row>
    <row r="1417" spans="4:4">
      <c r="D1417" s="167"/>
    </row>
    <row r="1418" spans="4:4">
      <c r="D1418" s="167"/>
    </row>
    <row r="1419" spans="4:4">
      <c r="D1419" s="167"/>
    </row>
    <row r="1420" spans="4:4">
      <c r="D1420" s="167"/>
    </row>
    <row r="1421" spans="4:4">
      <c r="D1421" s="167"/>
    </row>
    <row r="1422" spans="4:4">
      <c r="D1422" s="167"/>
    </row>
    <row r="1423" spans="4:4">
      <c r="D1423" s="167"/>
    </row>
    <row r="1424" spans="4:4">
      <c r="D1424" s="167"/>
    </row>
    <row r="1425" spans="4:4">
      <c r="D1425" s="167"/>
    </row>
    <row r="1426" spans="4:4">
      <c r="D1426" s="167"/>
    </row>
    <row r="1427" spans="4:4">
      <c r="D1427" s="167"/>
    </row>
    <row r="1428" spans="4:4">
      <c r="D1428" s="167"/>
    </row>
    <row r="1429" spans="4:4">
      <c r="D1429" s="167"/>
    </row>
    <row r="1430" spans="4:4">
      <c r="D1430" s="167"/>
    </row>
    <row r="1431" spans="4:4">
      <c r="D1431" s="167"/>
    </row>
    <row r="1432" spans="4:4">
      <c r="D1432" s="167"/>
    </row>
    <row r="1433" spans="4:4">
      <c r="D1433" s="167"/>
    </row>
    <row r="1434" spans="4:4">
      <c r="D1434" s="167"/>
    </row>
    <row r="1435" spans="4:4">
      <c r="D1435" s="167"/>
    </row>
    <row r="1436" spans="4:4">
      <c r="D1436" s="167"/>
    </row>
    <row r="1437" spans="4:4">
      <c r="D1437" s="167"/>
    </row>
    <row r="1438" spans="4:4">
      <c r="D1438" s="167"/>
    </row>
    <row r="1439" spans="4:4">
      <c r="D1439" s="167"/>
    </row>
    <row r="1440" spans="4:4">
      <c r="D1440" s="167"/>
    </row>
    <row r="1441" spans="4:4">
      <c r="D1441" s="167"/>
    </row>
    <row r="1442" spans="4:4">
      <c r="D1442" s="167"/>
    </row>
    <row r="1443" spans="4:4">
      <c r="D1443" s="167"/>
    </row>
    <row r="1444" spans="4:4">
      <c r="D1444" s="167"/>
    </row>
    <row r="1445" spans="4:4">
      <c r="D1445" s="167"/>
    </row>
    <row r="1446" spans="4:4">
      <c r="D1446" s="167"/>
    </row>
    <row r="1447" spans="4:4">
      <c r="D1447" s="167"/>
    </row>
    <row r="1448" spans="4:4">
      <c r="D1448" s="167"/>
    </row>
    <row r="1449" spans="4:4">
      <c r="D1449" s="167"/>
    </row>
    <row r="1450" spans="4:4">
      <c r="D1450" s="167"/>
    </row>
    <row r="1451" spans="4:4">
      <c r="D1451" s="167"/>
    </row>
    <row r="1452" spans="4:4">
      <c r="D1452" s="167"/>
    </row>
    <row r="1453" spans="4:4">
      <c r="D1453" s="167"/>
    </row>
    <row r="1454" spans="4:4">
      <c r="D1454" s="167"/>
    </row>
    <row r="1455" spans="4:4">
      <c r="D1455" s="167"/>
    </row>
    <row r="1456" spans="4:4">
      <c r="D1456" s="167"/>
    </row>
    <row r="1457" spans="4:4">
      <c r="D1457" s="167"/>
    </row>
    <row r="1458" spans="4:4">
      <c r="D1458" s="167"/>
    </row>
    <row r="1459" spans="4:4">
      <c r="D1459" s="167"/>
    </row>
    <row r="1460" spans="4:4">
      <c r="D1460" s="167"/>
    </row>
    <row r="1461" spans="4:4">
      <c r="D1461" s="167"/>
    </row>
    <row r="1462" spans="4:4">
      <c r="D1462" s="167"/>
    </row>
    <row r="1463" spans="4:4">
      <c r="D1463" s="167"/>
    </row>
    <row r="1464" spans="4:4">
      <c r="D1464" s="167"/>
    </row>
    <row r="1465" spans="4:4">
      <c r="D1465" s="167"/>
    </row>
    <row r="1466" spans="4:4">
      <c r="D1466" s="167"/>
    </row>
    <row r="1467" spans="4:4">
      <c r="D1467" s="167"/>
    </row>
    <row r="1468" spans="4:4">
      <c r="D1468" s="167"/>
    </row>
    <row r="1469" spans="4:4">
      <c r="D1469" s="167"/>
    </row>
    <row r="1470" spans="4:4">
      <c r="D1470" s="167"/>
    </row>
    <row r="1471" spans="4:4">
      <c r="D1471" s="167"/>
    </row>
    <row r="1472" spans="4:4">
      <c r="D1472" s="167"/>
    </row>
    <row r="1473" spans="4:4">
      <c r="D1473" s="167"/>
    </row>
    <row r="1474" spans="4:4">
      <c r="D1474" s="167"/>
    </row>
    <row r="1475" spans="4:4">
      <c r="D1475" s="167"/>
    </row>
    <row r="1476" spans="4:4">
      <c r="D1476" s="167"/>
    </row>
    <row r="1477" spans="4:4">
      <c r="D1477" s="167"/>
    </row>
    <row r="1478" spans="4:4">
      <c r="D1478" s="167"/>
    </row>
    <row r="1479" spans="4:4">
      <c r="D1479" s="167"/>
    </row>
    <row r="1480" spans="4:4">
      <c r="D1480" s="167"/>
    </row>
    <row r="1481" spans="4:4">
      <c r="D1481" s="167"/>
    </row>
    <row r="1482" spans="4:4">
      <c r="D1482" s="167"/>
    </row>
    <row r="1483" spans="4:4">
      <c r="D1483" s="167"/>
    </row>
    <row r="1484" spans="4:4">
      <c r="D1484" s="167"/>
    </row>
    <row r="1485" spans="4:4">
      <c r="D1485" s="167"/>
    </row>
    <row r="1486" spans="4:4">
      <c r="D1486" s="167"/>
    </row>
    <row r="1487" spans="4:4">
      <c r="D1487" s="167"/>
    </row>
    <row r="1488" spans="4:4">
      <c r="D1488" s="167"/>
    </row>
    <row r="1489" spans="4:4">
      <c r="D1489" s="167"/>
    </row>
    <row r="1490" spans="4:4">
      <c r="D1490" s="167"/>
    </row>
    <row r="1491" spans="4:4">
      <c r="D1491" s="167"/>
    </row>
    <row r="1492" spans="4:4">
      <c r="D1492" s="167"/>
    </row>
    <row r="1493" spans="4:4">
      <c r="D1493" s="167"/>
    </row>
    <row r="1494" spans="4:4">
      <c r="D1494" s="167"/>
    </row>
    <row r="1495" spans="4:4">
      <c r="D1495" s="167"/>
    </row>
    <row r="1496" spans="4:4">
      <c r="D1496" s="167"/>
    </row>
    <row r="1497" spans="4:4">
      <c r="D1497" s="167"/>
    </row>
    <row r="1498" spans="4:4">
      <c r="D1498" s="167"/>
    </row>
    <row r="1499" spans="4:4">
      <c r="D1499" s="167"/>
    </row>
    <row r="1500" spans="4:4">
      <c r="D1500" s="167"/>
    </row>
    <row r="1501" spans="4:4">
      <c r="D1501" s="167"/>
    </row>
    <row r="1502" spans="4:4">
      <c r="D1502" s="167"/>
    </row>
    <row r="1503" spans="4:4">
      <c r="D1503" s="167"/>
    </row>
    <row r="1504" spans="4:4">
      <c r="D1504" s="167"/>
    </row>
    <row r="1505" spans="4:4">
      <c r="D1505" s="167"/>
    </row>
    <row r="1506" spans="4:4">
      <c r="D1506" s="167"/>
    </row>
    <row r="1507" spans="4:4">
      <c r="D1507" s="167"/>
    </row>
    <row r="1508" spans="4:4">
      <c r="D1508" s="167"/>
    </row>
    <row r="1509" spans="4:4">
      <c r="D1509" s="167"/>
    </row>
    <row r="1510" spans="4:4">
      <c r="D1510" s="167"/>
    </row>
    <row r="1511" spans="4:4">
      <c r="D1511" s="167"/>
    </row>
    <row r="1512" spans="4:4">
      <c r="D1512" s="167"/>
    </row>
    <row r="1513" spans="4:4">
      <c r="D1513" s="167"/>
    </row>
    <row r="1514" spans="4:4">
      <c r="D1514" s="167"/>
    </row>
    <row r="1515" spans="4:4">
      <c r="D1515" s="167"/>
    </row>
    <row r="1516" spans="4:4">
      <c r="D1516" s="167"/>
    </row>
    <row r="1517" spans="4:4">
      <c r="D1517" s="167"/>
    </row>
    <row r="1518" spans="4:4">
      <c r="D1518" s="167"/>
    </row>
    <row r="1519" spans="4:4">
      <c r="D1519" s="167"/>
    </row>
    <row r="1520" spans="4:4">
      <c r="D1520" s="167"/>
    </row>
    <row r="1521" spans="4:4">
      <c r="D1521" s="167"/>
    </row>
    <row r="1522" spans="4:4">
      <c r="D1522" s="167"/>
    </row>
    <row r="1523" spans="4:4">
      <c r="D1523" s="167"/>
    </row>
    <row r="1524" spans="4:4">
      <c r="D1524" s="167"/>
    </row>
    <row r="1525" spans="4:4">
      <c r="D1525" s="167"/>
    </row>
    <row r="1526" spans="4:4">
      <c r="D1526" s="167"/>
    </row>
    <row r="1527" spans="4:4">
      <c r="D1527" s="167"/>
    </row>
    <row r="1528" spans="4:4">
      <c r="D1528" s="167"/>
    </row>
    <row r="1529" spans="4:4">
      <c r="D1529" s="167"/>
    </row>
    <row r="1530" spans="4:4">
      <c r="D1530" s="167"/>
    </row>
    <row r="1531" spans="4:4">
      <c r="D1531" s="167"/>
    </row>
    <row r="1532" spans="4:4">
      <c r="D1532" s="167"/>
    </row>
    <row r="1533" spans="4:4">
      <c r="D1533" s="167"/>
    </row>
    <row r="1534" spans="4:4">
      <c r="D1534" s="167"/>
    </row>
    <row r="1535" spans="4:4">
      <c r="D1535" s="167"/>
    </row>
    <row r="1536" spans="4:4">
      <c r="D1536" s="167"/>
    </row>
    <row r="1537" spans="4:4">
      <c r="D1537" s="167"/>
    </row>
    <row r="1538" spans="4:4">
      <c r="D1538" s="167"/>
    </row>
    <row r="1539" spans="4:4">
      <c r="D1539" s="167"/>
    </row>
    <row r="1540" spans="4:4">
      <c r="D1540" s="167"/>
    </row>
    <row r="1541" spans="4:4">
      <c r="D1541" s="167"/>
    </row>
    <row r="1542" spans="4:4">
      <c r="D1542" s="167"/>
    </row>
    <row r="1543" spans="4:4">
      <c r="D1543" s="167"/>
    </row>
    <row r="1544" spans="4:4">
      <c r="D1544" s="167"/>
    </row>
    <row r="1545" spans="4:4">
      <c r="D1545" s="167"/>
    </row>
    <row r="1546" spans="4:4">
      <c r="D1546" s="167"/>
    </row>
    <row r="1547" spans="4:4">
      <c r="D1547" s="167"/>
    </row>
    <row r="1548" spans="4:4">
      <c r="D1548" s="167"/>
    </row>
    <row r="1549" spans="4:4">
      <c r="D1549" s="167"/>
    </row>
    <row r="1550" spans="4:4">
      <c r="D1550" s="167"/>
    </row>
    <row r="1551" spans="4:4">
      <c r="D1551" s="167"/>
    </row>
    <row r="1552" spans="4:4">
      <c r="D1552" s="167"/>
    </row>
    <row r="1553" spans="4:4">
      <c r="D1553" s="167"/>
    </row>
    <row r="1554" spans="4:4">
      <c r="D1554" s="167"/>
    </row>
    <row r="1555" spans="4:4">
      <c r="D1555" s="167"/>
    </row>
    <row r="1556" spans="4:4">
      <c r="D1556" s="167"/>
    </row>
    <row r="1557" spans="4:4">
      <c r="D1557" s="167"/>
    </row>
    <row r="1558" spans="4:4">
      <c r="D1558" s="167"/>
    </row>
    <row r="1559" spans="4:4">
      <c r="D1559" s="167"/>
    </row>
    <row r="1560" spans="4:4">
      <c r="D1560" s="167"/>
    </row>
    <row r="1561" spans="4:4">
      <c r="D1561" s="167"/>
    </row>
    <row r="1562" spans="4:4">
      <c r="D1562" s="167"/>
    </row>
    <row r="1563" spans="4:4">
      <c r="D1563" s="167"/>
    </row>
    <row r="1564" spans="4:4">
      <c r="D1564" s="167"/>
    </row>
    <row r="1565" spans="4:4">
      <c r="D1565" s="167"/>
    </row>
    <row r="1566" spans="4:4">
      <c r="D1566" s="167"/>
    </row>
    <row r="1567" spans="4:4">
      <c r="D1567" s="167"/>
    </row>
    <row r="1568" spans="4:4">
      <c r="D1568" s="167"/>
    </row>
    <row r="1569" spans="4:4">
      <c r="D1569" s="167"/>
    </row>
    <row r="1570" spans="4:4">
      <c r="D1570" s="167"/>
    </row>
    <row r="1571" spans="4:4">
      <c r="D1571" s="167"/>
    </row>
    <row r="1572" spans="4:4">
      <c r="D1572" s="167"/>
    </row>
    <row r="1573" spans="4:4">
      <c r="D1573" s="167"/>
    </row>
    <row r="1574" spans="4:4">
      <c r="D1574" s="167"/>
    </row>
    <row r="1575" spans="4:4">
      <c r="D1575" s="167"/>
    </row>
    <row r="1576" spans="4:4">
      <c r="D1576" s="167"/>
    </row>
    <row r="1577" spans="4:4">
      <c r="D1577" s="167"/>
    </row>
    <row r="1578" spans="4:4">
      <c r="D1578" s="167"/>
    </row>
    <row r="1579" spans="4:4">
      <c r="D1579" s="167"/>
    </row>
    <row r="1580" spans="4:4">
      <c r="D1580" s="167"/>
    </row>
    <row r="1581" spans="4:4">
      <c r="D1581" s="167"/>
    </row>
    <row r="1582" spans="4:4">
      <c r="D1582" s="167"/>
    </row>
    <row r="1583" spans="4:4">
      <c r="D1583" s="167"/>
    </row>
    <row r="1584" spans="4:4">
      <c r="D1584" s="167"/>
    </row>
    <row r="1585" spans="4:4">
      <c r="D1585" s="167"/>
    </row>
    <row r="1586" spans="4:4">
      <c r="D1586" s="167"/>
    </row>
    <row r="1587" spans="4:4">
      <c r="D1587" s="167"/>
    </row>
    <row r="1588" spans="4:4">
      <c r="D1588" s="167"/>
    </row>
    <row r="1589" spans="4:4">
      <c r="D1589" s="167"/>
    </row>
    <row r="1590" spans="4:4">
      <c r="D1590" s="167"/>
    </row>
    <row r="1591" spans="4:4">
      <c r="D1591" s="167"/>
    </row>
    <row r="1592" spans="4:4">
      <c r="D1592" s="167"/>
    </row>
    <row r="1593" spans="4:4">
      <c r="D1593" s="167"/>
    </row>
    <row r="1594" spans="4:4">
      <c r="D1594" s="167"/>
    </row>
    <row r="1595" spans="4:4">
      <c r="D1595" s="167"/>
    </row>
    <row r="1596" spans="4:4">
      <c r="D1596" s="167"/>
    </row>
    <row r="1597" spans="4:4">
      <c r="D1597" s="167"/>
    </row>
    <row r="1598" spans="4:4">
      <c r="D1598" s="167"/>
    </row>
    <row r="1599" spans="4:4">
      <c r="D1599" s="167"/>
    </row>
    <row r="1600" spans="4:4">
      <c r="D1600" s="167"/>
    </row>
    <row r="1601" spans="4:4">
      <c r="D1601" s="167"/>
    </row>
    <row r="1602" spans="4:4">
      <c r="D1602" s="167"/>
    </row>
    <row r="1603" spans="4:4">
      <c r="D1603" s="167"/>
    </row>
    <row r="1604" spans="4:4">
      <c r="D1604" s="167"/>
    </row>
    <row r="1605" spans="4:4">
      <c r="D1605" s="167"/>
    </row>
    <row r="1606" spans="4:4">
      <c r="D1606" s="167"/>
    </row>
    <row r="1607" spans="4:4">
      <c r="D1607" s="167"/>
    </row>
    <row r="1608" spans="4:4">
      <c r="D1608" s="167"/>
    </row>
    <row r="1609" spans="4:4">
      <c r="D1609" s="167"/>
    </row>
    <row r="1610" spans="4:4">
      <c r="D1610" s="167"/>
    </row>
    <row r="1611" spans="4:4">
      <c r="D1611" s="167"/>
    </row>
    <row r="1612" spans="4:4">
      <c r="D1612" s="167"/>
    </row>
    <row r="1613" spans="4:4">
      <c r="D1613" s="167"/>
    </row>
    <row r="1614" spans="4:4">
      <c r="D1614" s="167"/>
    </row>
    <row r="1615" spans="4:4">
      <c r="D1615" s="167"/>
    </row>
    <row r="1616" spans="4:4">
      <c r="D1616" s="167"/>
    </row>
    <row r="1617" spans="4:4">
      <c r="D1617" s="167"/>
    </row>
    <row r="1618" spans="4:4">
      <c r="D1618" s="167"/>
    </row>
    <row r="1619" spans="4:4">
      <c r="D1619" s="167"/>
    </row>
    <row r="1620" spans="4:4">
      <c r="D1620" s="167"/>
    </row>
    <row r="1621" spans="4:4">
      <c r="D1621" s="167"/>
    </row>
    <row r="1622" spans="4:4">
      <c r="D1622" s="167"/>
    </row>
    <row r="1623" spans="4:4">
      <c r="D1623" s="167"/>
    </row>
    <row r="1624" spans="4:4">
      <c r="D1624" s="167"/>
    </row>
    <row r="1625" spans="4:4">
      <c r="D1625" s="167"/>
    </row>
    <row r="1626" spans="4:4">
      <c r="D1626" s="167"/>
    </row>
    <row r="1627" spans="4:4">
      <c r="D1627" s="167"/>
    </row>
    <row r="1628" spans="4:4">
      <c r="D1628" s="167"/>
    </row>
    <row r="1629" spans="4:4">
      <c r="D1629" s="167"/>
    </row>
    <row r="1630" spans="4:4">
      <c r="D1630" s="167"/>
    </row>
    <row r="1631" spans="4:4">
      <c r="D1631" s="167"/>
    </row>
    <row r="1632" spans="4:4">
      <c r="D1632" s="167"/>
    </row>
    <row r="1633" spans="4:4">
      <c r="D1633" s="167"/>
    </row>
    <row r="1634" spans="4:4">
      <c r="D1634" s="167"/>
    </row>
    <row r="1635" spans="4:4">
      <c r="D1635" s="167"/>
    </row>
    <row r="1636" spans="4:4">
      <c r="D1636" s="167"/>
    </row>
    <row r="1637" spans="4:4">
      <c r="D1637" s="167"/>
    </row>
    <row r="1638" spans="4:4">
      <c r="D1638" s="167"/>
    </row>
    <row r="1639" spans="4:4">
      <c r="D1639" s="167"/>
    </row>
    <row r="1640" spans="4:4">
      <c r="D1640" s="167"/>
    </row>
    <row r="1641" spans="4:4">
      <c r="D1641" s="167"/>
    </row>
    <row r="1642" spans="4:4">
      <c r="D1642" s="167"/>
    </row>
    <row r="1643" spans="4:4">
      <c r="D1643" s="167"/>
    </row>
    <row r="1644" spans="4:4">
      <c r="D1644" s="167"/>
    </row>
    <row r="1645" spans="4:4">
      <c r="D1645" s="167"/>
    </row>
    <row r="1646" spans="4:4">
      <c r="D1646" s="167"/>
    </row>
    <row r="1647" spans="4:4">
      <c r="D1647" s="167"/>
    </row>
    <row r="1648" spans="4:4">
      <c r="D1648" s="167"/>
    </row>
    <row r="1649" spans="4:4">
      <c r="D1649" s="167"/>
    </row>
    <row r="1650" spans="4:4">
      <c r="D1650" s="167"/>
    </row>
    <row r="1651" spans="4:4">
      <c r="D1651" s="167"/>
    </row>
    <row r="1652" spans="4:4">
      <c r="D1652" s="167"/>
    </row>
    <row r="1653" spans="4:4">
      <c r="D1653" s="167"/>
    </row>
    <row r="1654" spans="4:4">
      <c r="D1654" s="167"/>
    </row>
    <row r="1655" spans="4:4">
      <c r="D1655" s="167"/>
    </row>
    <row r="1656" spans="4:4">
      <c r="D1656" s="167"/>
    </row>
    <row r="1657" spans="4:4">
      <c r="D1657" s="167"/>
    </row>
    <row r="1658" spans="4:4">
      <c r="D1658" s="167"/>
    </row>
    <row r="1659" spans="4:4">
      <c r="D1659" s="167"/>
    </row>
    <row r="1660" spans="4:4">
      <c r="D1660" s="167"/>
    </row>
    <row r="1661" spans="4:4">
      <c r="D1661" s="167"/>
    </row>
    <row r="1662" spans="4:4">
      <c r="D1662" s="167"/>
    </row>
    <row r="1663" spans="4:4">
      <c r="D1663" s="167"/>
    </row>
    <row r="1664" spans="4:4">
      <c r="D1664" s="167"/>
    </row>
    <row r="1665" spans="4:4">
      <c r="D1665" s="167"/>
    </row>
    <row r="1666" spans="4:4">
      <c r="D1666" s="167"/>
    </row>
    <row r="1667" spans="4:4">
      <c r="D1667" s="167"/>
    </row>
    <row r="1668" spans="4:4">
      <c r="D1668" s="167"/>
    </row>
    <row r="1669" spans="4:4">
      <c r="D1669" s="167"/>
    </row>
    <row r="1670" spans="4:4">
      <c r="D1670" s="167"/>
    </row>
    <row r="1671" spans="4:4">
      <c r="D1671" s="167"/>
    </row>
    <row r="1672" spans="4:4">
      <c r="D1672" s="167"/>
    </row>
    <row r="1673" spans="4:4">
      <c r="D1673" s="167"/>
    </row>
    <row r="1674" spans="4:4">
      <c r="D1674" s="167"/>
    </row>
    <row r="1675" spans="4:4">
      <c r="D1675" s="167"/>
    </row>
    <row r="1676" spans="4:4">
      <c r="D1676" s="167"/>
    </row>
    <row r="1677" spans="4:4">
      <c r="D1677" s="167"/>
    </row>
    <row r="1678" spans="4:4">
      <c r="D1678" s="167"/>
    </row>
    <row r="1679" spans="4:4">
      <c r="D1679" s="167"/>
    </row>
    <row r="1680" spans="4:4">
      <c r="D1680" s="167"/>
    </row>
    <row r="1681" spans="4:4">
      <c r="D1681" s="167"/>
    </row>
    <row r="1682" spans="4:4">
      <c r="D1682" s="167"/>
    </row>
    <row r="1683" spans="4:4">
      <c r="D1683" s="167"/>
    </row>
    <row r="1684" spans="4:4">
      <c r="D1684" s="167"/>
    </row>
    <row r="1685" spans="4:4">
      <c r="D1685" s="167"/>
    </row>
    <row r="1686" spans="4:4">
      <c r="D1686" s="167"/>
    </row>
    <row r="1687" spans="4:4">
      <c r="D1687" s="167"/>
    </row>
    <row r="1688" spans="4:4">
      <c r="D1688" s="167"/>
    </row>
    <row r="1689" spans="4:4">
      <c r="D1689" s="167"/>
    </row>
    <row r="1690" spans="4:4">
      <c r="D1690" s="167"/>
    </row>
    <row r="1691" spans="4:4">
      <c r="D1691" s="167"/>
    </row>
    <row r="1692" spans="4:4">
      <c r="D1692" s="167"/>
    </row>
    <row r="1693" spans="4:4">
      <c r="D1693" s="167"/>
    </row>
    <row r="1694" spans="4:4">
      <c r="D1694" s="167"/>
    </row>
    <row r="1695" spans="4:4">
      <c r="D1695" s="167"/>
    </row>
    <row r="1696" spans="4:4">
      <c r="D1696" s="167"/>
    </row>
    <row r="1697" spans="4:4">
      <c r="D1697" s="167"/>
    </row>
    <row r="1698" spans="4:4">
      <c r="D1698" s="167"/>
    </row>
    <row r="1699" spans="4:4">
      <c r="D1699" s="167"/>
    </row>
    <row r="1700" spans="4:4">
      <c r="D1700" s="167"/>
    </row>
    <row r="1701" spans="4:4">
      <c r="D1701" s="167"/>
    </row>
    <row r="1702" spans="4:4">
      <c r="D1702" s="167"/>
    </row>
    <row r="1703" spans="4:4">
      <c r="D1703" s="167"/>
    </row>
    <row r="1704" spans="4:4">
      <c r="D1704" s="167"/>
    </row>
    <row r="1705" spans="4:4">
      <c r="D1705" s="167"/>
    </row>
    <row r="1706" spans="4:4">
      <c r="D1706" s="167"/>
    </row>
    <row r="1707" spans="4:4">
      <c r="D1707" s="167"/>
    </row>
    <row r="1708" spans="4:4">
      <c r="D1708" s="167"/>
    </row>
    <row r="1709" spans="4:4">
      <c r="D1709" s="167"/>
    </row>
    <row r="1710" spans="4:4">
      <c r="D1710" s="167"/>
    </row>
    <row r="1711" spans="4:4">
      <c r="D1711" s="167"/>
    </row>
    <row r="1712" spans="4:4">
      <c r="D1712" s="167"/>
    </row>
    <row r="1713" spans="4:4">
      <c r="D1713" s="167"/>
    </row>
    <row r="1714" spans="4:4">
      <c r="D1714" s="167"/>
    </row>
    <row r="1715" spans="4:4">
      <c r="D1715" s="167"/>
    </row>
    <row r="1716" spans="4:4">
      <c r="D1716" s="167"/>
    </row>
    <row r="1717" spans="4:4">
      <c r="D1717" s="167"/>
    </row>
    <row r="1718" spans="4:4">
      <c r="D1718" s="167"/>
    </row>
    <row r="1719" spans="4:4">
      <c r="D1719" s="167"/>
    </row>
    <row r="1720" spans="4:4">
      <c r="D1720" s="167"/>
    </row>
    <row r="1721" spans="4:4">
      <c r="D1721" s="167"/>
    </row>
    <row r="1722" spans="4:4">
      <c r="D1722" s="167"/>
    </row>
    <row r="1723" spans="4:4">
      <c r="D1723" s="167"/>
    </row>
    <row r="1724" spans="4:4">
      <c r="D1724" s="167"/>
    </row>
    <row r="1725" spans="4:4">
      <c r="D1725" s="167"/>
    </row>
    <row r="1726" spans="4:4">
      <c r="D1726" s="167"/>
    </row>
    <row r="1727" spans="4:4">
      <c r="D1727" s="167"/>
    </row>
    <row r="1728" spans="4:4">
      <c r="D1728" s="167"/>
    </row>
    <row r="1729" spans="4:4">
      <c r="D1729" s="167"/>
    </row>
    <row r="1730" spans="4:4">
      <c r="D1730" s="167"/>
    </row>
    <row r="1731" spans="4:4">
      <c r="D1731" s="167"/>
    </row>
    <row r="1732" spans="4:4">
      <c r="D1732" s="167"/>
    </row>
    <row r="1733" spans="4:4">
      <c r="D1733" s="167"/>
    </row>
    <row r="1734" spans="4:4">
      <c r="D1734" s="167"/>
    </row>
    <row r="1735" spans="4:4">
      <c r="D1735" s="167"/>
    </row>
    <row r="1736" spans="4:4">
      <c r="D1736" s="167"/>
    </row>
    <row r="1737" spans="4:4">
      <c r="D1737" s="167"/>
    </row>
    <row r="1738" spans="4:4">
      <c r="D1738" s="167"/>
    </row>
    <row r="1739" spans="4:4">
      <c r="D1739" s="167"/>
    </row>
    <row r="1740" spans="4:4">
      <c r="D1740" s="167"/>
    </row>
    <row r="1741" spans="4:4">
      <c r="D1741" s="167"/>
    </row>
    <row r="1742" spans="4:4">
      <c r="D1742" s="167"/>
    </row>
    <row r="1743" spans="4:4">
      <c r="D1743" s="167"/>
    </row>
    <row r="1744" spans="4:4">
      <c r="D1744" s="167"/>
    </row>
    <row r="1745" spans="4:4">
      <c r="D1745" s="167"/>
    </row>
    <row r="1746" spans="4:4">
      <c r="D1746" s="167"/>
    </row>
    <row r="1747" spans="4:4">
      <c r="D1747" s="167"/>
    </row>
    <row r="1748" spans="4:4">
      <c r="D1748" s="167"/>
    </row>
    <row r="1749" spans="4:4">
      <c r="D1749" s="167"/>
    </row>
    <row r="1750" spans="4:4">
      <c r="D1750" s="167"/>
    </row>
    <row r="1751" spans="4:4">
      <c r="D1751" s="167"/>
    </row>
    <row r="1752" spans="4:4">
      <c r="D1752" s="167"/>
    </row>
    <row r="1753" spans="4:4">
      <c r="D1753" s="167"/>
    </row>
    <row r="1754" spans="4:4">
      <c r="D1754" s="167"/>
    </row>
    <row r="1755" spans="4:4">
      <c r="D1755" s="167"/>
    </row>
    <row r="1756" spans="4:4">
      <c r="D1756" s="167"/>
    </row>
    <row r="1757" spans="4:4">
      <c r="D1757" s="167"/>
    </row>
    <row r="1758" spans="4:4">
      <c r="D1758" s="167"/>
    </row>
    <row r="1759" spans="4:4">
      <c r="D1759" s="167"/>
    </row>
    <row r="1760" spans="4:4">
      <c r="D1760" s="167"/>
    </row>
    <row r="1761" spans="4:4">
      <c r="D1761" s="167"/>
    </row>
    <row r="1762" spans="4:4">
      <c r="D1762" s="167"/>
    </row>
    <row r="1763" spans="4:4">
      <c r="D1763" s="167"/>
    </row>
    <row r="1764" spans="4:4">
      <c r="D1764" s="167"/>
    </row>
    <row r="1765" spans="4:4">
      <c r="D1765" s="167"/>
    </row>
    <row r="1766" spans="4:4">
      <c r="D1766" s="167"/>
    </row>
    <row r="1767" spans="4:4">
      <c r="D1767" s="167"/>
    </row>
    <row r="1768" spans="4:4">
      <c r="D1768" s="167"/>
    </row>
    <row r="1769" spans="4:4">
      <c r="D1769" s="167"/>
    </row>
    <row r="1770" spans="4:4">
      <c r="D1770" s="167"/>
    </row>
    <row r="1771" spans="4:4">
      <c r="D1771" s="167"/>
    </row>
    <row r="1772" spans="4:4">
      <c r="D1772" s="167"/>
    </row>
    <row r="1773" spans="4:4">
      <c r="D1773" s="167"/>
    </row>
    <row r="1774" spans="4:4">
      <c r="D1774" s="167"/>
    </row>
    <row r="1775" spans="4:4">
      <c r="D1775" s="167"/>
    </row>
    <row r="1776" spans="4:4">
      <c r="D1776" s="167"/>
    </row>
    <row r="1777" spans="4:4">
      <c r="D1777" s="167"/>
    </row>
    <row r="1778" spans="4:4">
      <c r="D1778" s="167"/>
    </row>
    <row r="1779" spans="4:4">
      <c r="D1779" s="167"/>
    </row>
    <row r="1780" spans="4:4">
      <c r="D1780" s="167"/>
    </row>
    <row r="1781" spans="4:4">
      <c r="D1781" s="167"/>
    </row>
    <row r="1782" spans="4:4">
      <c r="D1782" s="167"/>
    </row>
    <row r="1783" spans="4:4">
      <c r="D1783" s="167"/>
    </row>
    <row r="1784" spans="4:4">
      <c r="D1784" s="167"/>
    </row>
    <row r="1785" spans="4:4">
      <c r="D1785" s="167"/>
    </row>
    <row r="1786" spans="4:4">
      <c r="D1786" s="167"/>
    </row>
    <row r="1787" spans="4:4">
      <c r="D1787" s="167"/>
    </row>
    <row r="1788" spans="4:4">
      <c r="D1788" s="167"/>
    </row>
    <row r="1789" spans="4:4">
      <c r="D1789" s="167"/>
    </row>
    <row r="1790" spans="4:4">
      <c r="D1790" s="167"/>
    </row>
    <row r="1791" spans="4:4">
      <c r="D1791" s="167"/>
    </row>
    <row r="1792" spans="4:4">
      <c r="D1792" s="167"/>
    </row>
    <row r="1793" spans="4:4">
      <c r="D1793" s="167"/>
    </row>
    <row r="1794" spans="4:4">
      <c r="D1794" s="167"/>
    </row>
    <row r="1795" spans="4:4">
      <c r="D1795" s="167"/>
    </row>
    <row r="1796" spans="4:4">
      <c r="D1796" s="167"/>
    </row>
    <row r="1797" spans="4:4">
      <c r="D1797" s="167"/>
    </row>
    <row r="1798" spans="4:4">
      <c r="D1798" s="167"/>
    </row>
    <row r="1799" spans="4:4">
      <c r="D1799" s="167"/>
    </row>
    <row r="1800" spans="4:4">
      <c r="D1800" s="167"/>
    </row>
    <row r="1801" spans="4:4">
      <c r="D1801" s="167"/>
    </row>
    <row r="1802" spans="4:4">
      <c r="D1802" s="167"/>
    </row>
    <row r="1803" spans="4:4">
      <c r="D1803" s="167"/>
    </row>
    <row r="1804" spans="4:4">
      <c r="D1804" s="167"/>
    </row>
    <row r="1805" spans="4:4">
      <c r="D1805" s="167"/>
    </row>
    <row r="1806" spans="4:4">
      <c r="D1806" s="167"/>
    </row>
    <row r="1807" spans="4:4">
      <c r="D1807" s="167"/>
    </row>
    <row r="1808" spans="4:4">
      <c r="D1808" s="167"/>
    </row>
    <row r="1809" spans="4:4">
      <c r="D1809" s="167"/>
    </row>
    <row r="1810" spans="4:4">
      <c r="D1810" s="167"/>
    </row>
    <row r="1811" spans="4:4">
      <c r="D1811" s="167"/>
    </row>
    <row r="1812" spans="4:4">
      <c r="D1812" s="167"/>
    </row>
    <row r="1813" spans="4:4">
      <c r="D1813" s="167"/>
    </row>
    <row r="1814" spans="4:4">
      <c r="D1814" s="167"/>
    </row>
    <row r="1815" spans="4:4">
      <c r="D1815" s="167"/>
    </row>
    <row r="1816" spans="4:4">
      <c r="D1816" s="167"/>
    </row>
    <row r="1817" spans="4:4">
      <c r="D1817" s="167"/>
    </row>
    <row r="1818" spans="4:4">
      <c r="D1818" s="167"/>
    </row>
    <row r="1819" spans="4:4">
      <c r="D1819" s="167"/>
    </row>
    <row r="1820" spans="4:4">
      <c r="D1820" s="167"/>
    </row>
    <row r="1821" spans="4:4">
      <c r="D1821" s="167"/>
    </row>
    <row r="1822" spans="4:4">
      <c r="D1822" s="167"/>
    </row>
    <row r="1823" spans="4:4">
      <c r="D1823" s="167"/>
    </row>
    <row r="1824" spans="4:4">
      <c r="D1824" s="167"/>
    </row>
    <row r="1825" spans="4:4">
      <c r="D1825" s="167"/>
    </row>
    <row r="1826" spans="4:4">
      <c r="D1826" s="167"/>
    </row>
    <row r="1827" spans="4:4">
      <c r="D1827" s="167"/>
    </row>
    <row r="1828" spans="4:4">
      <c r="D1828" s="167"/>
    </row>
    <row r="1829" spans="4:4">
      <c r="D1829" s="167"/>
    </row>
    <row r="1830" spans="4:4">
      <c r="D1830" s="167"/>
    </row>
    <row r="1831" spans="4:4">
      <c r="D1831" s="167"/>
    </row>
    <row r="1832" spans="4:4">
      <c r="D1832" s="167"/>
    </row>
    <row r="1833" spans="4:4">
      <c r="D1833" s="167"/>
    </row>
    <row r="1834" spans="4:4">
      <c r="D1834" s="167"/>
    </row>
    <row r="1835" spans="4:4">
      <c r="D1835" s="167"/>
    </row>
    <row r="1836" spans="4:4">
      <c r="D1836" s="167"/>
    </row>
    <row r="1837" spans="4:4">
      <c r="D1837" s="167"/>
    </row>
    <row r="1838" spans="4:4">
      <c r="D1838" s="167"/>
    </row>
    <row r="1839" spans="4:4">
      <c r="D1839" s="167"/>
    </row>
    <row r="1840" spans="4:4">
      <c r="D1840" s="167"/>
    </row>
    <row r="1841" spans="4:4">
      <c r="D1841" s="167"/>
    </row>
    <row r="1842" spans="4:4">
      <c r="D1842" s="167"/>
    </row>
    <row r="1843" spans="4:4">
      <c r="D1843" s="167"/>
    </row>
    <row r="1844" spans="4:4">
      <c r="D1844" s="167"/>
    </row>
    <row r="1845" spans="4:4">
      <c r="D1845" s="167"/>
    </row>
    <row r="1846" spans="4:4">
      <c r="D1846" s="167"/>
    </row>
    <row r="1847" spans="4:4">
      <c r="D1847" s="167"/>
    </row>
    <row r="1848" spans="4:4">
      <c r="D1848" s="167"/>
    </row>
    <row r="1849" spans="4:4">
      <c r="D1849" s="167"/>
    </row>
    <row r="1850" spans="4:4">
      <c r="D1850" s="167"/>
    </row>
    <row r="1851" spans="4:4">
      <c r="D1851" s="167"/>
    </row>
    <row r="1852" spans="4:4">
      <c r="D1852" s="167"/>
    </row>
    <row r="1853" spans="4:4">
      <c r="D1853" s="167"/>
    </row>
    <row r="1854" spans="4:4">
      <c r="D1854" s="167"/>
    </row>
    <row r="1855" spans="4:4">
      <c r="D1855" s="167"/>
    </row>
    <row r="1856" spans="4:4">
      <c r="D1856" s="167"/>
    </row>
    <row r="1857" spans="4:4">
      <c r="D1857" s="167"/>
    </row>
    <row r="1858" spans="4:4">
      <c r="D1858" s="167"/>
    </row>
    <row r="1859" spans="4:4">
      <c r="D1859" s="167"/>
    </row>
    <row r="1860" spans="4:4">
      <c r="D1860" s="167"/>
    </row>
    <row r="1861" spans="4:4">
      <c r="D1861" s="167"/>
    </row>
    <row r="1862" spans="4:4">
      <c r="D1862" s="167"/>
    </row>
    <row r="1863" spans="4:4">
      <c r="D1863" s="167"/>
    </row>
    <row r="1864" spans="4:4">
      <c r="D1864" s="167"/>
    </row>
    <row r="1865" spans="4:4">
      <c r="D1865" s="167"/>
    </row>
    <row r="1866" spans="4:4">
      <c r="D1866" s="167"/>
    </row>
    <row r="1867" spans="4:4">
      <c r="D1867" s="167"/>
    </row>
    <row r="1868" spans="4:4">
      <c r="D1868" s="167"/>
    </row>
    <row r="1869" spans="4:4">
      <c r="D1869" s="167"/>
    </row>
    <row r="1870" spans="4:4">
      <c r="D1870" s="167"/>
    </row>
    <row r="1871" spans="4:4">
      <c r="D1871" s="167"/>
    </row>
    <row r="1872" spans="4:4">
      <c r="D1872" s="167"/>
    </row>
    <row r="1873" spans="4:4">
      <c r="D1873" s="167"/>
    </row>
    <row r="1874" spans="4:4">
      <c r="D1874" s="167"/>
    </row>
    <row r="1875" spans="4:4">
      <c r="D1875" s="167"/>
    </row>
    <row r="1876" spans="4:4">
      <c r="D1876" s="167"/>
    </row>
    <row r="1877" spans="4:4">
      <c r="D1877" s="167"/>
    </row>
    <row r="1878" spans="4:4">
      <c r="D1878" s="167"/>
    </row>
    <row r="1879" spans="4:4">
      <c r="D1879" s="167"/>
    </row>
    <row r="1880" spans="4:4">
      <c r="D1880" s="167"/>
    </row>
    <row r="1881" spans="4:4">
      <c r="D1881" s="167"/>
    </row>
    <row r="1882" spans="4:4">
      <c r="D1882" s="167"/>
    </row>
    <row r="1883" spans="4:4">
      <c r="D1883" s="167"/>
    </row>
    <row r="1884" spans="4:4">
      <c r="D1884" s="167"/>
    </row>
    <row r="1885" spans="4:4">
      <c r="D1885" s="167"/>
    </row>
    <row r="1886" spans="4:4">
      <c r="D1886" s="167"/>
    </row>
    <row r="1887" spans="4:4">
      <c r="D1887" s="167"/>
    </row>
    <row r="1888" spans="4:4">
      <c r="D1888" s="167"/>
    </row>
    <row r="1889" spans="4:4">
      <c r="D1889" s="167"/>
    </row>
    <row r="1890" spans="4:4">
      <c r="D1890" s="167"/>
    </row>
    <row r="1891" spans="4:4">
      <c r="D1891" s="167"/>
    </row>
    <row r="1892" spans="4:4">
      <c r="D1892" s="167"/>
    </row>
    <row r="1893" spans="4:4">
      <c r="D1893" s="167"/>
    </row>
    <row r="1894" spans="4:4">
      <c r="D1894" s="167"/>
    </row>
    <row r="1895" spans="4:4">
      <c r="D1895" s="167"/>
    </row>
    <row r="1896" spans="4:4">
      <c r="D1896" s="167"/>
    </row>
    <row r="1897" spans="4:4">
      <c r="D1897" s="167"/>
    </row>
    <row r="1898" spans="4:4">
      <c r="D1898" s="167"/>
    </row>
    <row r="1899" spans="4:4">
      <c r="D1899" s="167"/>
    </row>
    <row r="1900" spans="4:4">
      <c r="D1900" s="167"/>
    </row>
    <row r="1901" spans="4:4">
      <c r="D1901" s="167"/>
    </row>
    <row r="1902" spans="4:4">
      <c r="D1902" s="167"/>
    </row>
    <row r="1903" spans="4:4">
      <c r="D1903" s="167"/>
    </row>
    <row r="1904" spans="4:4">
      <c r="D1904" s="167"/>
    </row>
    <row r="1905" spans="4:4">
      <c r="D1905" s="167"/>
    </row>
    <row r="1906" spans="4:4">
      <c r="D1906" s="167"/>
    </row>
    <row r="1907" spans="4:4">
      <c r="D1907" s="167"/>
    </row>
    <row r="1908" spans="4:4">
      <c r="D1908" s="167"/>
    </row>
    <row r="1909" spans="4:4">
      <c r="D1909" s="167"/>
    </row>
    <row r="1910" spans="4:4">
      <c r="D1910" s="167"/>
    </row>
    <row r="1911" spans="4:4">
      <c r="D1911" s="167"/>
    </row>
    <row r="1912" spans="4:4">
      <c r="D1912" s="167"/>
    </row>
    <row r="1913" spans="4:4">
      <c r="D1913" s="167"/>
    </row>
    <row r="1914" spans="4:4">
      <c r="D1914" s="167"/>
    </row>
    <row r="1915" spans="4:4">
      <c r="D1915" s="167"/>
    </row>
    <row r="1916" spans="4:4">
      <c r="D1916" s="167"/>
    </row>
    <row r="1917" spans="4:4">
      <c r="D1917" s="167"/>
    </row>
    <row r="1918" spans="4:4">
      <c r="D1918" s="167"/>
    </row>
    <row r="1919" spans="4:4">
      <c r="D1919" s="167"/>
    </row>
    <row r="1920" spans="4:4">
      <c r="D1920" s="167"/>
    </row>
    <row r="1921" spans="4:4">
      <c r="D1921" s="167"/>
    </row>
    <row r="1922" spans="4:4">
      <c r="D1922" s="167"/>
    </row>
    <row r="1923" spans="4:4">
      <c r="D1923" s="167"/>
    </row>
    <row r="1924" spans="4:4">
      <c r="D1924" s="167"/>
    </row>
    <row r="1925" spans="4:4">
      <c r="D1925" s="167"/>
    </row>
    <row r="1926" spans="4:4">
      <c r="D1926" s="167"/>
    </row>
    <row r="1927" spans="4:4">
      <c r="D1927" s="167"/>
    </row>
    <row r="1928" spans="4:4">
      <c r="D1928" s="167"/>
    </row>
    <row r="1929" spans="4:4">
      <c r="D1929" s="167"/>
    </row>
    <row r="1930" spans="4:4">
      <c r="D1930" s="167"/>
    </row>
    <row r="1931" spans="4:4">
      <c r="D1931" s="167"/>
    </row>
    <row r="1932" spans="4:4">
      <c r="D1932" s="167"/>
    </row>
    <row r="1933" spans="4:4">
      <c r="D1933" s="167"/>
    </row>
    <row r="1934" spans="4:4">
      <c r="D1934" s="167"/>
    </row>
    <row r="1935" spans="4:4">
      <c r="D1935" s="167"/>
    </row>
    <row r="1936" spans="4:4">
      <c r="D1936" s="167"/>
    </row>
    <row r="1937" spans="4:4">
      <c r="D1937" s="167"/>
    </row>
    <row r="1938" spans="4:4">
      <c r="D1938" s="167"/>
    </row>
    <row r="1939" spans="4:4">
      <c r="D1939" s="167"/>
    </row>
    <row r="1940" spans="4:4">
      <c r="D1940" s="167"/>
    </row>
    <row r="1941" spans="4:4">
      <c r="D1941" s="167"/>
    </row>
    <row r="1942" spans="4:4">
      <c r="D1942" s="167"/>
    </row>
    <row r="1943" spans="4:4">
      <c r="D1943" s="167"/>
    </row>
    <row r="1944" spans="4:4">
      <c r="D1944" s="167"/>
    </row>
    <row r="1945" spans="4:4">
      <c r="D1945" s="167"/>
    </row>
    <row r="1946" spans="4:4">
      <c r="D1946" s="167"/>
    </row>
    <row r="1947" spans="4:4">
      <c r="D1947" s="167"/>
    </row>
    <row r="1948" spans="4:4">
      <c r="D1948" s="167"/>
    </row>
    <row r="1949" spans="4:4">
      <c r="D1949" s="167"/>
    </row>
    <row r="1950" spans="4:4">
      <c r="D1950" s="167"/>
    </row>
    <row r="1951" spans="4:4">
      <c r="D1951" s="167"/>
    </row>
    <row r="1952" spans="4:4">
      <c r="D1952" s="167"/>
    </row>
    <row r="1953" spans="4:4">
      <c r="D1953" s="167"/>
    </row>
    <row r="1954" spans="4:4">
      <c r="D1954" s="167"/>
    </row>
    <row r="1955" spans="4:4">
      <c r="D1955" s="167"/>
    </row>
    <row r="1956" spans="4:4">
      <c r="D1956" s="167"/>
    </row>
    <row r="1957" spans="4:4">
      <c r="D1957" s="167"/>
    </row>
    <row r="1958" spans="4:4">
      <c r="D1958" s="167"/>
    </row>
    <row r="1959" spans="4:4">
      <c r="D1959" s="167"/>
    </row>
    <row r="1960" spans="4:4">
      <c r="D1960" s="167"/>
    </row>
    <row r="1961" spans="4:4">
      <c r="D1961" s="167"/>
    </row>
    <row r="1962" spans="4:4">
      <c r="D1962" s="167"/>
    </row>
    <row r="1963" spans="4:4">
      <c r="D1963" s="167"/>
    </row>
    <row r="1964" spans="4:4">
      <c r="D1964" s="167"/>
    </row>
    <row r="1965" spans="4:4">
      <c r="D1965" s="167"/>
    </row>
    <row r="1966" spans="4:4">
      <c r="D1966" s="167"/>
    </row>
    <row r="1967" spans="4:4">
      <c r="D1967" s="167"/>
    </row>
    <row r="1968" spans="4:4">
      <c r="D1968" s="167"/>
    </row>
    <row r="1969" spans="4:4">
      <c r="D1969" s="167"/>
    </row>
    <row r="1970" spans="4:4">
      <c r="D1970" s="167"/>
    </row>
    <row r="1971" spans="4:4">
      <c r="D1971" s="167"/>
    </row>
    <row r="1972" spans="4:4">
      <c r="D1972" s="167"/>
    </row>
    <row r="1973" spans="4:4">
      <c r="D1973" s="167"/>
    </row>
    <row r="1974" spans="4:4">
      <c r="D1974" s="167"/>
    </row>
    <row r="1975" spans="4:4">
      <c r="D1975" s="167"/>
    </row>
    <row r="1976" spans="4:4">
      <c r="D1976" s="167"/>
    </row>
    <row r="1977" spans="4:4">
      <c r="D1977" s="167"/>
    </row>
    <row r="1978" spans="4:4">
      <c r="D1978" s="167"/>
    </row>
    <row r="1979" spans="4:4">
      <c r="D1979" s="167"/>
    </row>
    <row r="1980" spans="4:4">
      <c r="D1980" s="167"/>
    </row>
    <row r="1981" spans="4:4">
      <c r="D1981" s="167"/>
    </row>
    <row r="1982" spans="4:4">
      <c r="D1982" s="167"/>
    </row>
    <row r="1983" spans="4:4">
      <c r="D1983" s="167"/>
    </row>
    <row r="1984" spans="4:4">
      <c r="D1984" s="167"/>
    </row>
    <row r="1985" spans="4:4">
      <c r="D1985" s="167"/>
    </row>
    <row r="1986" spans="4:4">
      <c r="D1986" s="167"/>
    </row>
    <row r="1987" spans="4:4">
      <c r="D1987" s="167"/>
    </row>
    <row r="1988" spans="4:4">
      <c r="D1988" s="167"/>
    </row>
    <row r="1989" spans="4:4">
      <c r="D1989" s="167"/>
    </row>
    <row r="1990" spans="4:4">
      <c r="D1990" s="167"/>
    </row>
    <row r="1991" spans="4:4">
      <c r="D1991" s="167"/>
    </row>
    <row r="1992" spans="4:4">
      <c r="D1992" s="167"/>
    </row>
    <row r="1993" spans="4:4">
      <c r="D1993" s="167"/>
    </row>
    <row r="1994" spans="4:4">
      <c r="D1994" s="167"/>
    </row>
    <row r="1995" spans="4:4">
      <c r="D1995" s="167"/>
    </row>
    <row r="1996" spans="4:4">
      <c r="D1996" s="167"/>
    </row>
    <row r="1997" spans="4:4">
      <c r="D1997" s="167"/>
    </row>
    <row r="1998" spans="4:4">
      <c r="D1998" s="167"/>
    </row>
    <row r="1999" spans="4:4">
      <c r="D1999" s="167"/>
    </row>
    <row r="2000" spans="4:4">
      <c r="D2000" s="167"/>
    </row>
    <row r="2001" spans="4:4">
      <c r="D2001" s="167"/>
    </row>
    <row r="2002" spans="4:4">
      <c r="D2002" s="167"/>
    </row>
    <row r="2003" spans="4:4">
      <c r="D2003" s="167"/>
    </row>
    <row r="2004" spans="4:4">
      <c r="D2004" s="167"/>
    </row>
    <row r="2005" spans="4:4">
      <c r="D2005" s="167"/>
    </row>
    <row r="2006" spans="4:4">
      <c r="D2006" s="167"/>
    </row>
    <row r="2007" spans="4:4">
      <c r="D2007" s="167"/>
    </row>
    <row r="2008" spans="4:4">
      <c r="D2008" s="167"/>
    </row>
    <row r="2009" spans="4:4">
      <c r="D2009" s="167"/>
    </row>
    <row r="2010" spans="4:4">
      <c r="D2010" s="167"/>
    </row>
    <row r="2011" spans="4:4">
      <c r="D2011" s="167"/>
    </row>
    <row r="2012" spans="4:4">
      <c r="D2012" s="167"/>
    </row>
    <row r="2013" spans="4:4">
      <c r="D2013" s="167"/>
    </row>
    <row r="2014" spans="4:4">
      <c r="D2014" s="167"/>
    </row>
    <row r="2015" spans="4:4">
      <c r="D2015" s="167"/>
    </row>
    <row r="2016" spans="4:4">
      <c r="D2016" s="167"/>
    </row>
    <row r="2017" spans="4:4">
      <c r="D2017" s="167"/>
    </row>
    <row r="2018" spans="4:4">
      <c r="D2018" s="167"/>
    </row>
    <row r="2019" spans="4:4">
      <c r="D2019" s="167"/>
    </row>
    <row r="2020" spans="4:4">
      <c r="D2020" s="167"/>
    </row>
    <row r="2021" spans="4:4">
      <c r="D2021" s="167"/>
    </row>
    <row r="2022" spans="4:4">
      <c r="D2022" s="167"/>
    </row>
    <row r="2023" spans="4:4">
      <c r="D2023" s="167"/>
    </row>
    <row r="2024" spans="4:4">
      <c r="D2024" s="167"/>
    </row>
    <row r="2025" spans="4:4">
      <c r="D2025" s="167"/>
    </row>
    <row r="2026" spans="4:4">
      <c r="D2026" s="167"/>
    </row>
    <row r="2027" spans="4:4">
      <c r="D2027" s="167"/>
    </row>
    <row r="2028" spans="4:4">
      <c r="D2028" s="167"/>
    </row>
    <row r="2029" spans="4:4">
      <c r="D2029" s="167"/>
    </row>
    <row r="2030" spans="4:4">
      <c r="D2030" s="167"/>
    </row>
    <row r="2031" spans="4:4">
      <c r="D2031" s="167"/>
    </row>
    <row r="2032" spans="4:4">
      <c r="D2032" s="167"/>
    </row>
    <row r="2033" spans="4:4">
      <c r="D2033" s="167"/>
    </row>
    <row r="2034" spans="4:4">
      <c r="D2034" s="167"/>
    </row>
    <row r="2035" spans="4:4">
      <c r="D2035" s="167"/>
    </row>
    <row r="2036" spans="4:4">
      <c r="D2036" s="167"/>
    </row>
    <row r="2037" spans="4:4">
      <c r="D2037" s="167"/>
    </row>
    <row r="2038" spans="4:4">
      <c r="D2038" s="167"/>
    </row>
    <row r="2039" spans="4:4">
      <c r="D2039" s="167"/>
    </row>
    <row r="2040" spans="4:4">
      <c r="D2040" s="167"/>
    </row>
    <row r="2041" spans="4:4">
      <c r="D2041" s="167"/>
    </row>
    <row r="2042" spans="4:4">
      <c r="D2042" s="167"/>
    </row>
    <row r="2043" spans="4:4">
      <c r="D2043" s="167"/>
    </row>
    <row r="2044" spans="4:4">
      <c r="D2044" s="167"/>
    </row>
    <row r="2045" spans="4:4">
      <c r="D2045" s="167"/>
    </row>
    <row r="2046" spans="4:4">
      <c r="D2046" s="167"/>
    </row>
    <row r="2047" spans="4:4">
      <c r="D2047" s="167"/>
    </row>
    <row r="2048" spans="4:4">
      <c r="D2048" s="167"/>
    </row>
    <row r="2049" spans="4:4">
      <c r="D2049" s="167"/>
    </row>
    <row r="2050" spans="4:4">
      <c r="D2050" s="167"/>
    </row>
    <row r="2051" spans="4:4">
      <c r="D2051" s="167"/>
    </row>
    <row r="2052" spans="4:4">
      <c r="D2052" s="167"/>
    </row>
    <row r="2053" spans="4:4">
      <c r="D2053" s="167"/>
    </row>
    <row r="2054" spans="4:4">
      <c r="D2054" s="167"/>
    </row>
    <row r="2055" spans="4:4">
      <c r="D2055" s="167"/>
    </row>
    <row r="2056" spans="4:4">
      <c r="D2056" s="167"/>
    </row>
    <row r="2057" spans="4:4">
      <c r="D2057" s="167"/>
    </row>
    <row r="2058" spans="4:4">
      <c r="D2058" s="167"/>
    </row>
    <row r="2059" spans="4:4">
      <c r="D2059" s="167"/>
    </row>
    <row r="2060" spans="4:4">
      <c r="D2060" s="167"/>
    </row>
    <row r="2061" spans="4:4">
      <c r="D2061" s="167"/>
    </row>
    <row r="2062" spans="4:4">
      <c r="D2062" s="167"/>
    </row>
    <row r="2063" spans="4:4">
      <c r="D2063" s="167"/>
    </row>
    <row r="2064" spans="4:4">
      <c r="D2064" s="167"/>
    </row>
    <row r="2065" spans="4:4">
      <c r="D2065" s="167"/>
    </row>
    <row r="2066" spans="4:4">
      <c r="D2066" s="167"/>
    </row>
    <row r="2067" spans="4:4">
      <c r="D2067" s="167"/>
    </row>
    <row r="2068" spans="4:4">
      <c r="D2068" s="167"/>
    </row>
    <row r="2069" spans="4:4">
      <c r="D2069" s="167"/>
    </row>
    <row r="2070" spans="4:4">
      <c r="D2070" s="167"/>
    </row>
    <row r="2071" spans="4:4">
      <c r="D2071" s="167"/>
    </row>
    <row r="2072" spans="4:4">
      <c r="D2072" s="167"/>
    </row>
    <row r="2073" spans="4:4">
      <c r="D2073" s="167"/>
    </row>
    <row r="2074" spans="4:4">
      <c r="D2074" s="167"/>
    </row>
    <row r="2075" spans="4:4">
      <c r="D2075" s="167"/>
    </row>
    <row r="2076" spans="4:4">
      <c r="D2076" s="167"/>
    </row>
    <row r="2077" spans="4:4">
      <c r="D2077" s="167"/>
    </row>
    <row r="2078" spans="4:4">
      <c r="D2078" s="167"/>
    </row>
    <row r="2079" spans="4:4">
      <c r="D2079" s="167"/>
    </row>
    <row r="2080" spans="4:4">
      <c r="D2080" s="167"/>
    </row>
    <row r="2081" spans="4:4">
      <c r="D2081" s="167"/>
    </row>
    <row r="2082" spans="4:4">
      <c r="D2082" s="167"/>
    </row>
    <row r="2083" spans="4:4">
      <c r="D2083" s="167"/>
    </row>
    <row r="2084" spans="4:4">
      <c r="D2084" s="167"/>
    </row>
    <row r="2085" spans="4:4">
      <c r="D2085" s="167"/>
    </row>
    <row r="2086" spans="4:4">
      <c r="D2086" s="167"/>
    </row>
    <row r="2087" spans="4:4">
      <c r="D2087" s="167"/>
    </row>
    <row r="2088" spans="4:4">
      <c r="D2088" s="167"/>
    </row>
    <row r="2089" spans="4:4">
      <c r="D2089" s="167"/>
    </row>
    <row r="2090" spans="4:4">
      <c r="D2090" s="167"/>
    </row>
    <row r="2091" spans="4:4">
      <c r="D2091" s="167"/>
    </row>
    <row r="2092" spans="4:4">
      <c r="D2092" s="167"/>
    </row>
    <row r="2093" spans="4:4">
      <c r="D2093" s="167"/>
    </row>
    <row r="2094" spans="4:4">
      <c r="D2094" s="167"/>
    </row>
    <row r="2095" spans="4:4">
      <c r="D2095" s="167"/>
    </row>
    <row r="2096" spans="4:4">
      <c r="D2096" s="167"/>
    </row>
    <row r="2097" spans="4:4">
      <c r="D2097" s="167"/>
    </row>
    <row r="2098" spans="4:4">
      <c r="D2098" s="167"/>
    </row>
    <row r="2099" spans="4:4">
      <c r="D2099" s="167"/>
    </row>
    <row r="2100" spans="4:4">
      <c r="D2100" s="167"/>
    </row>
    <row r="2101" spans="4:4">
      <c r="D2101" s="167"/>
    </row>
    <row r="2102" spans="4:4">
      <c r="D2102" s="167"/>
    </row>
    <row r="2103" spans="4:4">
      <c r="D2103" s="167"/>
    </row>
    <row r="2104" spans="4:4">
      <c r="D2104" s="167"/>
    </row>
    <row r="2105" spans="4:4">
      <c r="D2105" s="167"/>
    </row>
    <row r="2106" spans="4:4">
      <c r="D2106" s="167"/>
    </row>
    <row r="2107" spans="4:4">
      <c r="D2107" s="167"/>
    </row>
    <row r="2108" spans="4:4">
      <c r="D2108" s="167"/>
    </row>
    <row r="2109" spans="4:4">
      <c r="D2109" s="167"/>
    </row>
    <row r="2110" spans="4:4">
      <c r="D2110" s="167"/>
    </row>
    <row r="2111" spans="4:4">
      <c r="D2111" s="167"/>
    </row>
    <row r="2112" spans="4:4">
      <c r="D2112" s="167"/>
    </row>
    <row r="2113" spans="4:4">
      <c r="D2113" s="167"/>
    </row>
    <row r="2114" spans="4:4">
      <c r="D2114" s="167"/>
    </row>
    <row r="2115" spans="4:4">
      <c r="D2115" s="167"/>
    </row>
    <row r="2116" spans="4:4">
      <c r="D2116" s="167"/>
    </row>
    <row r="2117" spans="4:4">
      <c r="D2117" s="167"/>
    </row>
    <row r="2118" spans="4:4">
      <c r="D2118" s="167"/>
    </row>
    <row r="2119" spans="4:4">
      <c r="D2119" s="167"/>
    </row>
    <row r="2120" spans="4:4">
      <c r="D2120" s="167"/>
    </row>
    <row r="2121" spans="4:4">
      <c r="D2121" s="167"/>
    </row>
    <row r="2122" spans="4:4">
      <c r="D2122" s="167"/>
    </row>
    <row r="2123" spans="4:4">
      <c r="D2123" s="167"/>
    </row>
    <row r="2124" spans="4:4">
      <c r="D2124" s="167"/>
    </row>
    <row r="2125" spans="4:4">
      <c r="D2125" s="167"/>
    </row>
    <row r="2126" spans="4:4">
      <c r="D2126" s="167"/>
    </row>
    <row r="2127" spans="4:4">
      <c r="D2127" s="167"/>
    </row>
    <row r="2128" spans="4:4">
      <c r="D2128" s="167"/>
    </row>
    <row r="2129" spans="4:4">
      <c r="D2129" s="167"/>
    </row>
    <row r="2130" spans="4:4">
      <c r="D2130" s="167"/>
    </row>
    <row r="2131" spans="4:4">
      <c r="D2131" s="167"/>
    </row>
    <row r="2132" spans="4:4">
      <c r="D2132" s="167"/>
    </row>
    <row r="2133" spans="4:4">
      <c r="D2133" s="167"/>
    </row>
    <row r="2134" spans="4:4">
      <c r="D2134" s="167"/>
    </row>
    <row r="2135" spans="4:4">
      <c r="D2135" s="167"/>
    </row>
    <row r="2136" spans="4:4">
      <c r="D2136" s="167"/>
    </row>
    <row r="2137" spans="4:4">
      <c r="D2137" s="167"/>
    </row>
    <row r="2138" spans="4:4">
      <c r="D2138" s="167"/>
    </row>
    <row r="2139" spans="4:4">
      <c r="D2139" s="167"/>
    </row>
    <row r="2140" spans="4:4">
      <c r="D2140" s="167"/>
    </row>
    <row r="2141" spans="4:4">
      <c r="D2141" s="167"/>
    </row>
    <row r="2142" spans="4:4">
      <c r="D2142" s="167"/>
    </row>
    <row r="2143" spans="4:4">
      <c r="D2143" s="167"/>
    </row>
    <row r="2144" spans="4:4">
      <c r="D2144" s="167"/>
    </row>
    <row r="2145" spans="4:4">
      <c r="D2145" s="167"/>
    </row>
    <row r="2146" spans="4:4">
      <c r="D2146" s="167"/>
    </row>
    <row r="2147" spans="4:4">
      <c r="D2147" s="167"/>
    </row>
    <row r="2148" spans="4:4">
      <c r="D2148" s="167"/>
    </row>
    <row r="2149" spans="4:4">
      <c r="D2149" s="167"/>
    </row>
    <row r="2150" spans="4:4">
      <c r="D2150" s="167"/>
    </row>
    <row r="2151" spans="4:4">
      <c r="D2151" s="167"/>
    </row>
    <row r="2152" spans="4:4">
      <c r="D2152" s="167"/>
    </row>
    <row r="2153" spans="4:4">
      <c r="D2153" s="167"/>
    </row>
    <row r="2154" spans="4:4">
      <c r="D2154" s="167"/>
    </row>
    <row r="2155" spans="4:4">
      <c r="D2155" s="167"/>
    </row>
    <row r="2156" spans="4:4">
      <c r="D2156" s="167"/>
    </row>
    <row r="2157" spans="4:4">
      <c r="D2157" s="167"/>
    </row>
    <row r="2158" spans="4:4">
      <c r="D2158" s="167"/>
    </row>
    <row r="2159" spans="4:4">
      <c r="D2159" s="167"/>
    </row>
    <row r="2160" spans="4:4">
      <c r="D2160" s="167"/>
    </row>
    <row r="2161" spans="4:4">
      <c r="D2161" s="167"/>
    </row>
    <row r="2162" spans="4:4">
      <c r="D2162" s="167"/>
    </row>
    <row r="2163" spans="4:4">
      <c r="D2163" s="167"/>
    </row>
    <row r="2164" spans="4:4">
      <c r="D2164" s="167"/>
    </row>
    <row r="2165" spans="4:4">
      <c r="D2165" s="167"/>
    </row>
    <row r="2166" spans="4:4">
      <c r="D2166" s="167"/>
    </row>
    <row r="2167" spans="4:4">
      <c r="D2167" s="167"/>
    </row>
    <row r="2168" spans="4:4">
      <c r="D2168" s="167"/>
    </row>
    <row r="2169" spans="4:4">
      <c r="D2169" s="167"/>
    </row>
    <row r="2170" spans="4:4">
      <c r="D2170" s="167"/>
    </row>
    <row r="2171" spans="4:4">
      <c r="D2171" s="167"/>
    </row>
    <row r="2172" spans="4:4">
      <c r="D2172" s="167"/>
    </row>
    <row r="2173" spans="4:4">
      <c r="D2173" s="167"/>
    </row>
    <row r="2174" spans="4:4">
      <c r="D2174" s="167"/>
    </row>
    <row r="2175" spans="4:4">
      <c r="D2175" s="167"/>
    </row>
    <row r="2176" spans="4:4">
      <c r="D2176" s="167"/>
    </row>
    <row r="2177" spans="4:4">
      <c r="D2177" s="167"/>
    </row>
    <row r="2178" spans="4:4">
      <c r="D2178" s="167"/>
    </row>
    <row r="2179" spans="4:4">
      <c r="D2179" s="167"/>
    </row>
    <row r="2180" spans="4:4">
      <c r="D2180" s="167"/>
    </row>
    <row r="2181" spans="4:4">
      <c r="D2181" s="167"/>
    </row>
    <row r="2182" spans="4:4">
      <c r="D2182" s="167"/>
    </row>
    <row r="2183" spans="4:4">
      <c r="D2183" s="167"/>
    </row>
    <row r="2184" spans="4:4">
      <c r="D2184" s="167"/>
    </row>
    <row r="2185" spans="4:4">
      <c r="D2185" s="167"/>
    </row>
    <row r="2186" spans="4:4">
      <c r="D2186" s="167"/>
    </row>
    <row r="2187" spans="4:4">
      <c r="D2187" s="167"/>
    </row>
    <row r="2188" spans="4:4">
      <c r="D2188" s="167"/>
    </row>
    <row r="2189" spans="4:4">
      <c r="D2189" s="167"/>
    </row>
    <row r="2190" spans="4:4">
      <c r="D2190" s="167"/>
    </row>
    <row r="2191" spans="4:4">
      <c r="D2191" s="167"/>
    </row>
    <row r="2192" spans="4:4">
      <c r="D2192" s="167"/>
    </row>
    <row r="2193" spans="4:4">
      <c r="D2193" s="167"/>
    </row>
    <row r="2194" spans="4:4">
      <c r="D2194" s="167"/>
    </row>
    <row r="2195" spans="4:4">
      <c r="D2195" s="167"/>
    </row>
    <row r="2196" spans="4:4">
      <c r="D2196" s="167"/>
    </row>
    <row r="2197" spans="4:4">
      <c r="D2197" s="167"/>
    </row>
    <row r="2198" spans="4:4">
      <c r="D2198" s="167"/>
    </row>
    <row r="2199" spans="4:4">
      <c r="D2199" s="167"/>
    </row>
    <row r="2200" spans="4:4">
      <c r="D2200" s="167"/>
    </row>
    <row r="2201" spans="4:4">
      <c r="D2201" s="167"/>
    </row>
    <row r="2202" spans="4:4">
      <c r="D2202" s="167"/>
    </row>
    <row r="2203" spans="4:4">
      <c r="D2203" s="167"/>
    </row>
    <row r="2204" spans="4:4">
      <c r="D2204" s="167"/>
    </row>
    <row r="2205" spans="4:4">
      <c r="D2205" s="167"/>
    </row>
    <row r="2206" spans="4:4">
      <c r="D2206" s="167"/>
    </row>
    <row r="2207" spans="4:4">
      <c r="D2207" s="167"/>
    </row>
    <row r="2208" spans="4:4">
      <c r="D2208" s="167"/>
    </row>
    <row r="2209" spans="4:4">
      <c r="D2209" s="167"/>
    </row>
    <row r="2210" spans="4:4">
      <c r="D2210" s="167"/>
    </row>
    <row r="2211" spans="4:4">
      <c r="D2211" s="167"/>
    </row>
    <row r="2212" spans="4:4">
      <c r="D2212" s="167"/>
    </row>
    <row r="2213" spans="4:4">
      <c r="D2213" s="167"/>
    </row>
    <row r="2214" spans="4:4">
      <c r="D2214" s="167"/>
    </row>
    <row r="2215" spans="4:4">
      <c r="D2215" s="167"/>
    </row>
    <row r="2216" spans="4:4">
      <c r="D2216" s="167"/>
    </row>
    <row r="2217" spans="4:4">
      <c r="D2217" s="167"/>
    </row>
    <row r="2218" spans="4:4">
      <c r="D2218" s="167"/>
    </row>
    <row r="2219" spans="4:4">
      <c r="D2219" s="167"/>
    </row>
    <row r="2220" spans="4:4">
      <c r="D2220" s="167"/>
    </row>
    <row r="2221" spans="4:4">
      <c r="D2221" s="167"/>
    </row>
    <row r="2222" spans="4:4">
      <c r="D2222" s="167"/>
    </row>
    <row r="2223" spans="4:4">
      <c r="D2223" s="167"/>
    </row>
    <row r="2224" spans="4:4">
      <c r="D2224" s="167"/>
    </row>
    <row r="2225" spans="4:4">
      <c r="D2225" s="167"/>
    </row>
    <row r="2226" spans="4:4">
      <c r="D2226" s="167"/>
    </row>
    <row r="2227" spans="4:4">
      <c r="D2227" s="167"/>
    </row>
    <row r="2228" spans="4:4">
      <c r="D2228" s="167"/>
    </row>
    <row r="2229" spans="4:4">
      <c r="D2229" s="167"/>
    </row>
    <row r="2230" spans="4:4">
      <c r="D2230" s="167"/>
    </row>
    <row r="2231" spans="4:4">
      <c r="D2231" s="167"/>
    </row>
    <row r="2232" spans="4:4">
      <c r="D2232" s="167"/>
    </row>
    <row r="2233" spans="4:4">
      <c r="D2233" s="167"/>
    </row>
    <row r="2234" spans="4:4">
      <c r="D2234" s="167"/>
    </row>
    <row r="2235" spans="4:4">
      <c r="D2235" s="167"/>
    </row>
    <row r="2236" spans="4:4">
      <c r="D2236" s="167"/>
    </row>
    <row r="2237" spans="4:4">
      <c r="D2237" s="167"/>
    </row>
    <row r="2238" spans="4:4">
      <c r="D2238" s="167"/>
    </row>
    <row r="2239" spans="4:4">
      <c r="D2239" s="167"/>
    </row>
    <row r="2240" spans="4:4">
      <c r="D2240" s="167"/>
    </row>
    <row r="2241" spans="4:4">
      <c r="D2241" s="167"/>
    </row>
    <row r="2242" spans="4:4">
      <c r="D2242" s="167"/>
    </row>
    <row r="2243" spans="4:4">
      <c r="D2243" s="167"/>
    </row>
    <row r="2244" spans="4:4">
      <c r="D2244" s="167"/>
    </row>
    <row r="2245" spans="4:4">
      <c r="D2245" s="167"/>
    </row>
    <row r="2246" spans="4:4">
      <c r="D2246" s="167"/>
    </row>
    <row r="2247" spans="4:4">
      <c r="D2247" s="167"/>
    </row>
    <row r="2248" spans="4:4">
      <c r="D2248" s="167"/>
    </row>
    <row r="2249" spans="4:4">
      <c r="D2249" s="167"/>
    </row>
    <row r="2250" spans="4:4">
      <c r="D2250" s="167"/>
    </row>
    <row r="2251" spans="4:4">
      <c r="D2251" s="167"/>
    </row>
    <row r="2252" spans="4:4">
      <c r="D2252" s="167"/>
    </row>
    <row r="2253" spans="4:4">
      <c r="D2253" s="167"/>
    </row>
    <row r="2254" spans="4:4">
      <c r="D2254" s="167"/>
    </row>
    <row r="2255" spans="4:4">
      <c r="D2255" s="167"/>
    </row>
    <row r="2256" spans="4:4">
      <c r="D2256" s="167"/>
    </row>
    <row r="2257" spans="4:4">
      <c r="D2257" s="167"/>
    </row>
    <row r="2258" spans="4:4">
      <c r="D2258" s="167"/>
    </row>
    <row r="2259" spans="4:4">
      <c r="D2259" s="167"/>
    </row>
    <row r="2260" spans="4:4">
      <c r="D2260" s="167"/>
    </row>
    <row r="2261" spans="4:4">
      <c r="D2261" s="167"/>
    </row>
    <row r="2262" spans="4:4">
      <c r="D2262" s="167"/>
    </row>
    <row r="2263" spans="4:4">
      <c r="D2263" s="167"/>
    </row>
    <row r="2264" spans="4:4">
      <c r="D2264" s="167"/>
    </row>
    <row r="2265" spans="4:4">
      <c r="D2265" s="167"/>
    </row>
    <row r="2266" spans="4:4">
      <c r="D2266" s="167"/>
    </row>
    <row r="2267" spans="4:4">
      <c r="D2267" s="167"/>
    </row>
    <row r="2268" spans="4:4">
      <c r="D2268" s="167"/>
    </row>
    <row r="2269" spans="4:4">
      <c r="D2269" s="167"/>
    </row>
    <row r="2270" spans="4:4">
      <c r="D2270" s="167"/>
    </row>
    <row r="2271" spans="4:4">
      <c r="D2271" s="167"/>
    </row>
    <row r="2272" spans="4:4">
      <c r="D2272" s="167"/>
    </row>
    <row r="2273" spans="4:4">
      <c r="D2273" s="167"/>
    </row>
    <row r="2274" spans="4:4">
      <c r="D2274" s="167"/>
    </row>
    <row r="2275" spans="4:4">
      <c r="D2275" s="167"/>
    </row>
    <row r="2276" spans="4:4">
      <c r="D2276" s="167"/>
    </row>
    <row r="2277" spans="4:4">
      <c r="D2277" s="167"/>
    </row>
    <row r="2278" spans="4:4">
      <c r="D2278" s="167"/>
    </row>
    <row r="2279" spans="4:4">
      <c r="D2279" s="167"/>
    </row>
    <row r="2280" spans="4:4">
      <c r="D2280" s="167"/>
    </row>
    <row r="2281" spans="4:4">
      <c r="D2281" s="167"/>
    </row>
    <row r="2282" spans="4:4">
      <c r="D2282" s="167"/>
    </row>
    <row r="2283" spans="4:4">
      <c r="D2283" s="167"/>
    </row>
    <row r="2284" spans="4:4">
      <c r="D2284" s="167"/>
    </row>
    <row r="2285" spans="4:4">
      <c r="D2285" s="167"/>
    </row>
    <row r="2286" spans="4:4">
      <c r="D2286" s="167"/>
    </row>
    <row r="2287" spans="4:4">
      <c r="D2287" s="167"/>
    </row>
    <row r="2288" spans="4:4">
      <c r="D2288" s="167"/>
    </row>
    <row r="2289" spans="4:4">
      <c r="D2289" s="167"/>
    </row>
    <row r="2290" spans="4:4">
      <c r="D2290" s="167"/>
    </row>
    <row r="2291" spans="4:4">
      <c r="D2291" s="167"/>
    </row>
    <row r="2292" spans="4:4">
      <c r="D2292" s="167"/>
    </row>
    <row r="2293" spans="4:4">
      <c r="D2293" s="167"/>
    </row>
    <row r="2294" spans="4:4">
      <c r="D2294" s="167"/>
    </row>
    <row r="2295" spans="4:4">
      <c r="D2295" s="167"/>
    </row>
    <row r="2296" spans="4:4">
      <c r="D2296" s="167"/>
    </row>
    <row r="2297" spans="4:4">
      <c r="D2297" s="167"/>
    </row>
    <row r="2298" spans="4:4">
      <c r="D2298" s="167"/>
    </row>
    <row r="2299" spans="4:4">
      <c r="D2299" s="167"/>
    </row>
    <row r="2300" spans="4:4">
      <c r="D2300" s="167"/>
    </row>
    <row r="2301" spans="4:4">
      <c r="D2301" s="167"/>
    </row>
    <row r="2302" spans="4:4">
      <c r="D2302" s="167"/>
    </row>
    <row r="2303" spans="4:4">
      <c r="D2303" s="167"/>
    </row>
    <row r="2304" spans="4:4">
      <c r="D2304" s="167"/>
    </row>
    <row r="2305" spans="4:4">
      <c r="D2305" s="167"/>
    </row>
    <row r="2306" spans="4:4">
      <c r="D2306" s="167"/>
    </row>
    <row r="2307" spans="4:4">
      <c r="D2307" s="167"/>
    </row>
    <row r="2308" spans="4:4">
      <c r="D2308" s="167"/>
    </row>
    <row r="2309" spans="4:4">
      <c r="D2309" s="167"/>
    </row>
    <row r="2310" spans="4:4">
      <c r="D2310" s="167"/>
    </row>
    <row r="2311" spans="4:4">
      <c r="D2311" s="167"/>
    </row>
    <row r="2312" spans="4:4">
      <c r="D2312" s="167"/>
    </row>
    <row r="2313" spans="4:4">
      <c r="D2313" s="167"/>
    </row>
    <row r="2314" spans="4:4">
      <c r="D2314" s="167"/>
    </row>
    <row r="2315" spans="4:4">
      <c r="D2315" s="167"/>
    </row>
    <row r="2316" spans="4:4">
      <c r="D2316" s="167"/>
    </row>
    <row r="2317" spans="4:4">
      <c r="D2317" s="167"/>
    </row>
    <row r="2318" spans="4:4">
      <c r="D2318" s="167"/>
    </row>
    <row r="2319" spans="4:4">
      <c r="D2319" s="167"/>
    </row>
    <row r="2320" spans="4:4">
      <c r="D2320" s="167"/>
    </row>
    <row r="2321" spans="4:4">
      <c r="D2321" s="167"/>
    </row>
    <row r="2322" spans="4:4">
      <c r="D2322" s="167"/>
    </row>
    <row r="2323" spans="4:4">
      <c r="D2323" s="167"/>
    </row>
    <row r="2324" spans="4:4">
      <c r="D2324" s="167"/>
    </row>
    <row r="2325" spans="4:4">
      <c r="D2325" s="167"/>
    </row>
    <row r="2326" spans="4:4">
      <c r="D2326" s="167"/>
    </row>
    <row r="2327" spans="4:4">
      <c r="D2327" s="167"/>
    </row>
    <row r="2328" spans="4:4">
      <c r="D2328" s="167"/>
    </row>
    <row r="2329" spans="4:4">
      <c r="D2329" s="167"/>
    </row>
    <row r="2330" spans="4:4">
      <c r="D2330" s="167"/>
    </row>
    <row r="2331" spans="4:4">
      <c r="D2331" s="167"/>
    </row>
    <row r="2332" spans="4:4">
      <c r="D2332" s="167"/>
    </row>
    <row r="2333" spans="4:4">
      <c r="D2333" s="167"/>
    </row>
    <row r="2334" spans="4:4">
      <c r="D2334" s="167"/>
    </row>
    <row r="2335" spans="4:4">
      <c r="D2335" s="167"/>
    </row>
    <row r="2336" spans="4:4">
      <c r="D2336" s="167"/>
    </row>
    <row r="2337" spans="4:4">
      <c r="D2337" s="167"/>
    </row>
    <row r="2338" spans="4:4">
      <c r="D2338" s="167"/>
    </row>
    <row r="2339" spans="4:4">
      <c r="D2339" s="167"/>
    </row>
    <row r="2340" spans="4:4">
      <c r="D2340" s="167"/>
    </row>
    <row r="2341" spans="4:4">
      <c r="D2341" s="167"/>
    </row>
    <row r="2342" spans="4:4">
      <c r="D2342" s="167"/>
    </row>
    <row r="2343" spans="4:4">
      <c r="D2343" s="167"/>
    </row>
    <row r="2344" spans="4:4">
      <c r="D2344" s="167"/>
    </row>
    <row r="2345" spans="4:4">
      <c r="D2345" s="167"/>
    </row>
    <row r="2346" spans="4:4">
      <c r="D2346" s="167"/>
    </row>
    <row r="2347" spans="4:4">
      <c r="D2347" s="167"/>
    </row>
    <row r="2348" spans="4:4">
      <c r="D2348" s="167"/>
    </row>
    <row r="2349" spans="4:4">
      <c r="D2349" s="167"/>
    </row>
    <row r="2350" spans="4:4">
      <c r="D2350" s="167"/>
    </row>
    <row r="2351" spans="4:4">
      <c r="D2351" s="167"/>
    </row>
    <row r="2352" spans="4:4">
      <c r="D2352" s="167"/>
    </row>
    <row r="2353" spans="4:4">
      <c r="D2353" s="167"/>
    </row>
    <row r="2354" spans="4:4">
      <c r="D2354" s="167"/>
    </row>
    <row r="2355" spans="4:4">
      <c r="D2355" s="167"/>
    </row>
    <row r="2356" spans="4:4">
      <c r="D2356" s="167"/>
    </row>
    <row r="2357" spans="4:4">
      <c r="D2357" s="167"/>
    </row>
    <row r="2358" spans="4:4">
      <c r="D2358" s="167"/>
    </row>
    <row r="2359" spans="4:4">
      <c r="D2359" s="167"/>
    </row>
    <row r="2360" spans="4:4">
      <c r="D2360" s="167"/>
    </row>
    <row r="2361" spans="4:4">
      <c r="D2361" s="167"/>
    </row>
    <row r="2362" spans="4:4">
      <c r="D2362" s="167"/>
    </row>
    <row r="2363" spans="4:4">
      <c r="D2363" s="167"/>
    </row>
    <row r="2364" spans="4:4">
      <c r="D2364" s="167"/>
    </row>
    <row r="2365" spans="4:4">
      <c r="D2365" s="167"/>
    </row>
    <row r="2366" spans="4:4">
      <c r="D2366" s="167"/>
    </row>
    <row r="2367" spans="4:4">
      <c r="D2367" s="167"/>
    </row>
    <row r="2368" spans="4:4">
      <c r="D2368" s="167"/>
    </row>
    <row r="2369" spans="4:4">
      <c r="D2369" s="167"/>
    </row>
    <row r="2370" spans="4:4">
      <c r="D2370" s="167"/>
    </row>
    <row r="2371" spans="4:4">
      <c r="D2371" s="167"/>
    </row>
    <row r="2372" spans="4:4">
      <c r="D2372" s="167"/>
    </row>
    <row r="2373" spans="4:4">
      <c r="D2373" s="167"/>
    </row>
    <row r="2374" spans="4:4">
      <c r="D2374" s="167"/>
    </row>
    <row r="2375" spans="4:4">
      <c r="D2375" s="167"/>
    </row>
    <row r="2376" spans="4:4">
      <c r="D2376" s="167"/>
    </row>
    <row r="2377" spans="4:4">
      <c r="D2377" s="167"/>
    </row>
    <row r="2378" spans="4:4">
      <c r="D2378" s="167"/>
    </row>
    <row r="2379" spans="4:4">
      <c r="D2379" s="167"/>
    </row>
    <row r="2380" spans="4:4">
      <c r="D2380" s="167"/>
    </row>
    <row r="2381" spans="4:4">
      <c r="D2381" s="167"/>
    </row>
    <row r="2382" spans="4:4">
      <c r="D2382" s="167"/>
    </row>
    <row r="2383" spans="4:4">
      <c r="D2383" s="167"/>
    </row>
    <row r="2384" spans="4:4">
      <c r="D2384" s="167"/>
    </row>
    <row r="2385" spans="4:4">
      <c r="D2385" s="167"/>
    </row>
    <row r="2386" spans="4:4">
      <c r="D2386" s="167"/>
    </row>
    <row r="2387" spans="4:4">
      <c r="D2387" s="167"/>
    </row>
    <row r="2388" spans="4:4">
      <c r="D2388" s="167"/>
    </row>
    <row r="2389" spans="4:4">
      <c r="D2389" s="167"/>
    </row>
    <row r="2390" spans="4:4">
      <c r="D2390" s="167"/>
    </row>
    <row r="2391" spans="4:4">
      <c r="D2391" s="167"/>
    </row>
    <row r="2392" spans="4:4">
      <c r="D2392" s="167"/>
    </row>
    <row r="2393" spans="4:4">
      <c r="D2393" s="167"/>
    </row>
    <row r="2394" spans="4:4">
      <c r="D2394" s="167"/>
    </row>
    <row r="2395" spans="4:4">
      <c r="D2395" s="167"/>
    </row>
    <row r="2396" spans="4:4">
      <c r="D2396" s="167"/>
    </row>
    <row r="2397" spans="4:4">
      <c r="D2397" s="167"/>
    </row>
    <row r="2398" spans="4:4">
      <c r="D2398" s="167"/>
    </row>
    <row r="2399" spans="4:4">
      <c r="D2399" s="167"/>
    </row>
    <row r="2400" spans="4:4">
      <c r="D2400" s="167"/>
    </row>
    <row r="2401" spans="4:4">
      <c r="D2401" s="167"/>
    </row>
    <row r="2402" spans="4:4">
      <c r="D2402" s="167"/>
    </row>
    <row r="2403" spans="4:4">
      <c r="D2403" s="167"/>
    </row>
    <row r="2404" spans="4:4">
      <c r="D2404" s="167"/>
    </row>
    <row r="2405" spans="4:4">
      <c r="D2405" s="167"/>
    </row>
    <row r="2406" spans="4:4">
      <c r="D2406" s="167"/>
    </row>
    <row r="2407" spans="4:4">
      <c r="D2407" s="167"/>
    </row>
    <row r="2408" spans="4:4">
      <c r="D2408" s="167"/>
    </row>
    <row r="2409" spans="4:4">
      <c r="D2409" s="167"/>
    </row>
    <row r="2410" spans="4:4">
      <c r="D2410" s="167"/>
    </row>
    <row r="2411" spans="4:4">
      <c r="D2411" s="167"/>
    </row>
    <row r="2412" spans="4:4">
      <c r="D2412" s="167"/>
    </row>
    <row r="2413" spans="4:4">
      <c r="D2413" s="167"/>
    </row>
    <row r="2414" spans="4:4">
      <c r="D2414" s="167"/>
    </row>
    <row r="2415" spans="4:4">
      <c r="D2415" s="167"/>
    </row>
    <row r="2416" spans="4:4">
      <c r="D2416" s="167"/>
    </row>
    <row r="2417" spans="4:4">
      <c r="D2417" s="167"/>
    </row>
    <row r="2418" spans="4:4">
      <c r="D2418" s="167"/>
    </row>
    <row r="2419" spans="4:4">
      <c r="D2419" s="167"/>
    </row>
    <row r="2420" spans="4:4">
      <c r="D2420" s="167"/>
    </row>
    <row r="2421" spans="4:4">
      <c r="D2421" s="167"/>
    </row>
    <row r="2422" spans="4:4">
      <c r="D2422" s="167"/>
    </row>
    <row r="2423" spans="4:4">
      <c r="D2423" s="167"/>
    </row>
    <row r="2424" spans="4:4">
      <c r="D2424" s="167"/>
    </row>
    <row r="2425" spans="4:4">
      <c r="D2425" s="167"/>
    </row>
    <row r="2426" spans="4:4">
      <c r="D2426" s="167"/>
    </row>
    <row r="2427" spans="4:4">
      <c r="D2427" s="167"/>
    </row>
    <row r="2428" spans="4:4">
      <c r="D2428" s="167"/>
    </row>
    <row r="2429" spans="4:4">
      <c r="D2429" s="167"/>
    </row>
    <row r="2430" spans="4:4">
      <c r="D2430" s="167"/>
    </row>
    <row r="2431" spans="4:4">
      <c r="D2431" s="167"/>
    </row>
    <row r="2432" spans="4:4">
      <c r="D2432" s="167"/>
    </row>
    <row r="2433" spans="4:4">
      <c r="D2433" s="167"/>
    </row>
    <row r="2434" spans="4:4">
      <c r="D2434" s="167"/>
    </row>
    <row r="2435" spans="4:4">
      <c r="D2435" s="167"/>
    </row>
    <row r="2436" spans="4:4">
      <c r="D2436" s="167"/>
    </row>
    <row r="2437" spans="4:4">
      <c r="D2437" s="167"/>
    </row>
    <row r="2438" spans="4:4">
      <c r="D2438" s="167"/>
    </row>
    <row r="2439" spans="4:4">
      <c r="D2439" s="167"/>
    </row>
    <row r="2440" spans="4:4">
      <c r="D2440" s="167"/>
    </row>
    <row r="2441" spans="4:4">
      <c r="D2441" s="167"/>
    </row>
    <row r="2442" spans="4:4">
      <c r="D2442" s="167"/>
    </row>
    <row r="2443" spans="4:4">
      <c r="D2443" s="167"/>
    </row>
    <row r="2444" spans="4:4">
      <c r="D2444" s="167"/>
    </row>
    <row r="2445" spans="4:4">
      <c r="D2445" s="167"/>
    </row>
    <row r="2446" spans="4:4">
      <c r="D2446" s="167"/>
    </row>
    <row r="2447" spans="4:4">
      <c r="D2447" s="167"/>
    </row>
    <row r="2448" spans="4:4">
      <c r="D2448" s="167"/>
    </row>
    <row r="2449" spans="4:4">
      <c r="D2449" s="167"/>
    </row>
    <row r="2450" spans="4:4">
      <c r="D2450" s="167"/>
    </row>
    <row r="2451" spans="4:4">
      <c r="D2451" s="167"/>
    </row>
    <row r="2452" spans="4:4">
      <c r="D2452" s="167"/>
    </row>
    <row r="2453" spans="4:4">
      <c r="D2453" s="167"/>
    </row>
    <row r="2454" spans="4:4">
      <c r="D2454" s="167"/>
    </row>
    <row r="2455" spans="4:4">
      <c r="D2455" s="167"/>
    </row>
    <row r="2456" spans="4:4">
      <c r="D2456" s="167"/>
    </row>
    <row r="2457" spans="4:4">
      <c r="D2457" s="167"/>
    </row>
    <row r="2458" spans="4:4">
      <c r="D2458" s="167"/>
    </row>
    <row r="2459" spans="4:4">
      <c r="D2459" s="167"/>
    </row>
    <row r="2460" spans="4:4">
      <c r="D2460" s="167"/>
    </row>
    <row r="2461" spans="4:4">
      <c r="D2461" s="167"/>
    </row>
    <row r="2462" spans="4:4">
      <c r="D2462" s="167"/>
    </row>
    <row r="2463" spans="4:4">
      <c r="D2463" s="167"/>
    </row>
    <row r="2464" spans="4:4">
      <c r="D2464" s="167"/>
    </row>
    <row r="2465" spans="4:4">
      <c r="D2465" s="167"/>
    </row>
    <row r="2466" spans="4:4">
      <c r="D2466" s="167"/>
    </row>
    <row r="2467" spans="4:4">
      <c r="D2467" s="167"/>
    </row>
    <row r="2468" spans="4:4">
      <c r="D2468" s="167"/>
    </row>
    <row r="2469" spans="4:4">
      <c r="D2469" s="167"/>
    </row>
    <row r="2470" spans="4:4">
      <c r="D2470" s="167"/>
    </row>
    <row r="2471" spans="4:4">
      <c r="D2471" s="167"/>
    </row>
    <row r="2472" spans="4:4">
      <c r="D2472" s="167"/>
    </row>
    <row r="2473" spans="4:4">
      <c r="D2473" s="167"/>
    </row>
    <row r="2474" spans="4:4">
      <c r="D2474" s="167"/>
    </row>
    <row r="2475" spans="4:4">
      <c r="D2475" s="167"/>
    </row>
    <row r="2476" spans="4:4">
      <c r="D2476" s="167"/>
    </row>
    <row r="2477" spans="4:4">
      <c r="D2477" s="167"/>
    </row>
    <row r="2478" spans="4:4">
      <c r="D2478" s="167"/>
    </row>
    <row r="2479" spans="4:4">
      <c r="D2479" s="167"/>
    </row>
    <row r="2480" spans="4:4">
      <c r="D2480" s="167"/>
    </row>
    <row r="2481" spans="4:4">
      <c r="D2481" s="167"/>
    </row>
    <row r="2482" spans="4:4">
      <c r="D2482" s="167"/>
    </row>
    <row r="2483" spans="4:4">
      <c r="D2483" s="167"/>
    </row>
    <row r="2484" spans="4:4">
      <c r="D2484" s="167"/>
    </row>
    <row r="2485" spans="4:4">
      <c r="D2485" s="167"/>
    </row>
    <row r="2486" spans="4:4">
      <c r="D2486" s="167"/>
    </row>
    <row r="2487" spans="4:4">
      <c r="D2487" s="167"/>
    </row>
    <row r="2488" spans="4:4">
      <c r="D2488" s="167"/>
    </row>
    <row r="2489" spans="4:4">
      <c r="D2489" s="167"/>
    </row>
    <row r="2490" spans="4:4">
      <c r="D2490" s="167"/>
    </row>
    <row r="2491" spans="4:4">
      <c r="D2491" s="167"/>
    </row>
    <row r="2492" spans="4:4">
      <c r="D2492" s="167"/>
    </row>
    <row r="2493" spans="4:4">
      <c r="D2493" s="167"/>
    </row>
    <row r="2494" spans="4:4">
      <c r="D2494" s="167"/>
    </row>
    <row r="2495" spans="4:4">
      <c r="D2495" s="167"/>
    </row>
    <row r="2496" spans="4:4">
      <c r="D2496" s="167"/>
    </row>
    <row r="2497" spans="4:4">
      <c r="D2497" s="167"/>
    </row>
    <row r="2498" spans="4:4">
      <c r="D2498" s="167"/>
    </row>
    <row r="2499" spans="4:4">
      <c r="D2499" s="167"/>
    </row>
    <row r="2500" spans="4:4">
      <c r="D2500" s="167"/>
    </row>
    <row r="2501" spans="4:4">
      <c r="D2501" s="167"/>
    </row>
    <row r="2502" spans="4:4">
      <c r="D2502" s="167"/>
    </row>
    <row r="2503" spans="4:4">
      <c r="D2503" s="167"/>
    </row>
    <row r="2504" spans="4:4">
      <c r="D2504" s="167"/>
    </row>
    <row r="2505" spans="4:4">
      <c r="D2505" s="167"/>
    </row>
    <row r="2506" spans="4:4">
      <c r="D2506" s="167"/>
    </row>
    <row r="2507" spans="4:4">
      <c r="D2507" s="167"/>
    </row>
    <row r="2508" spans="4:4">
      <c r="D2508" s="167"/>
    </row>
    <row r="2509" spans="4:4">
      <c r="D2509" s="167"/>
    </row>
    <row r="2510" spans="4:4">
      <c r="D2510" s="167"/>
    </row>
    <row r="2511" spans="4:4">
      <c r="D2511" s="167"/>
    </row>
    <row r="2512" spans="4:4">
      <c r="D2512" s="167"/>
    </row>
    <row r="2513" spans="4:4">
      <c r="D2513" s="167"/>
    </row>
    <row r="2514" spans="4:4">
      <c r="D2514" s="167"/>
    </row>
    <row r="2515" spans="4:4">
      <c r="D2515" s="167"/>
    </row>
    <row r="2516" spans="4:4">
      <c r="D2516" s="167"/>
    </row>
    <row r="2517" spans="4:4">
      <c r="D2517" s="167"/>
    </row>
    <row r="2518" spans="4:4">
      <c r="D2518" s="167"/>
    </row>
    <row r="2519" spans="4:4">
      <c r="D2519" s="167"/>
    </row>
    <row r="2520" spans="4:4">
      <c r="D2520" s="167"/>
    </row>
    <row r="2521" spans="4:4">
      <c r="D2521" s="167"/>
    </row>
    <row r="2522" spans="4:4">
      <c r="D2522" s="167"/>
    </row>
    <row r="2523" spans="4:4">
      <c r="D2523" s="167"/>
    </row>
    <row r="2524" spans="4:4">
      <c r="D2524" s="167"/>
    </row>
    <row r="2525" spans="4:4">
      <c r="D2525" s="167"/>
    </row>
    <row r="2526" spans="4:4">
      <c r="D2526" s="167"/>
    </row>
    <row r="2527" spans="4:4">
      <c r="D2527" s="167"/>
    </row>
    <row r="2528" spans="4:4">
      <c r="D2528" s="167"/>
    </row>
    <row r="2529" spans="4:4">
      <c r="D2529" s="167"/>
    </row>
    <row r="2530" spans="4:4">
      <c r="D2530" s="167"/>
    </row>
    <row r="2531" spans="4:4">
      <c r="D2531" s="167"/>
    </row>
    <row r="2532" spans="4:4">
      <c r="D2532" s="167"/>
    </row>
    <row r="2533" spans="4:4">
      <c r="D2533" s="167"/>
    </row>
    <row r="2534" spans="4:4">
      <c r="D2534" s="167"/>
    </row>
    <row r="2535" spans="4:4">
      <c r="D2535" s="167"/>
    </row>
    <row r="2536" spans="4:4">
      <c r="D2536" s="167"/>
    </row>
    <row r="2537" spans="4:4">
      <c r="D2537" s="167"/>
    </row>
    <row r="2538" spans="4:4">
      <c r="D2538" s="167"/>
    </row>
    <row r="2539" spans="4:4">
      <c r="D2539" s="167"/>
    </row>
    <row r="2540" spans="4:4">
      <c r="D2540" s="167"/>
    </row>
    <row r="2541" spans="4:4">
      <c r="D2541" s="167"/>
    </row>
    <row r="2542" spans="4:4">
      <c r="D2542" s="167"/>
    </row>
    <row r="2543" spans="4:4">
      <c r="D2543" s="167"/>
    </row>
    <row r="2544" spans="4:4">
      <c r="D2544" s="167"/>
    </row>
    <row r="2545" spans="4:4">
      <c r="D2545" s="167"/>
    </row>
    <row r="2546" spans="4:4">
      <c r="D2546" s="167"/>
    </row>
    <row r="2547" spans="4:4">
      <c r="D2547" s="167"/>
    </row>
    <row r="2548" spans="4:4">
      <c r="D2548" s="167"/>
    </row>
    <row r="2549" spans="4:4">
      <c r="D2549" s="167"/>
    </row>
    <row r="2550" spans="4:4">
      <c r="D2550" s="167"/>
    </row>
    <row r="2551" spans="4:4">
      <c r="D2551" s="167"/>
    </row>
    <row r="2552" spans="4:4">
      <c r="D2552" s="167"/>
    </row>
    <row r="2553" spans="4:4">
      <c r="D2553" s="167"/>
    </row>
    <row r="2554" spans="4:4">
      <c r="D2554" s="167"/>
    </row>
    <row r="2555" spans="4:4">
      <c r="D2555" s="167"/>
    </row>
    <row r="2556" spans="4:4">
      <c r="D2556" s="167"/>
    </row>
    <row r="2557" spans="4:4">
      <c r="D2557" s="167"/>
    </row>
    <row r="2558" spans="4:4">
      <c r="D2558" s="167"/>
    </row>
    <row r="2559" spans="4:4">
      <c r="D2559" s="167"/>
    </row>
    <row r="2560" spans="4:4">
      <c r="D2560" s="167"/>
    </row>
    <row r="2561" spans="4:4">
      <c r="D2561" s="167"/>
    </row>
    <row r="2562" spans="4:4">
      <c r="D2562" s="167"/>
    </row>
    <row r="2563" spans="4:4">
      <c r="D2563" s="167"/>
    </row>
    <row r="2564" spans="4:4">
      <c r="D2564" s="167"/>
    </row>
    <row r="2565" spans="4:4">
      <c r="D2565" s="167"/>
    </row>
    <row r="2566" spans="4:4">
      <c r="D2566" s="167"/>
    </row>
    <row r="2567" spans="4:4">
      <c r="D2567" s="167"/>
    </row>
    <row r="2568" spans="4:4">
      <c r="D2568" s="167"/>
    </row>
    <row r="2569" spans="4:4">
      <c r="D2569" s="167"/>
    </row>
    <row r="2570" spans="4:4">
      <c r="D2570" s="167"/>
    </row>
    <row r="2571" spans="4:4">
      <c r="D2571" s="167"/>
    </row>
    <row r="2572" spans="4:4">
      <c r="D2572" s="167"/>
    </row>
    <row r="2573" spans="4:4">
      <c r="D2573" s="167"/>
    </row>
    <row r="2574" spans="4:4">
      <c r="D2574" s="167"/>
    </row>
    <row r="2575" spans="4:4">
      <c r="D2575" s="167"/>
    </row>
    <row r="2576" spans="4:4">
      <c r="D2576" s="167"/>
    </row>
    <row r="2577" spans="4:4">
      <c r="D2577" s="167"/>
    </row>
    <row r="2578" spans="4:4">
      <c r="D2578" s="167"/>
    </row>
    <row r="2579" spans="4:4">
      <c r="D2579" s="167"/>
    </row>
    <row r="2580" spans="4:4">
      <c r="D2580" s="167"/>
    </row>
    <row r="2581" spans="4:4">
      <c r="D2581" s="167"/>
    </row>
    <row r="2582" spans="4:4">
      <c r="D2582" s="167"/>
    </row>
    <row r="2583" spans="4:4">
      <c r="D2583" s="167"/>
    </row>
    <row r="2584" spans="4:4">
      <c r="D2584" s="167"/>
    </row>
    <row r="2585" spans="4:4">
      <c r="D2585" s="167"/>
    </row>
    <row r="2586" spans="4:4">
      <c r="D2586" s="167"/>
    </row>
    <row r="2587" spans="4:4">
      <c r="D2587" s="167"/>
    </row>
    <row r="2588" spans="4:4">
      <c r="D2588" s="167"/>
    </row>
    <row r="2589" spans="4:4">
      <c r="D2589" s="167"/>
    </row>
    <row r="2590" spans="4:4">
      <c r="D2590" s="167"/>
    </row>
    <row r="2591" spans="4:4">
      <c r="D2591" s="167"/>
    </row>
    <row r="2592" spans="4:4">
      <c r="D2592" s="167"/>
    </row>
    <row r="2593" spans="4:4">
      <c r="D2593" s="167"/>
    </row>
    <row r="2594" spans="4:4">
      <c r="D2594" s="167"/>
    </row>
    <row r="2595" spans="4:4">
      <c r="D2595" s="167"/>
    </row>
    <row r="2596" spans="4:4">
      <c r="D2596" s="167"/>
    </row>
    <row r="2597" spans="4:4">
      <c r="D2597" s="167"/>
    </row>
    <row r="2598" spans="4:4">
      <c r="D2598" s="167"/>
    </row>
    <row r="2599" spans="4:4">
      <c r="D2599" s="167"/>
    </row>
    <row r="2600" spans="4:4">
      <c r="D2600" s="167"/>
    </row>
    <row r="2601" spans="4:4">
      <c r="D2601" s="167"/>
    </row>
    <row r="2602" spans="4:4">
      <c r="D2602" s="167"/>
    </row>
    <row r="2603" spans="4:4">
      <c r="D2603" s="167"/>
    </row>
    <row r="2604" spans="4:4">
      <c r="D2604" s="167"/>
    </row>
    <row r="2605" spans="4:4">
      <c r="D2605" s="167"/>
    </row>
    <row r="2606" spans="4:4">
      <c r="D2606" s="167"/>
    </row>
    <row r="2607" spans="4:4">
      <c r="D2607" s="167"/>
    </row>
    <row r="2608" spans="4:4">
      <c r="D2608" s="167"/>
    </row>
    <row r="2609" spans="4:4">
      <c r="D2609" s="167"/>
    </row>
    <row r="2610" spans="4:4">
      <c r="D2610" s="167"/>
    </row>
    <row r="2611" spans="4:4">
      <c r="D2611" s="167"/>
    </row>
    <row r="2612" spans="4:4">
      <c r="D2612" s="167"/>
    </row>
    <row r="2613" spans="4:4">
      <c r="D2613" s="167"/>
    </row>
    <row r="2614" spans="4:4">
      <c r="D2614" s="167"/>
    </row>
    <row r="2615" spans="4:4">
      <c r="D2615" s="167"/>
    </row>
    <row r="2616" spans="4:4">
      <c r="D2616" s="167"/>
    </row>
    <row r="2617" spans="4:4">
      <c r="D2617" s="167"/>
    </row>
    <row r="2618" spans="4:4">
      <c r="D2618" s="167"/>
    </row>
    <row r="2619" spans="4:4">
      <c r="D2619" s="167"/>
    </row>
    <row r="2620" spans="4:4">
      <c r="D2620" s="167"/>
    </row>
    <row r="2621" spans="4:4">
      <c r="D2621" s="167"/>
    </row>
    <row r="2622" spans="4:4">
      <c r="D2622" s="167"/>
    </row>
    <row r="2623" spans="4:4">
      <c r="D2623" s="167"/>
    </row>
    <row r="2624" spans="4:4">
      <c r="D2624" s="167"/>
    </row>
    <row r="2625" spans="4:4">
      <c r="D2625" s="167"/>
    </row>
    <row r="2626" spans="4:4">
      <c r="D2626" s="167"/>
    </row>
    <row r="2627" spans="4:4">
      <c r="D2627" s="167"/>
    </row>
    <row r="2628" spans="4:4">
      <c r="D2628" s="167"/>
    </row>
    <row r="2629" spans="4:4">
      <c r="D2629" s="167"/>
    </row>
    <row r="2630" spans="4:4">
      <c r="D2630" s="167"/>
    </row>
    <row r="2631" spans="4:4">
      <c r="D2631" s="167"/>
    </row>
    <row r="2632" spans="4:4">
      <c r="D2632" s="167"/>
    </row>
    <row r="2633" spans="4:4">
      <c r="D2633" s="167"/>
    </row>
    <row r="2634" spans="4:4">
      <c r="D2634" s="167"/>
    </row>
    <row r="2635" spans="4:4">
      <c r="D2635" s="167"/>
    </row>
    <row r="2636" spans="4:4">
      <c r="D2636" s="167"/>
    </row>
    <row r="2637" spans="4:4">
      <c r="D2637" s="167"/>
    </row>
    <row r="2638" spans="4:4">
      <c r="D2638" s="167"/>
    </row>
    <row r="2639" spans="4:4">
      <c r="D2639" s="167"/>
    </row>
    <row r="2640" spans="4:4">
      <c r="D2640" s="167"/>
    </row>
    <row r="2641" spans="4:4">
      <c r="D2641" s="167"/>
    </row>
    <row r="2642" spans="4:4">
      <c r="D2642" s="167"/>
    </row>
    <row r="2643" spans="4:4">
      <c r="D2643" s="167"/>
    </row>
    <row r="2644" spans="4:4">
      <c r="D2644" s="167"/>
    </row>
    <row r="2645" spans="4:4">
      <c r="D2645" s="167"/>
    </row>
    <row r="2646" spans="4:4">
      <c r="D2646" s="167"/>
    </row>
    <row r="2647" spans="4:4">
      <c r="D2647" s="167"/>
    </row>
    <row r="2648" spans="4:4">
      <c r="D2648" s="167"/>
    </row>
    <row r="2649" spans="4:4">
      <c r="D2649" s="167"/>
    </row>
    <row r="2650" spans="4:4">
      <c r="D2650" s="167"/>
    </row>
    <row r="2651" spans="4:4">
      <c r="D2651" s="167"/>
    </row>
    <row r="2652" spans="4:4">
      <c r="D2652" s="167"/>
    </row>
    <row r="2653" spans="4:4">
      <c r="D2653" s="167"/>
    </row>
    <row r="2654" spans="4:4">
      <c r="D2654" s="167"/>
    </row>
    <row r="2655" spans="4:4">
      <c r="D2655" s="167"/>
    </row>
    <row r="2656" spans="4:4">
      <c r="D2656" s="167"/>
    </row>
    <row r="2657" spans="4:4">
      <c r="D2657" s="167"/>
    </row>
    <row r="2658" spans="4:4">
      <c r="D2658" s="167"/>
    </row>
    <row r="2659" spans="4:4">
      <c r="D2659" s="167"/>
    </row>
    <row r="2660" spans="4:4">
      <c r="D2660" s="167"/>
    </row>
    <row r="2661" spans="4:4">
      <c r="D2661" s="167"/>
    </row>
    <row r="2662" spans="4:4">
      <c r="D2662" s="167"/>
    </row>
    <row r="2663" spans="4:4">
      <c r="D2663" s="167"/>
    </row>
    <row r="2664" spans="4:4">
      <c r="D2664" s="167"/>
    </row>
    <row r="2665" spans="4:4">
      <c r="D2665" s="167"/>
    </row>
    <row r="2666" spans="4:4">
      <c r="D2666" s="167"/>
    </row>
    <row r="2667" spans="4:4">
      <c r="D2667" s="167"/>
    </row>
    <row r="2668" spans="4:4">
      <c r="D2668" s="167"/>
    </row>
    <row r="2669" spans="4:4">
      <c r="D2669" s="167"/>
    </row>
    <row r="2670" spans="4:4">
      <c r="D2670" s="167"/>
    </row>
    <row r="2671" spans="4:4">
      <c r="D2671" s="167"/>
    </row>
    <row r="2672" spans="4:4">
      <c r="D2672" s="167"/>
    </row>
    <row r="2673" spans="4:4">
      <c r="D2673" s="167"/>
    </row>
    <row r="2674" spans="4:4">
      <c r="D2674" s="167"/>
    </row>
    <row r="2675" spans="4:4">
      <c r="D2675" s="167"/>
    </row>
    <row r="2676" spans="4:4">
      <c r="D2676" s="167"/>
    </row>
    <row r="2677" spans="4:4">
      <c r="D2677" s="167"/>
    </row>
    <row r="2678" spans="4:4">
      <c r="D2678" s="167"/>
    </row>
    <row r="2679" spans="4:4">
      <c r="D2679" s="167"/>
    </row>
    <row r="2680" spans="4:4">
      <c r="D2680" s="167"/>
    </row>
    <row r="2681" spans="4:4">
      <c r="D2681" s="167"/>
    </row>
    <row r="2682" spans="4:4">
      <c r="D2682" s="167"/>
    </row>
    <row r="2683" spans="4:4">
      <c r="D2683" s="167"/>
    </row>
    <row r="2684" spans="4:4">
      <c r="D2684" s="167"/>
    </row>
    <row r="2685" spans="4:4">
      <c r="D2685" s="167"/>
    </row>
    <row r="2686" spans="4:4">
      <c r="D2686" s="167"/>
    </row>
    <row r="2687" spans="4:4">
      <c r="D2687" s="167"/>
    </row>
    <row r="2688" spans="4:4">
      <c r="D2688" s="167"/>
    </row>
    <row r="2689" spans="4:4">
      <c r="D2689" s="167"/>
    </row>
    <row r="2690" spans="4:4">
      <c r="D2690" s="167"/>
    </row>
    <row r="2691" spans="4:4">
      <c r="D2691" s="167"/>
    </row>
    <row r="2692" spans="4:4">
      <c r="D2692" s="167"/>
    </row>
    <row r="2693" spans="4:4">
      <c r="D2693" s="167"/>
    </row>
    <row r="2694" spans="4:4">
      <c r="D2694" s="167"/>
    </row>
    <row r="2695" spans="4:4">
      <c r="D2695" s="167"/>
    </row>
    <row r="2696" spans="4:4">
      <c r="D2696" s="167"/>
    </row>
    <row r="2697" spans="4:4">
      <c r="D2697" s="167"/>
    </row>
    <row r="2698" spans="4:4">
      <c r="D2698" s="167"/>
    </row>
    <row r="2699" spans="4:4">
      <c r="D2699" s="167"/>
    </row>
    <row r="2700" spans="4:4">
      <c r="D2700" s="167"/>
    </row>
    <row r="2701" spans="4:4">
      <c r="D2701" s="167"/>
    </row>
    <row r="2702" spans="4:4">
      <c r="D2702" s="167"/>
    </row>
    <row r="2703" spans="4:4">
      <c r="D2703" s="167"/>
    </row>
    <row r="2704" spans="4:4">
      <c r="D2704" s="167"/>
    </row>
    <row r="2705" spans="4:4">
      <c r="D2705" s="167"/>
    </row>
    <row r="2706" spans="4:4">
      <c r="D2706" s="167"/>
    </row>
    <row r="2707" spans="4:4">
      <c r="D2707" s="167"/>
    </row>
    <row r="2708" spans="4:4">
      <c r="D2708" s="167"/>
    </row>
    <row r="2709" spans="4:4">
      <c r="D2709" s="167"/>
    </row>
    <row r="2710" spans="4:4">
      <c r="D2710" s="167"/>
    </row>
    <row r="2711" spans="4:4">
      <c r="D2711" s="167"/>
    </row>
    <row r="2712" spans="4:4">
      <c r="D2712" s="167"/>
    </row>
    <row r="2713" spans="4:4">
      <c r="D2713" s="167"/>
    </row>
    <row r="2714" spans="4:4">
      <c r="D2714" s="167"/>
    </row>
    <row r="2715" spans="4:4">
      <c r="D2715" s="167"/>
    </row>
    <row r="2716" spans="4:4">
      <c r="D2716" s="167"/>
    </row>
    <row r="2717" spans="4:4">
      <c r="D2717" s="167"/>
    </row>
    <row r="2718" spans="4:4">
      <c r="D2718" s="167"/>
    </row>
    <row r="2719" spans="4:4">
      <c r="D2719" s="167"/>
    </row>
    <row r="2720" spans="4:4">
      <c r="D2720" s="167"/>
    </row>
    <row r="2721" spans="4:4">
      <c r="D2721" s="167"/>
    </row>
    <row r="2722" spans="4:4">
      <c r="D2722" s="167"/>
    </row>
    <row r="2723" spans="4:4">
      <c r="D2723" s="167"/>
    </row>
    <row r="2724" spans="4:4">
      <c r="D2724" s="167"/>
    </row>
    <row r="2725" spans="4:4">
      <c r="D2725" s="167"/>
    </row>
    <row r="2726" spans="4:4">
      <c r="D2726" s="167"/>
    </row>
    <row r="2727" spans="4:4">
      <c r="D2727" s="167"/>
    </row>
    <row r="2728" spans="4:4">
      <c r="D2728" s="167"/>
    </row>
    <row r="2729" spans="4:4">
      <c r="D2729" s="167"/>
    </row>
    <row r="2730" spans="4:4">
      <c r="D2730" s="167"/>
    </row>
    <row r="2731" spans="4:4">
      <c r="D2731" s="167"/>
    </row>
    <row r="2732" spans="4:4">
      <c r="D2732" s="167"/>
    </row>
    <row r="2733" spans="4:4">
      <c r="D2733" s="167"/>
    </row>
    <row r="2734" spans="4:4">
      <c r="D2734" s="167"/>
    </row>
    <row r="2735" spans="4:4">
      <c r="D2735" s="167"/>
    </row>
    <row r="2736" spans="4:4">
      <c r="D2736" s="167"/>
    </row>
    <row r="2737" spans="4:4">
      <c r="D2737" s="167"/>
    </row>
    <row r="2738" spans="4:4">
      <c r="D2738" s="167"/>
    </row>
    <row r="2739" spans="4:4">
      <c r="D2739" s="167"/>
    </row>
    <row r="2740" spans="4:4">
      <c r="D2740" s="167"/>
    </row>
    <row r="2741" spans="4:4">
      <c r="D2741" s="167"/>
    </row>
    <row r="2742" spans="4:4">
      <c r="D2742" s="167"/>
    </row>
    <row r="2743" spans="4:4">
      <c r="D2743" s="167"/>
    </row>
    <row r="2744" spans="4:4">
      <c r="D2744" s="167"/>
    </row>
    <row r="2745" spans="4:4">
      <c r="D2745" s="167"/>
    </row>
    <row r="2746" spans="4:4">
      <c r="D2746" s="167"/>
    </row>
    <row r="2747" spans="4:4">
      <c r="D2747" s="167"/>
    </row>
    <row r="2748" spans="4:4">
      <c r="D2748" s="167"/>
    </row>
    <row r="2749" spans="4:4">
      <c r="D2749" s="167"/>
    </row>
    <row r="2750" spans="4:4">
      <c r="D2750" s="167"/>
    </row>
    <row r="2751" spans="4:4">
      <c r="D2751" s="167"/>
    </row>
    <row r="2752" spans="4:4">
      <c r="D2752" s="167"/>
    </row>
    <row r="2753" spans="4:4">
      <c r="D2753" s="167"/>
    </row>
    <row r="2754" spans="4:4">
      <c r="D2754" s="167"/>
    </row>
    <row r="2755" spans="4:4">
      <c r="D2755" s="167"/>
    </row>
    <row r="2756" spans="4:4">
      <c r="D2756" s="167"/>
    </row>
    <row r="2757" spans="4:4">
      <c r="D2757" s="167"/>
    </row>
    <row r="2758" spans="4:4">
      <c r="D2758" s="167"/>
    </row>
    <row r="2759" spans="4:4">
      <c r="D2759" s="167"/>
    </row>
    <row r="2760" spans="4:4">
      <c r="D2760" s="167"/>
    </row>
    <row r="2761" spans="4:4">
      <c r="D2761" s="167"/>
    </row>
    <row r="2762" spans="4:4">
      <c r="D2762" s="167"/>
    </row>
    <row r="2763" spans="4:4">
      <c r="D2763" s="167"/>
    </row>
    <row r="2764" spans="4:4">
      <c r="D2764" s="167"/>
    </row>
    <row r="2765" spans="4:4">
      <c r="D2765" s="167"/>
    </row>
    <row r="2766" spans="4:4">
      <c r="D2766" s="167"/>
    </row>
    <row r="2767" spans="4:4">
      <c r="D2767" s="167"/>
    </row>
    <row r="2768" spans="4:4">
      <c r="D2768" s="167"/>
    </row>
    <row r="2769" spans="4:4">
      <c r="D2769" s="167"/>
    </row>
    <row r="2770" spans="4:4">
      <c r="D2770" s="167"/>
    </row>
    <row r="2771" spans="4:4">
      <c r="D2771" s="167"/>
    </row>
    <row r="2772" spans="4:4">
      <c r="D2772" s="167"/>
    </row>
    <row r="2773" spans="4:4">
      <c r="D2773" s="167"/>
    </row>
    <row r="2774" spans="4:4">
      <c r="D2774" s="167"/>
    </row>
    <row r="2775" spans="4:4">
      <c r="D2775" s="167"/>
    </row>
    <row r="2776" spans="4:4">
      <c r="D2776" s="167"/>
    </row>
    <row r="2777" spans="4:4">
      <c r="D2777" s="167"/>
    </row>
    <row r="2778" spans="4:4">
      <c r="D2778" s="167"/>
    </row>
    <row r="2779" spans="4:4">
      <c r="D2779" s="167"/>
    </row>
    <row r="2780" spans="4:4">
      <c r="D2780" s="167"/>
    </row>
    <row r="2781" spans="4:4">
      <c r="D2781" s="167"/>
    </row>
    <row r="2782" spans="4:4">
      <c r="D2782" s="167"/>
    </row>
    <row r="2783" spans="4:4">
      <c r="D2783" s="167"/>
    </row>
    <row r="2784" spans="4:4">
      <c r="D2784" s="167"/>
    </row>
    <row r="2785" spans="4:4">
      <c r="D2785" s="167"/>
    </row>
    <row r="2786" spans="4:4">
      <c r="D2786" s="167"/>
    </row>
    <row r="2787" spans="4:4">
      <c r="D2787" s="167"/>
    </row>
    <row r="2788" spans="4:4">
      <c r="D2788" s="167"/>
    </row>
    <row r="2789" spans="4:4">
      <c r="D2789" s="167"/>
    </row>
    <row r="2790" spans="4:4">
      <c r="D2790" s="167"/>
    </row>
    <row r="2791" spans="4:4">
      <c r="D2791" s="167"/>
    </row>
    <row r="2792" spans="4:4">
      <c r="D2792" s="167"/>
    </row>
    <row r="2793" spans="4:4">
      <c r="D2793" s="167"/>
    </row>
    <row r="2794" spans="4:4">
      <c r="D2794" s="167"/>
    </row>
    <row r="2795" spans="4:4">
      <c r="D2795" s="167"/>
    </row>
    <row r="2796" spans="4:4">
      <c r="D2796" s="167"/>
    </row>
    <row r="2797" spans="4:4">
      <c r="D2797" s="167"/>
    </row>
    <row r="2798" spans="4:4">
      <c r="D2798" s="167"/>
    </row>
    <row r="2799" spans="4:4">
      <c r="D2799" s="167"/>
    </row>
    <row r="2800" spans="4:4">
      <c r="D2800" s="167"/>
    </row>
    <row r="2801" spans="4:4">
      <c r="D2801" s="167"/>
    </row>
    <row r="2802" spans="4:4">
      <c r="D2802" s="167"/>
    </row>
    <row r="2803" spans="4:4">
      <c r="D2803" s="167"/>
    </row>
    <row r="2804" spans="4:4">
      <c r="D2804" s="167"/>
    </row>
    <row r="2805" spans="4:4">
      <c r="D2805" s="167"/>
    </row>
    <row r="2806" spans="4:4">
      <c r="D2806" s="167"/>
    </row>
    <row r="2807" spans="4:4">
      <c r="D2807" s="167"/>
    </row>
    <row r="2808" spans="4:4">
      <c r="D2808" s="167"/>
    </row>
    <row r="2809" spans="4:4">
      <c r="D2809" s="167"/>
    </row>
    <row r="2810" spans="4:4">
      <c r="D2810" s="167"/>
    </row>
    <row r="2811" spans="4:4">
      <c r="D2811" s="167"/>
    </row>
    <row r="2812" spans="4:4">
      <c r="D2812" s="167"/>
    </row>
    <row r="2813" spans="4:4">
      <c r="D2813" s="167"/>
    </row>
    <row r="2814" spans="4:4">
      <c r="D2814" s="167"/>
    </row>
    <row r="2815" spans="4:4">
      <c r="D2815" s="167"/>
    </row>
    <row r="2816" spans="4:4">
      <c r="D2816" s="167"/>
    </row>
    <row r="2817" spans="4:4">
      <c r="D2817" s="167"/>
    </row>
    <row r="2818" spans="4:4">
      <c r="D2818" s="167"/>
    </row>
    <row r="2819" spans="4:4">
      <c r="D2819" s="167"/>
    </row>
    <row r="2820" spans="4:4">
      <c r="D2820" s="167"/>
    </row>
    <row r="2821" spans="4:4">
      <c r="D2821" s="167"/>
    </row>
    <row r="2822" spans="4:4">
      <c r="D2822" s="167"/>
    </row>
    <row r="2823" spans="4:4">
      <c r="D2823" s="167"/>
    </row>
    <row r="2824" spans="4:4">
      <c r="D2824" s="167"/>
    </row>
    <row r="2825" spans="4:4">
      <c r="D2825" s="167"/>
    </row>
    <row r="2826" spans="4:4">
      <c r="D2826" s="167"/>
    </row>
    <row r="2827" spans="4:4">
      <c r="D2827" s="167"/>
    </row>
    <row r="2828" spans="4:4">
      <c r="D2828" s="167"/>
    </row>
    <row r="2829" spans="4:4">
      <c r="D2829" s="167"/>
    </row>
    <row r="2830" spans="4:4">
      <c r="D2830" s="167"/>
    </row>
    <row r="2831" spans="4:4">
      <c r="D2831" s="167"/>
    </row>
    <row r="2832" spans="4:4">
      <c r="D2832" s="167"/>
    </row>
    <row r="2833" spans="4:4">
      <c r="D2833" s="167"/>
    </row>
    <row r="2834" spans="4:4">
      <c r="D2834" s="167"/>
    </row>
    <row r="2835" spans="4:4">
      <c r="D2835" s="167"/>
    </row>
    <row r="2836" spans="4:4">
      <c r="D2836" s="167"/>
    </row>
    <row r="2837" spans="4:4">
      <c r="D2837" s="167"/>
    </row>
    <row r="2838" spans="4:4">
      <c r="D2838" s="167"/>
    </row>
    <row r="2839" spans="4:4">
      <c r="D2839" s="167"/>
    </row>
    <row r="2840" spans="4:4">
      <c r="D2840" s="167"/>
    </row>
    <row r="2841" spans="4:4">
      <c r="D2841" s="167"/>
    </row>
    <row r="2842" spans="4:4">
      <c r="D2842" s="167"/>
    </row>
    <row r="2843" spans="4:4">
      <c r="D2843" s="167"/>
    </row>
    <row r="2844" spans="4:4">
      <c r="D2844" s="167"/>
    </row>
    <row r="2845" spans="4:4">
      <c r="D2845" s="167"/>
    </row>
    <row r="2846" spans="4:4">
      <c r="D2846" s="167"/>
    </row>
    <row r="2847" spans="4:4">
      <c r="D2847" s="167"/>
    </row>
    <row r="2848" spans="4:4">
      <c r="D2848" s="167"/>
    </row>
    <row r="2849" spans="4:4">
      <c r="D2849" s="167"/>
    </row>
    <row r="2850" spans="4:4">
      <c r="D2850" s="167"/>
    </row>
    <row r="2851" spans="4:4">
      <c r="D2851" s="167"/>
    </row>
    <row r="2852" spans="4:4">
      <c r="D2852" s="167"/>
    </row>
    <row r="2853" spans="4:4">
      <c r="D2853" s="167"/>
    </row>
    <row r="2854" spans="4:4">
      <c r="D2854" s="167"/>
    </row>
    <row r="2855" spans="4:4">
      <c r="D2855" s="167"/>
    </row>
    <row r="2856" spans="4:4">
      <c r="D2856" s="167"/>
    </row>
    <row r="2857" spans="4:4">
      <c r="D2857" s="167"/>
    </row>
    <row r="2858" spans="4:4">
      <c r="D2858" s="167"/>
    </row>
    <row r="2859" spans="4:4">
      <c r="D2859" s="167"/>
    </row>
    <row r="2860" spans="4:4">
      <c r="D2860" s="167"/>
    </row>
    <row r="2861" spans="4:4">
      <c r="D2861" s="167"/>
    </row>
    <row r="2862" spans="4:4">
      <c r="D2862" s="167"/>
    </row>
    <row r="2863" spans="4:4">
      <c r="D2863" s="167"/>
    </row>
    <row r="2864" spans="4:4">
      <c r="D2864" s="167"/>
    </row>
    <row r="2865" spans="4:4">
      <c r="D2865" s="167"/>
    </row>
    <row r="2866" spans="4:4">
      <c r="D2866" s="167"/>
    </row>
    <row r="2867" spans="4:4">
      <c r="D2867" s="167"/>
    </row>
    <row r="2868" spans="4:4">
      <c r="D2868" s="167"/>
    </row>
    <row r="2869" spans="4:4">
      <c r="D2869" s="167"/>
    </row>
    <row r="2870" spans="4:4">
      <c r="D2870" s="167"/>
    </row>
    <row r="2871" spans="4:4">
      <c r="D2871" s="167"/>
    </row>
    <row r="2872" spans="4:4">
      <c r="D2872" s="167"/>
    </row>
    <row r="2873" spans="4:4">
      <c r="D2873" s="167"/>
    </row>
    <row r="2874" spans="4:4">
      <c r="D2874" s="167"/>
    </row>
    <row r="2875" spans="4:4">
      <c r="D2875" s="167"/>
    </row>
    <row r="2876" spans="4:4">
      <c r="D2876" s="167"/>
    </row>
    <row r="2877" spans="4:4">
      <c r="D2877" s="167"/>
    </row>
    <row r="2878" spans="4:4">
      <c r="D2878" s="167"/>
    </row>
    <row r="2879" spans="4:4">
      <c r="D2879" s="167"/>
    </row>
    <row r="2880" spans="4:4">
      <c r="D2880" s="167"/>
    </row>
    <row r="2881" spans="4:4">
      <c r="D2881" s="167"/>
    </row>
    <row r="2882" spans="4:4">
      <c r="D2882" s="167"/>
    </row>
    <row r="2883" spans="4:4">
      <c r="D2883" s="167"/>
    </row>
    <row r="2884" spans="4:4">
      <c r="D2884" s="167"/>
    </row>
    <row r="2885" spans="4:4">
      <c r="D2885" s="167"/>
    </row>
    <row r="2886" spans="4:4">
      <c r="D2886" s="167"/>
    </row>
    <row r="2887" spans="4:4">
      <c r="D2887" s="167"/>
    </row>
    <row r="2888" spans="4:4">
      <c r="D2888" s="167"/>
    </row>
    <row r="2889" spans="4:4">
      <c r="D2889" s="167"/>
    </row>
    <row r="2890" spans="4:4">
      <c r="D2890" s="167"/>
    </row>
    <row r="2891" spans="4:4">
      <c r="D2891" s="167"/>
    </row>
    <row r="2892" spans="4:4">
      <c r="D2892" s="167"/>
    </row>
    <row r="2893" spans="4:4">
      <c r="D2893" s="167"/>
    </row>
    <row r="2894" spans="4:4">
      <c r="D2894" s="167"/>
    </row>
    <row r="2895" spans="4:4">
      <c r="D2895" s="167"/>
    </row>
    <row r="2896" spans="4:4">
      <c r="D2896" s="167"/>
    </row>
    <row r="2897" spans="4:4">
      <c r="D2897" s="167"/>
    </row>
    <row r="2898" spans="4:4">
      <c r="D2898" s="167"/>
    </row>
    <row r="2899" spans="4:4">
      <c r="D2899" s="167"/>
    </row>
    <row r="2900" spans="4:4">
      <c r="D2900" s="167"/>
    </row>
    <row r="2901" spans="4:4">
      <c r="D2901" s="167"/>
    </row>
    <row r="2902" spans="4:4">
      <c r="D2902" s="167"/>
    </row>
    <row r="2903" spans="4:4">
      <c r="D2903" s="167"/>
    </row>
    <row r="2904" spans="4:4">
      <c r="D2904" s="167"/>
    </row>
    <row r="2905" spans="4:4">
      <c r="D2905" s="167"/>
    </row>
    <row r="2906" spans="4:4">
      <c r="D2906" s="167"/>
    </row>
    <row r="2907" spans="4:4">
      <c r="D2907" s="167"/>
    </row>
    <row r="2908" spans="4:4">
      <c r="D2908" s="167"/>
    </row>
    <row r="2909" spans="4:4">
      <c r="D2909" s="167"/>
    </row>
    <row r="2910" spans="4:4">
      <c r="D2910" s="167"/>
    </row>
    <row r="2911" spans="4:4">
      <c r="D2911" s="167"/>
    </row>
    <row r="2912" spans="4:4">
      <c r="D2912" s="167"/>
    </row>
    <row r="2913" spans="4:4">
      <c r="D2913" s="167"/>
    </row>
    <row r="2914" spans="4:4">
      <c r="D2914" s="167"/>
    </row>
    <row r="2915" spans="4:4">
      <c r="D2915" s="167"/>
    </row>
    <row r="2916" spans="4:4">
      <c r="D2916" s="167"/>
    </row>
    <row r="2917" spans="4:4">
      <c r="D2917" s="167"/>
    </row>
    <row r="2918" spans="4:4">
      <c r="D2918" s="167"/>
    </row>
    <row r="2919" spans="4:4">
      <c r="D2919" s="167"/>
    </row>
    <row r="2920" spans="4:4">
      <c r="D2920" s="167"/>
    </row>
    <row r="2921" spans="4:4">
      <c r="D2921" s="167"/>
    </row>
    <row r="2922" spans="4:4">
      <c r="D2922" s="167"/>
    </row>
    <row r="2923" spans="4:4">
      <c r="D2923" s="167"/>
    </row>
    <row r="2924" spans="4:4">
      <c r="D2924" s="167"/>
    </row>
    <row r="2925" spans="4:4">
      <c r="D2925" s="167"/>
    </row>
    <row r="2926" spans="4:4">
      <c r="D2926" s="167"/>
    </row>
    <row r="2927" spans="4:4">
      <c r="D2927" s="167"/>
    </row>
    <row r="2928" spans="4:4">
      <c r="D2928" s="167"/>
    </row>
    <row r="2929" spans="4:4">
      <c r="D2929" s="167"/>
    </row>
    <row r="2930" spans="4:4">
      <c r="D2930" s="167"/>
    </row>
    <row r="2931" spans="4:4">
      <c r="D2931" s="167"/>
    </row>
    <row r="2932" spans="4:4">
      <c r="D2932" s="167"/>
    </row>
    <row r="2933" spans="4:4">
      <c r="D2933" s="167"/>
    </row>
    <row r="2934" spans="4:4">
      <c r="D2934" s="167"/>
    </row>
    <row r="2935" spans="4:4">
      <c r="D2935" s="167"/>
    </row>
    <row r="2936" spans="4:4">
      <c r="D2936" s="167"/>
    </row>
    <row r="2937" spans="4:4">
      <c r="D2937" s="167"/>
    </row>
    <row r="2938" spans="4:4">
      <c r="D2938" s="167"/>
    </row>
    <row r="2939" spans="4:4">
      <c r="D2939" s="167"/>
    </row>
    <row r="2940" spans="4:4">
      <c r="D2940" s="167"/>
    </row>
    <row r="2941" spans="4:4">
      <c r="D2941" s="167"/>
    </row>
    <row r="2942" spans="4:4">
      <c r="D2942" s="167"/>
    </row>
    <row r="2943" spans="4:4">
      <c r="D2943" s="167"/>
    </row>
    <row r="2944" spans="4:4">
      <c r="D2944" s="167"/>
    </row>
    <row r="2945" spans="4:4">
      <c r="D2945" s="167"/>
    </row>
    <row r="2946" spans="4:4">
      <c r="D2946" s="167"/>
    </row>
    <row r="2947" spans="4:4">
      <c r="D2947" s="167"/>
    </row>
    <row r="2948" spans="4:4">
      <c r="D2948" s="167"/>
    </row>
    <row r="2949" spans="4:4">
      <c r="D2949" s="167"/>
    </row>
    <row r="2950" spans="4:4">
      <c r="D2950" s="167"/>
    </row>
    <row r="2951" spans="4:4">
      <c r="D2951" s="167"/>
    </row>
    <row r="2952" spans="4:4">
      <c r="D2952" s="167"/>
    </row>
    <row r="2953" spans="4:4">
      <c r="D2953" s="167"/>
    </row>
    <row r="2954" spans="4:4">
      <c r="D2954" s="167"/>
    </row>
    <row r="2955" spans="4:4">
      <c r="D2955" s="167"/>
    </row>
    <row r="2956" spans="4:4">
      <c r="D2956" s="167"/>
    </row>
    <row r="2957" spans="4:4">
      <c r="D2957" s="167"/>
    </row>
    <row r="2958" spans="4:4">
      <c r="D2958" s="167"/>
    </row>
    <row r="2959" spans="4:4">
      <c r="D2959" s="167"/>
    </row>
    <row r="2960" spans="4:4">
      <c r="D2960" s="167"/>
    </row>
    <row r="2961" spans="4:4">
      <c r="D2961" s="167"/>
    </row>
    <row r="2962" spans="4:4">
      <c r="D2962" s="167"/>
    </row>
    <row r="2963" spans="4:4">
      <c r="D2963" s="167"/>
    </row>
    <row r="2964" spans="4:4">
      <c r="D2964" s="167"/>
    </row>
    <row r="2965" spans="4:4">
      <c r="D2965" s="167"/>
    </row>
    <row r="2966" spans="4:4">
      <c r="D2966" s="167"/>
    </row>
    <row r="2967" spans="4:4">
      <c r="D2967" s="167"/>
    </row>
    <row r="2968" spans="4:4">
      <c r="D2968" s="167"/>
    </row>
    <row r="2969" spans="4:4">
      <c r="D2969" s="167"/>
    </row>
    <row r="2970" spans="4:4">
      <c r="D2970" s="167"/>
    </row>
    <row r="2971" spans="4:4">
      <c r="D2971" s="167"/>
    </row>
    <row r="2972" spans="4:4">
      <c r="D2972" s="167"/>
    </row>
    <row r="2973" spans="4:4">
      <c r="D2973" s="167"/>
    </row>
    <row r="2974" spans="4:4">
      <c r="D2974" s="167"/>
    </row>
    <row r="2975" spans="4:4">
      <c r="D2975" s="167"/>
    </row>
    <row r="2976" spans="4:4">
      <c r="D2976" s="167"/>
    </row>
    <row r="2977" spans="4:4">
      <c r="D2977" s="167"/>
    </row>
    <row r="2978" spans="4:4">
      <c r="D2978" s="167"/>
    </row>
    <row r="2979" spans="4:4">
      <c r="D2979" s="167"/>
    </row>
    <row r="2980" spans="4:4">
      <c r="D2980" s="167"/>
    </row>
    <row r="2981" spans="4:4">
      <c r="D2981" s="167"/>
    </row>
    <row r="2982" spans="4:4">
      <c r="D2982" s="167"/>
    </row>
    <row r="2983" spans="4:4">
      <c r="D2983" s="167"/>
    </row>
    <row r="2984" spans="4:4">
      <c r="D2984" s="167"/>
    </row>
    <row r="2985" spans="4:4">
      <c r="D2985" s="167"/>
    </row>
    <row r="2986" spans="4:4">
      <c r="D2986" s="167"/>
    </row>
    <row r="2987" spans="4:4">
      <c r="D2987" s="167"/>
    </row>
    <row r="2988" spans="4:4">
      <c r="D2988" s="167"/>
    </row>
    <row r="2989" spans="4:4">
      <c r="D2989" s="167"/>
    </row>
    <row r="2990" spans="4:4">
      <c r="D2990" s="167"/>
    </row>
    <row r="2991" spans="4:4">
      <c r="D2991" s="167"/>
    </row>
    <row r="2992" spans="4:4">
      <c r="D2992" s="167"/>
    </row>
    <row r="2993" spans="4:4">
      <c r="D2993" s="167"/>
    </row>
    <row r="2994" spans="4:4">
      <c r="D2994" s="167"/>
    </row>
    <row r="2995" spans="4:4">
      <c r="D2995" s="167"/>
    </row>
    <row r="2996" spans="4:4">
      <c r="D2996" s="167"/>
    </row>
    <row r="2997" spans="4:4">
      <c r="D2997" s="167"/>
    </row>
    <row r="2998" spans="4:4">
      <c r="D2998" s="167"/>
    </row>
    <row r="2999" spans="4:4">
      <c r="D2999" s="167"/>
    </row>
    <row r="3000" spans="4:4">
      <c r="D3000" s="167"/>
    </row>
    <row r="3001" spans="4:4">
      <c r="D3001" s="167"/>
    </row>
    <row r="3002" spans="4:4">
      <c r="D3002" s="167"/>
    </row>
    <row r="3003" spans="4:4">
      <c r="D3003" s="167"/>
    </row>
    <row r="3004" spans="4:4">
      <c r="D3004" s="167"/>
    </row>
    <row r="3005" spans="4:4">
      <c r="D3005" s="167"/>
    </row>
    <row r="3006" spans="4:4">
      <c r="D3006" s="167"/>
    </row>
    <row r="3007" spans="4:4">
      <c r="D3007" s="167"/>
    </row>
    <row r="3008" spans="4:4">
      <c r="D3008" s="167"/>
    </row>
    <row r="3009" spans="4:4">
      <c r="D3009" s="167"/>
    </row>
    <row r="3010" spans="4:4">
      <c r="D3010" s="167"/>
    </row>
    <row r="3011" spans="4:4">
      <c r="D3011" s="167"/>
    </row>
    <row r="3012" spans="4:4">
      <c r="D3012" s="167"/>
    </row>
    <row r="3013" spans="4:4">
      <c r="D3013" s="167"/>
    </row>
    <row r="3014" spans="4:4">
      <c r="D3014" s="167"/>
    </row>
    <row r="3015" spans="4:4">
      <c r="D3015" s="167"/>
    </row>
    <row r="3016" spans="4:4">
      <c r="D3016" s="167"/>
    </row>
    <row r="3017" spans="4:4">
      <c r="D3017" s="167"/>
    </row>
    <row r="3018" spans="4:4">
      <c r="D3018" s="167"/>
    </row>
    <row r="3019" spans="4:4">
      <c r="D3019" s="167"/>
    </row>
    <row r="3020" spans="4:4">
      <c r="D3020" s="167"/>
    </row>
    <row r="3021" spans="4:4">
      <c r="D3021" s="167"/>
    </row>
    <row r="3022" spans="4:4">
      <c r="D3022" s="167"/>
    </row>
    <row r="3023" spans="4:4">
      <c r="D3023" s="167"/>
    </row>
    <row r="3024" spans="4:4">
      <c r="D3024" s="167"/>
    </row>
    <row r="3025" spans="4:4">
      <c r="D3025" s="167"/>
    </row>
    <row r="3026" spans="4:4">
      <c r="D3026" s="167"/>
    </row>
    <row r="3027" spans="4:4">
      <c r="D3027" s="167"/>
    </row>
    <row r="3028" spans="4:4">
      <c r="D3028" s="167"/>
    </row>
    <row r="3029" spans="4:4">
      <c r="D3029" s="167"/>
    </row>
    <row r="3030" spans="4:4">
      <c r="D3030" s="167"/>
    </row>
    <row r="3031" spans="4:4">
      <c r="D3031" s="167"/>
    </row>
    <row r="3032" spans="4:4">
      <c r="D3032" s="167"/>
    </row>
    <row r="3033" spans="4:4">
      <c r="D3033" s="167"/>
    </row>
    <row r="3034" spans="4:4">
      <c r="D3034" s="167"/>
    </row>
    <row r="3035" spans="4:4">
      <c r="D3035" s="167"/>
    </row>
    <row r="3036" spans="4:4">
      <c r="D3036" s="167"/>
    </row>
    <row r="3037" spans="4:4">
      <c r="D3037" s="167"/>
    </row>
    <row r="3038" spans="4:4">
      <c r="D3038" s="167"/>
    </row>
    <row r="3039" spans="4:4">
      <c r="D3039" s="167"/>
    </row>
    <row r="3040" spans="4:4">
      <c r="D3040" s="167"/>
    </row>
    <row r="3041" spans="4:4">
      <c r="D3041" s="167"/>
    </row>
    <row r="3042" spans="4:4">
      <c r="D3042" s="167"/>
    </row>
    <row r="3043" spans="4:4">
      <c r="D3043" s="167"/>
    </row>
    <row r="3044" spans="4:4">
      <c r="D3044" s="167"/>
    </row>
    <row r="3045" spans="4:4">
      <c r="D3045" s="167"/>
    </row>
    <row r="3046" spans="4:4">
      <c r="D3046" s="167"/>
    </row>
    <row r="3047" spans="4:4">
      <c r="D3047" s="167"/>
    </row>
    <row r="3048" spans="4:4">
      <c r="D3048" s="167"/>
    </row>
    <row r="3049" spans="4:4">
      <c r="D3049" s="167"/>
    </row>
    <row r="3050" spans="4:4">
      <c r="D3050" s="167"/>
    </row>
    <row r="3051" spans="4:4">
      <c r="D3051" s="167"/>
    </row>
    <row r="3052" spans="4:4">
      <c r="D3052" s="167"/>
    </row>
    <row r="3053" spans="4:4">
      <c r="D3053" s="167"/>
    </row>
    <row r="3054" spans="4:4">
      <c r="D3054" s="167"/>
    </row>
    <row r="3055" spans="4:4">
      <c r="D3055" s="167"/>
    </row>
    <row r="3056" spans="4:4">
      <c r="D3056" s="167"/>
    </row>
    <row r="3057" spans="4:4">
      <c r="D3057" s="167"/>
    </row>
    <row r="3058" spans="4:4">
      <c r="D3058" s="167"/>
    </row>
    <row r="3059" spans="4:4">
      <c r="D3059" s="167"/>
    </row>
    <row r="3060" spans="4:4">
      <c r="D3060" s="167"/>
    </row>
    <row r="3061" spans="4:4">
      <c r="D3061" s="167"/>
    </row>
    <row r="3062" spans="4:4">
      <c r="D3062" s="167"/>
    </row>
    <row r="3063" spans="4:4">
      <c r="D3063" s="167"/>
    </row>
    <row r="3064" spans="4:4">
      <c r="D3064" s="167"/>
    </row>
    <row r="3065" spans="4:4">
      <c r="D3065" s="167"/>
    </row>
    <row r="3066" spans="4:4">
      <c r="D3066" s="167"/>
    </row>
    <row r="3067" spans="4:4">
      <c r="D3067" s="167"/>
    </row>
    <row r="3068" spans="4:4">
      <c r="D3068" s="167"/>
    </row>
    <row r="3069" spans="4:4">
      <c r="D3069" s="167"/>
    </row>
    <row r="3070" spans="4:4">
      <c r="D3070" s="167"/>
    </row>
    <row r="3071" spans="4:4">
      <c r="D3071" s="167"/>
    </row>
    <row r="3072" spans="4:4">
      <c r="D3072" s="167"/>
    </row>
    <row r="3073" spans="4:4">
      <c r="D3073" s="167"/>
    </row>
    <row r="3074" spans="4:4">
      <c r="D3074" s="167"/>
    </row>
    <row r="3075" spans="4:4">
      <c r="D3075" s="167"/>
    </row>
    <row r="3076" spans="4:4">
      <c r="D3076" s="167"/>
    </row>
    <row r="3077" spans="4:4">
      <c r="D3077" s="167"/>
    </row>
    <row r="3078" spans="4:4">
      <c r="D3078" s="167"/>
    </row>
    <row r="3079" spans="4:4">
      <c r="D3079" s="167"/>
    </row>
    <row r="3080" spans="4:4">
      <c r="D3080" s="167"/>
    </row>
    <row r="3081" spans="4:4">
      <c r="D3081" s="167"/>
    </row>
    <row r="3082" spans="4:4">
      <c r="D3082" s="167"/>
    </row>
    <row r="3083" spans="4:4">
      <c r="D3083" s="167"/>
    </row>
    <row r="3084" spans="4:4">
      <c r="D3084" s="167"/>
    </row>
    <row r="3085" spans="4:4">
      <c r="D3085" s="167"/>
    </row>
    <row r="3086" spans="4:4">
      <c r="D3086" s="167"/>
    </row>
    <row r="3087" spans="4:4">
      <c r="D3087" s="167"/>
    </row>
    <row r="3088" spans="4:4">
      <c r="D3088" s="167"/>
    </row>
    <row r="3089" spans="4:4">
      <c r="D3089" s="167"/>
    </row>
    <row r="3090" spans="4:4">
      <c r="D3090" s="167"/>
    </row>
    <row r="3091" spans="4:4">
      <c r="D3091" s="167"/>
    </row>
    <row r="3092" spans="4:4">
      <c r="D3092" s="167"/>
    </row>
    <row r="3093" spans="4:4">
      <c r="D3093" s="167"/>
    </row>
    <row r="3094" spans="4:4">
      <c r="D3094" s="167"/>
    </row>
    <row r="3095" spans="4:4">
      <c r="D3095" s="167"/>
    </row>
    <row r="3096" spans="4:4">
      <c r="D3096" s="167"/>
    </row>
    <row r="3097" spans="4:4">
      <c r="D3097" s="167"/>
    </row>
    <row r="3098" spans="4:4">
      <c r="D3098" s="167"/>
    </row>
    <row r="3099" spans="4:4">
      <c r="D3099" s="167"/>
    </row>
    <row r="3100" spans="4:4">
      <c r="D3100" s="167"/>
    </row>
    <row r="3101" spans="4:4">
      <c r="D3101" s="167"/>
    </row>
    <row r="3102" spans="4:4">
      <c r="D3102" s="167"/>
    </row>
    <row r="3103" spans="4:4">
      <c r="D3103" s="167"/>
    </row>
    <row r="3104" spans="4:4">
      <c r="D3104" s="167"/>
    </row>
    <row r="3105" spans="4:4">
      <c r="D3105" s="167"/>
    </row>
    <row r="3106" spans="4:4">
      <c r="D3106" s="167"/>
    </row>
    <row r="3107" spans="4:4">
      <c r="D3107" s="167"/>
    </row>
    <row r="3108" spans="4:4">
      <c r="D3108" s="167"/>
    </row>
    <row r="3109" spans="4:4">
      <c r="D3109" s="167"/>
    </row>
    <row r="3110" spans="4:4">
      <c r="D3110" s="167"/>
    </row>
    <row r="3111" spans="4:4">
      <c r="D3111" s="167"/>
    </row>
    <row r="3112" spans="4:4">
      <c r="D3112" s="167"/>
    </row>
    <row r="3113" spans="4:4">
      <c r="D3113" s="167"/>
    </row>
    <row r="3114" spans="4:4">
      <c r="D3114" s="167"/>
    </row>
    <row r="3115" spans="4:4">
      <c r="D3115" s="167"/>
    </row>
    <row r="3116" spans="4:4">
      <c r="D3116" s="167"/>
    </row>
    <row r="3117" spans="4:4">
      <c r="D3117" s="167"/>
    </row>
    <row r="3118" spans="4:4">
      <c r="D3118" s="167"/>
    </row>
    <row r="3119" spans="4:4">
      <c r="D3119" s="167"/>
    </row>
    <row r="3120" spans="4:4">
      <c r="D3120" s="167"/>
    </row>
    <row r="3121" spans="4:4">
      <c r="D3121" s="167"/>
    </row>
    <row r="3122" spans="4:4">
      <c r="D3122" s="167"/>
    </row>
    <row r="3123" spans="4:4">
      <c r="D3123" s="167"/>
    </row>
    <row r="3124" spans="4:4">
      <c r="D3124" s="167"/>
    </row>
    <row r="3125" spans="4:4">
      <c r="D3125" s="167"/>
    </row>
    <row r="3126" spans="4:4">
      <c r="D3126" s="167"/>
    </row>
    <row r="3127" spans="4:4">
      <c r="D3127" s="167"/>
    </row>
    <row r="3128" spans="4:4">
      <c r="D3128" s="167"/>
    </row>
    <row r="3129" spans="4:4">
      <c r="D3129" s="167"/>
    </row>
    <row r="3130" spans="4:4">
      <c r="D3130" s="167"/>
    </row>
    <row r="3131" spans="4:4">
      <c r="D3131" s="167"/>
    </row>
    <row r="3132" spans="4:4">
      <c r="D3132" s="167"/>
    </row>
    <row r="3133" spans="4:4">
      <c r="D3133" s="167"/>
    </row>
    <row r="3134" spans="4:4">
      <c r="D3134" s="167"/>
    </row>
    <row r="3135" spans="4:4">
      <c r="D3135" s="167"/>
    </row>
    <row r="3136" spans="4:4">
      <c r="D3136" s="167"/>
    </row>
    <row r="3137" spans="4:4">
      <c r="D3137" s="167"/>
    </row>
    <row r="3138" spans="4:4">
      <c r="D3138" s="167"/>
    </row>
    <row r="3139" spans="4:4">
      <c r="D3139" s="167"/>
    </row>
    <row r="3140" spans="4:4">
      <c r="D3140" s="167"/>
    </row>
    <row r="3141" spans="4:4">
      <c r="D3141" s="167"/>
    </row>
    <row r="3142" spans="4:4">
      <c r="D3142" s="167"/>
    </row>
    <row r="3143" spans="4:4">
      <c r="D3143" s="167"/>
    </row>
    <row r="3144" spans="4:4">
      <c r="D3144" s="167"/>
    </row>
    <row r="3145" spans="4:4">
      <c r="D3145" s="167"/>
    </row>
    <row r="3146" spans="4:4">
      <c r="D3146" s="167"/>
    </row>
    <row r="3147" spans="4:4">
      <c r="D3147" s="167"/>
    </row>
    <row r="3148" spans="4:4">
      <c r="D3148" s="167"/>
    </row>
    <row r="3149" spans="4:4">
      <c r="D3149" s="167"/>
    </row>
    <row r="3150" spans="4:4">
      <c r="D3150" s="167"/>
    </row>
    <row r="3151" spans="4:4">
      <c r="D3151" s="167"/>
    </row>
    <row r="3152" spans="4:4">
      <c r="D3152" s="167"/>
    </row>
    <row r="3153" spans="4:4">
      <c r="D3153" s="167"/>
    </row>
    <row r="3154" spans="4:4">
      <c r="D3154" s="167"/>
    </row>
    <row r="3155" spans="4:4">
      <c r="D3155" s="167"/>
    </row>
    <row r="3156" spans="4:4">
      <c r="D3156" s="167"/>
    </row>
    <row r="3157" spans="4:4">
      <c r="D3157" s="167"/>
    </row>
    <row r="3158" spans="4:4">
      <c r="D3158" s="167"/>
    </row>
    <row r="3159" spans="4:4">
      <c r="D3159" s="167"/>
    </row>
    <row r="3160" spans="4:4">
      <c r="D3160" s="167"/>
    </row>
    <row r="3161" spans="4:4">
      <c r="D3161" s="167"/>
    </row>
    <row r="3162" spans="4:4">
      <c r="D3162" s="167"/>
    </row>
    <row r="3163" spans="4:4">
      <c r="D3163" s="167"/>
    </row>
    <row r="3164" spans="4:4">
      <c r="D3164" s="167"/>
    </row>
    <row r="3165" spans="4:4">
      <c r="D3165" s="167"/>
    </row>
    <row r="3166" spans="4:4">
      <c r="D3166" s="167"/>
    </row>
    <row r="3167" spans="4:4">
      <c r="D3167" s="167"/>
    </row>
    <row r="3168" spans="4:4">
      <c r="D3168" s="167"/>
    </row>
    <row r="3169" spans="4:4">
      <c r="D3169" s="167"/>
    </row>
    <row r="3170" spans="4:4">
      <c r="D3170" s="167"/>
    </row>
    <row r="3171" spans="4:4">
      <c r="D3171" s="167"/>
    </row>
    <row r="3172" spans="4:4">
      <c r="D3172" s="167"/>
    </row>
    <row r="3173" spans="4:4">
      <c r="D3173" s="167"/>
    </row>
    <row r="3174" spans="4:4">
      <c r="D3174" s="167"/>
    </row>
    <row r="3175" spans="4:4">
      <c r="D3175" s="167"/>
    </row>
    <row r="3176" spans="4:4">
      <c r="D3176" s="167"/>
    </row>
    <row r="3177" spans="4:4">
      <c r="D3177" s="167"/>
    </row>
    <row r="3178" spans="4:4">
      <c r="D3178" s="167"/>
    </row>
    <row r="3179" spans="4:4">
      <c r="D3179" s="167"/>
    </row>
    <row r="3180" spans="4:4">
      <c r="D3180" s="167"/>
    </row>
    <row r="3181" spans="4:4">
      <c r="D3181" s="167"/>
    </row>
    <row r="3182" spans="4:4">
      <c r="D3182" s="167"/>
    </row>
    <row r="3183" spans="4:4">
      <c r="D3183" s="167"/>
    </row>
    <row r="3184" spans="4:4">
      <c r="D3184" s="167"/>
    </row>
    <row r="3185" spans="4:4">
      <c r="D3185" s="167"/>
    </row>
    <row r="3186" spans="4:4">
      <c r="D3186" s="167"/>
    </row>
    <row r="3187" spans="4:4">
      <c r="D3187" s="167"/>
    </row>
    <row r="3188" spans="4:4">
      <c r="D3188" s="167"/>
    </row>
    <row r="3189" spans="4:4">
      <c r="D3189" s="167"/>
    </row>
    <row r="3190" spans="4:4">
      <c r="D3190" s="167"/>
    </row>
    <row r="3191" spans="4:4">
      <c r="D3191" s="167"/>
    </row>
    <row r="3192" spans="4:4">
      <c r="D3192" s="167"/>
    </row>
    <row r="3193" spans="4:4">
      <c r="D3193" s="167"/>
    </row>
    <row r="3194" spans="4:4">
      <c r="D3194" s="167"/>
    </row>
    <row r="3195" spans="4:4">
      <c r="D3195" s="167"/>
    </row>
    <row r="3196" spans="4:4">
      <c r="D3196" s="167"/>
    </row>
    <row r="3197" spans="4:4">
      <c r="D3197" s="167"/>
    </row>
    <row r="3198" spans="4:4">
      <c r="D3198" s="167"/>
    </row>
    <row r="3199" spans="4:4">
      <c r="D3199" s="167"/>
    </row>
    <row r="3200" spans="4:4">
      <c r="D3200" s="167"/>
    </row>
    <row r="3201" spans="4:4">
      <c r="D3201" s="167"/>
    </row>
    <row r="3202" spans="4:4">
      <c r="D3202" s="167"/>
    </row>
    <row r="3203" spans="4:4">
      <c r="D3203" s="167"/>
    </row>
    <row r="3204" spans="4:4">
      <c r="D3204" s="167"/>
    </row>
    <row r="3205" spans="4:4">
      <c r="D3205" s="167"/>
    </row>
    <row r="3206" spans="4:4">
      <c r="D3206" s="167"/>
    </row>
    <row r="3207" spans="4:4">
      <c r="D3207" s="167"/>
    </row>
    <row r="3208" spans="4:4">
      <c r="D3208" s="167"/>
    </row>
    <row r="3209" spans="4:4">
      <c r="D3209" s="167"/>
    </row>
    <row r="3210" spans="4:4">
      <c r="D3210" s="167"/>
    </row>
    <row r="3211" spans="4:4">
      <c r="D3211" s="167"/>
    </row>
    <row r="3212" spans="4:4">
      <c r="D3212" s="167"/>
    </row>
    <row r="3213" spans="4:4">
      <c r="D3213" s="167"/>
    </row>
    <row r="3214" spans="4:4">
      <c r="D3214" s="167"/>
    </row>
    <row r="3215" spans="4:4">
      <c r="D3215" s="167"/>
    </row>
    <row r="3216" spans="4:4">
      <c r="D3216" s="167"/>
    </row>
    <row r="3217" spans="4:4">
      <c r="D3217" s="167"/>
    </row>
    <row r="3218" spans="4:4">
      <c r="D3218" s="167"/>
    </row>
    <row r="3219" spans="4:4">
      <c r="D3219" s="167"/>
    </row>
    <row r="3220" spans="4:4">
      <c r="D3220" s="167"/>
    </row>
    <row r="3221" spans="4:4">
      <c r="D3221" s="167"/>
    </row>
    <row r="3222" spans="4:4">
      <c r="D3222" s="167"/>
    </row>
    <row r="3223" spans="4:4">
      <c r="D3223" s="167"/>
    </row>
    <row r="3224" spans="4:4">
      <c r="D3224" s="167"/>
    </row>
    <row r="3225" spans="4:4">
      <c r="D3225" s="167"/>
    </row>
    <row r="3226" spans="4:4">
      <c r="D3226" s="167"/>
    </row>
    <row r="3227" spans="4:4">
      <c r="D3227" s="167"/>
    </row>
    <row r="3228" spans="4:4">
      <c r="D3228" s="167"/>
    </row>
    <row r="3229" spans="4:4">
      <c r="D3229" s="167"/>
    </row>
    <row r="3230" spans="4:4">
      <c r="D3230" s="167"/>
    </row>
    <row r="3231" spans="4:4">
      <c r="D3231" s="167"/>
    </row>
    <row r="3232" spans="4:4">
      <c r="D3232" s="167"/>
    </row>
    <row r="3233" spans="4:4">
      <c r="D3233" s="167"/>
    </row>
    <row r="3234" spans="4:4">
      <c r="D3234" s="167"/>
    </row>
    <row r="3235" spans="4:4">
      <c r="D3235" s="167"/>
    </row>
    <row r="3236" spans="4:4">
      <c r="D3236" s="167"/>
    </row>
    <row r="3237" spans="4:4">
      <c r="D3237" s="167"/>
    </row>
    <row r="3238" spans="4:4">
      <c r="D3238" s="167"/>
    </row>
    <row r="3239" spans="4:4">
      <c r="D3239" s="167"/>
    </row>
    <row r="3240" spans="4:4">
      <c r="D3240" s="167"/>
    </row>
    <row r="3241" spans="4:4">
      <c r="D3241" s="167"/>
    </row>
    <row r="3242" spans="4:4">
      <c r="D3242" s="167"/>
    </row>
    <row r="3243" spans="4:4">
      <c r="D3243" s="167"/>
    </row>
    <row r="3244" spans="4:4">
      <c r="D3244" s="167"/>
    </row>
    <row r="3245" spans="4:4">
      <c r="D3245" s="167"/>
    </row>
    <row r="3246" spans="4:4">
      <c r="D3246" s="167"/>
    </row>
    <row r="3247" spans="4:4">
      <c r="D3247" s="167"/>
    </row>
    <row r="3248" spans="4:4">
      <c r="D3248" s="167"/>
    </row>
    <row r="3249" spans="4:4">
      <c r="D3249" s="167"/>
    </row>
    <row r="3250" spans="4:4">
      <c r="D3250" s="167"/>
    </row>
    <row r="3251" spans="4:4">
      <c r="D3251" s="167"/>
    </row>
    <row r="3252" spans="4:4">
      <c r="D3252" s="167"/>
    </row>
    <row r="3253" spans="4:4">
      <c r="D3253" s="167"/>
    </row>
    <row r="3254" spans="4:4">
      <c r="D3254" s="167"/>
    </row>
    <row r="3255" spans="4:4">
      <c r="D3255" s="167"/>
    </row>
    <row r="3256" spans="4:4">
      <c r="D3256" s="167"/>
    </row>
    <row r="3257" spans="4:4">
      <c r="D3257" s="167"/>
    </row>
    <row r="3258" spans="4:4">
      <c r="D3258" s="167"/>
    </row>
    <row r="3259" spans="4:4">
      <c r="D3259" s="167"/>
    </row>
    <row r="3260" spans="4:4">
      <c r="D3260" s="167"/>
    </row>
    <row r="3261" spans="4:4">
      <c r="D3261" s="167"/>
    </row>
    <row r="3262" spans="4:4">
      <c r="D3262" s="167"/>
    </row>
    <row r="3263" spans="4:4">
      <c r="D3263" s="167"/>
    </row>
    <row r="3264" spans="4:4">
      <c r="D3264" s="167"/>
    </row>
    <row r="3265" spans="4:4">
      <c r="D3265" s="167"/>
    </row>
    <row r="3266" spans="4:4">
      <c r="D3266" s="167"/>
    </row>
    <row r="3267" spans="4:4">
      <c r="D3267" s="167"/>
    </row>
    <row r="3268" spans="4:4">
      <c r="D3268" s="167"/>
    </row>
    <row r="3269" spans="4:4">
      <c r="D3269" s="167"/>
    </row>
    <row r="3270" spans="4:4">
      <c r="D3270" s="167"/>
    </row>
    <row r="3271" spans="4:4">
      <c r="D3271" s="167"/>
    </row>
    <row r="3272" spans="4:4">
      <c r="D3272" s="167"/>
    </row>
    <row r="3273" spans="4:4">
      <c r="D3273" s="167"/>
    </row>
    <row r="3274" spans="4:4">
      <c r="D3274" s="167"/>
    </row>
    <row r="3275" spans="4:4">
      <c r="D3275" s="167"/>
    </row>
    <row r="3276" spans="4:4">
      <c r="D3276" s="167"/>
    </row>
    <row r="3277" spans="4:4">
      <c r="D3277" s="167"/>
    </row>
    <row r="3278" spans="4:4">
      <c r="D3278" s="167"/>
    </row>
    <row r="3279" spans="4:4">
      <c r="D3279" s="167"/>
    </row>
    <row r="3280" spans="4:4">
      <c r="D3280" s="167"/>
    </row>
    <row r="3281" spans="4:4">
      <c r="D3281" s="167"/>
    </row>
    <row r="3282" spans="4:4">
      <c r="D3282" s="167"/>
    </row>
    <row r="3283" spans="4:4">
      <c r="D3283" s="167"/>
    </row>
    <row r="3284" spans="4:4">
      <c r="D3284" s="167"/>
    </row>
    <row r="3285" spans="4:4">
      <c r="D3285" s="167"/>
    </row>
    <row r="3286" spans="4:4">
      <c r="D3286" s="167"/>
    </row>
    <row r="3287" spans="4:4">
      <c r="D3287" s="167"/>
    </row>
    <row r="3288" spans="4:4">
      <c r="D3288" s="167"/>
    </row>
    <row r="3289" spans="4:4">
      <c r="D3289" s="167"/>
    </row>
    <row r="3290" spans="4:4">
      <c r="D3290" s="167"/>
    </row>
    <row r="3291" spans="4:4">
      <c r="D3291" s="167"/>
    </row>
    <row r="3292" spans="4:4">
      <c r="D3292" s="167"/>
    </row>
    <row r="3293" spans="4:4">
      <c r="D3293" s="167"/>
    </row>
    <row r="3294" spans="4:4">
      <c r="D3294" s="167"/>
    </row>
    <row r="3295" spans="4:4">
      <c r="D3295" s="167"/>
    </row>
    <row r="3296" spans="4:4">
      <c r="D3296" s="167"/>
    </row>
    <row r="3297" spans="4:4">
      <c r="D3297" s="167"/>
    </row>
    <row r="3298" spans="4:4">
      <c r="D3298" s="167"/>
    </row>
    <row r="3299" spans="4:4">
      <c r="D3299" s="167"/>
    </row>
    <row r="3300" spans="4:4">
      <c r="D3300" s="167"/>
    </row>
    <row r="3301" spans="4:4">
      <c r="D3301" s="167"/>
    </row>
    <row r="3302" spans="4:4">
      <c r="D3302" s="167"/>
    </row>
    <row r="3303" spans="4:4">
      <c r="D3303" s="167"/>
    </row>
    <row r="3304" spans="4:4">
      <c r="D3304" s="167"/>
    </row>
    <row r="3305" spans="4:4">
      <c r="D3305" s="167"/>
    </row>
    <row r="3306" spans="4:4">
      <c r="D3306" s="167"/>
    </row>
    <row r="3307" spans="4:4">
      <c r="D3307" s="167"/>
    </row>
    <row r="3308" spans="4:4">
      <c r="D3308" s="167"/>
    </row>
    <row r="3309" spans="4:4">
      <c r="D3309" s="167"/>
    </row>
    <row r="3310" spans="4:4">
      <c r="D3310" s="167"/>
    </row>
    <row r="3311" spans="4:4">
      <c r="D3311" s="167"/>
    </row>
    <row r="3312" spans="4:4">
      <c r="D3312" s="167"/>
    </row>
    <row r="3313" spans="4:4">
      <c r="D3313" s="167"/>
    </row>
    <row r="3314" spans="4:4">
      <c r="D3314" s="167"/>
    </row>
    <row r="3315" spans="4:4">
      <c r="D3315" s="167"/>
    </row>
    <row r="3316" spans="4:4">
      <c r="D3316" s="167"/>
    </row>
    <row r="3317" spans="4:4">
      <c r="D3317" s="167"/>
    </row>
    <row r="3318" spans="4:4">
      <c r="D3318" s="167"/>
    </row>
    <row r="3319" spans="4:4">
      <c r="D3319" s="167"/>
    </row>
    <row r="3320" spans="4:4">
      <c r="D3320" s="167"/>
    </row>
    <row r="3321" spans="4:4">
      <c r="D3321" s="167"/>
    </row>
    <row r="3322" spans="4:4">
      <c r="D3322" s="167"/>
    </row>
    <row r="3323" spans="4:4">
      <c r="D3323" s="167"/>
    </row>
    <row r="3324" spans="4:4">
      <c r="D3324" s="167"/>
    </row>
    <row r="3325" spans="4:4">
      <c r="D3325" s="167"/>
    </row>
    <row r="3326" spans="4:4">
      <c r="D3326" s="167"/>
    </row>
    <row r="3327" spans="4:4">
      <c r="D3327" s="167"/>
    </row>
    <row r="3328" spans="4:4">
      <c r="D3328" s="167"/>
    </row>
    <row r="3329" spans="4:4">
      <c r="D3329" s="167"/>
    </row>
    <row r="3330" spans="4:4">
      <c r="D3330" s="167"/>
    </row>
    <row r="3331" spans="4:4">
      <c r="D3331" s="167"/>
    </row>
    <row r="3332" spans="4:4">
      <c r="D3332" s="167"/>
    </row>
    <row r="3333" spans="4:4">
      <c r="D3333" s="167"/>
    </row>
    <row r="3334" spans="4:4">
      <c r="D3334" s="167"/>
    </row>
    <row r="3335" spans="4:4">
      <c r="D3335" s="167"/>
    </row>
    <row r="3336" spans="4:4">
      <c r="D3336" s="167"/>
    </row>
    <row r="3337" spans="4:4">
      <c r="D3337" s="167"/>
    </row>
    <row r="3338" spans="4:4">
      <c r="D3338" s="167"/>
    </row>
    <row r="3339" spans="4:4">
      <c r="D3339" s="167"/>
    </row>
    <row r="3340" spans="4:4">
      <c r="D3340" s="167"/>
    </row>
    <row r="3341" spans="4:4">
      <c r="D3341" s="167"/>
    </row>
    <row r="3342" spans="4:4">
      <c r="D3342" s="167"/>
    </row>
    <row r="3343" spans="4:4">
      <c r="D3343" s="167"/>
    </row>
    <row r="3344" spans="4:4">
      <c r="D3344" s="167"/>
    </row>
    <row r="3345" spans="4:4">
      <c r="D3345" s="167"/>
    </row>
    <row r="3346" spans="4:4">
      <c r="D3346" s="167"/>
    </row>
    <row r="3347" spans="4:4">
      <c r="D3347" s="167"/>
    </row>
    <row r="3348" spans="4:4">
      <c r="D3348" s="167"/>
    </row>
    <row r="3349" spans="4:4">
      <c r="D3349" s="167"/>
    </row>
    <row r="3350" spans="4:4">
      <c r="D3350" s="167"/>
    </row>
    <row r="3351" spans="4:4">
      <c r="D3351" s="167"/>
    </row>
    <row r="3352" spans="4:4">
      <c r="D3352" s="167"/>
    </row>
    <row r="3353" spans="4:4">
      <c r="D3353" s="167"/>
    </row>
    <row r="3354" spans="4:4">
      <c r="D3354" s="167"/>
    </row>
    <row r="3355" spans="4:4">
      <c r="D3355" s="167"/>
    </row>
    <row r="3356" spans="4:4">
      <c r="D3356" s="167"/>
    </row>
    <row r="3357" spans="4:4">
      <c r="D3357" s="167"/>
    </row>
    <row r="3358" spans="4:4">
      <c r="D3358" s="167"/>
    </row>
    <row r="3359" spans="4:4">
      <c r="D3359" s="167"/>
    </row>
    <row r="3360" spans="4:4">
      <c r="D3360" s="167"/>
    </row>
    <row r="3361" spans="4:4">
      <c r="D3361" s="167"/>
    </row>
    <row r="3362" spans="4:4">
      <c r="D3362" s="167"/>
    </row>
    <row r="3363" spans="4:4">
      <c r="D3363" s="167"/>
    </row>
    <row r="3364" spans="4:4">
      <c r="D3364" s="167"/>
    </row>
    <row r="3365" spans="4:4">
      <c r="D3365" s="167"/>
    </row>
    <row r="3366" spans="4:4">
      <c r="D3366" s="167"/>
    </row>
    <row r="3367" spans="4:4">
      <c r="D3367" s="167"/>
    </row>
    <row r="3368" spans="4:4">
      <c r="D3368" s="167"/>
    </row>
    <row r="3369" spans="4:4">
      <c r="D3369" s="167"/>
    </row>
    <row r="3370" spans="4:4">
      <c r="D3370" s="167"/>
    </row>
    <row r="3371" spans="4:4">
      <c r="D3371" s="167"/>
    </row>
    <row r="3372" spans="4:4">
      <c r="D3372" s="167"/>
    </row>
    <row r="3373" spans="4:4">
      <c r="D3373" s="167"/>
    </row>
    <row r="3374" spans="4:4">
      <c r="D3374" s="167"/>
    </row>
    <row r="3375" spans="4:4">
      <c r="D3375" s="167"/>
    </row>
    <row r="3376" spans="4:4">
      <c r="D3376" s="167"/>
    </row>
    <row r="3377" spans="4:4">
      <c r="D3377" s="167"/>
    </row>
    <row r="3378" spans="4:4">
      <c r="D3378" s="167"/>
    </row>
    <row r="3379" spans="4:4">
      <c r="D3379" s="167"/>
    </row>
    <row r="3380" spans="4:4">
      <c r="D3380" s="167"/>
    </row>
    <row r="3381" spans="4:4">
      <c r="D3381" s="167"/>
    </row>
    <row r="3382" spans="4:4">
      <c r="D3382" s="167"/>
    </row>
    <row r="3383" spans="4:4">
      <c r="D3383" s="167"/>
    </row>
    <row r="3384" spans="4:4">
      <c r="D3384" s="167"/>
    </row>
    <row r="3385" spans="4:4">
      <c r="D3385" s="167"/>
    </row>
    <row r="3386" spans="4:4">
      <c r="D3386" s="167"/>
    </row>
    <row r="3387" spans="4:4">
      <c r="D3387" s="167"/>
    </row>
    <row r="3388" spans="4:4">
      <c r="D3388" s="167"/>
    </row>
    <row r="3389" spans="4:4">
      <c r="D3389" s="167"/>
    </row>
    <row r="3390" spans="4:4">
      <c r="D3390" s="167"/>
    </row>
    <row r="3391" spans="4:4">
      <c r="D3391" s="167"/>
    </row>
    <row r="3392" spans="4:4">
      <c r="D3392" s="167"/>
    </row>
    <row r="3393" spans="4:4">
      <c r="D3393" s="167"/>
    </row>
    <row r="3394" spans="4:4">
      <c r="D3394" s="167"/>
    </row>
    <row r="3395" spans="4:4">
      <c r="D3395" s="167"/>
    </row>
    <row r="3396" spans="4:4">
      <c r="D3396" s="167"/>
    </row>
    <row r="3397" spans="4:4">
      <c r="D3397" s="167"/>
    </row>
    <row r="3398" spans="4:4">
      <c r="D3398" s="167"/>
    </row>
    <row r="3399" spans="4:4">
      <c r="D3399" s="167"/>
    </row>
    <row r="3400" spans="4:4">
      <c r="D3400" s="167"/>
    </row>
    <row r="3401" spans="4:4">
      <c r="D3401" s="167"/>
    </row>
    <row r="3402" spans="4:4">
      <c r="D3402" s="167"/>
    </row>
    <row r="3403" spans="4:4">
      <c r="D3403" s="167"/>
    </row>
    <row r="3404" spans="4:4">
      <c r="D3404" s="167"/>
    </row>
    <row r="3405" spans="4:4">
      <c r="D3405" s="167"/>
    </row>
    <row r="3406" spans="4:4">
      <c r="D3406" s="167"/>
    </row>
    <row r="3407" spans="4:4">
      <c r="D3407" s="167"/>
    </row>
    <row r="3408" spans="4:4">
      <c r="D3408" s="167"/>
    </row>
    <row r="3409" spans="4:4">
      <c r="D3409" s="167"/>
    </row>
    <row r="3410" spans="4:4">
      <c r="D3410" s="167"/>
    </row>
    <row r="3411" spans="4:4">
      <c r="D3411" s="167"/>
    </row>
    <row r="3412" spans="4:4">
      <c r="D3412" s="167"/>
    </row>
    <row r="3413" spans="4:4">
      <c r="D3413" s="167"/>
    </row>
    <row r="3414" spans="4:4">
      <c r="D3414" s="167"/>
    </row>
    <row r="3415" spans="4:4">
      <c r="D3415" s="167"/>
    </row>
    <row r="3416" spans="4:4">
      <c r="D3416" s="167"/>
    </row>
    <row r="3417" spans="4:4">
      <c r="D3417" s="167"/>
    </row>
    <row r="3418" spans="4:4">
      <c r="D3418" s="167"/>
    </row>
    <row r="3419" spans="4:4">
      <c r="D3419" s="167"/>
    </row>
    <row r="3420" spans="4:4">
      <c r="D3420" s="167"/>
    </row>
    <row r="3421" spans="4:4">
      <c r="D3421" s="167"/>
    </row>
    <row r="3422" spans="4:4">
      <c r="D3422" s="167"/>
    </row>
    <row r="3423" spans="4:4">
      <c r="D3423" s="167"/>
    </row>
    <row r="3424" spans="4:4">
      <c r="D3424" s="167"/>
    </row>
    <row r="3425" spans="4:4">
      <c r="D3425" s="167"/>
    </row>
    <row r="3426" spans="4:4">
      <c r="D3426" s="167"/>
    </row>
    <row r="3427" spans="4:4">
      <c r="D3427" s="167"/>
    </row>
    <row r="3428" spans="4:4">
      <c r="D3428" s="167"/>
    </row>
    <row r="3429" spans="4:4">
      <c r="D3429" s="167"/>
    </row>
    <row r="3430" spans="4:4">
      <c r="D3430" s="167"/>
    </row>
    <row r="3431" spans="4:4">
      <c r="D3431" s="167"/>
    </row>
    <row r="3432" spans="4:4">
      <c r="D3432" s="167"/>
    </row>
    <row r="3433" spans="4:4">
      <c r="D3433" s="167"/>
    </row>
    <row r="3434" spans="4:4">
      <c r="D3434" s="167"/>
    </row>
    <row r="3435" spans="4:4">
      <c r="D3435" s="167"/>
    </row>
    <row r="3436" spans="4:4">
      <c r="D3436" s="167"/>
    </row>
    <row r="3437" spans="4:4">
      <c r="D3437" s="167"/>
    </row>
    <row r="3438" spans="4:4">
      <c r="D3438" s="167"/>
    </row>
    <row r="3439" spans="4:4">
      <c r="D3439" s="167"/>
    </row>
    <row r="3440" spans="4:4">
      <c r="D3440" s="167"/>
    </row>
    <row r="3441" spans="4:4">
      <c r="D3441" s="167"/>
    </row>
    <row r="3442" spans="4:4">
      <c r="D3442" s="167"/>
    </row>
    <row r="3443" spans="4:4">
      <c r="D3443" s="167"/>
    </row>
    <row r="3444" spans="4:4">
      <c r="D3444" s="167"/>
    </row>
    <row r="3445" spans="4:4">
      <c r="D3445" s="167"/>
    </row>
    <row r="3446" spans="4:4">
      <c r="D3446" s="167"/>
    </row>
    <row r="3447" spans="4:4">
      <c r="D3447" s="167"/>
    </row>
    <row r="3448" spans="4:4">
      <c r="D3448" s="167"/>
    </row>
    <row r="3449" spans="4:4">
      <c r="D3449" s="167"/>
    </row>
    <row r="3450" spans="4:4">
      <c r="D3450" s="167"/>
    </row>
    <row r="3451" spans="4:4">
      <c r="D3451" s="167"/>
    </row>
    <row r="3452" spans="4:4">
      <c r="D3452" s="167"/>
    </row>
    <row r="3453" spans="4:4">
      <c r="D3453" s="167"/>
    </row>
    <row r="3454" spans="4:4">
      <c r="D3454" s="167"/>
    </row>
    <row r="3455" spans="4:4">
      <c r="D3455" s="167"/>
    </row>
    <row r="3456" spans="4:4">
      <c r="D3456" s="167"/>
    </row>
    <row r="3457" spans="4:4">
      <c r="D3457" s="167"/>
    </row>
    <row r="3458" spans="4:4">
      <c r="D3458" s="167"/>
    </row>
    <row r="3459" spans="4:4">
      <c r="D3459" s="167"/>
    </row>
    <row r="3460" spans="4:4">
      <c r="D3460" s="167"/>
    </row>
    <row r="3461" spans="4:4">
      <c r="D3461" s="167"/>
    </row>
    <row r="3462" spans="4:4">
      <c r="D3462" s="167"/>
    </row>
    <row r="3463" spans="4:4">
      <c r="D3463" s="167"/>
    </row>
    <row r="3464" spans="4:4">
      <c r="D3464" s="167"/>
    </row>
    <row r="3465" spans="4:4">
      <c r="D3465" s="167"/>
    </row>
    <row r="3466" spans="4:4">
      <c r="D3466" s="167"/>
    </row>
    <row r="3467" spans="4:4">
      <c r="D3467" s="167"/>
    </row>
    <row r="3468" spans="4:4">
      <c r="D3468" s="167"/>
    </row>
    <row r="3469" spans="4:4">
      <c r="D3469" s="167"/>
    </row>
    <row r="3470" spans="4:4">
      <c r="D3470" s="167"/>
    </row>
    <row r="3471" spans="4:4">
      <c r="D3471" s="167"/>
    </row>
    <row r="3472" spans="4:4">
      <c r="D3472" s="167"/>
    </row>
    <row r="3473" spans="4:4">
      <c r="D3473" s="167"/>
    </row>
    <row r="3474" spans="4:4">
      <c r="D3474" s="167"/>
    </row>
    <row r="3475" spans="4:4">
      <c r="D3475" s="167"/>
    </row>
    <row r="3476" spans="4:4">
      <c r="D3476" s="167"/>
    </row>
    <row r="3477" spans="4:4">
      <c r="D3477" s="167"/>
    </row>
    <row r="3478" spans="4:4">
      <c r="D3478" s="167"/>
    </row>
    <row r="3479" spans="4:4">
      <c r="D3479" s="167"/>
    </row>
    <row r="3480" spans="4:4">
      <c r="D3480" s="167"/>
    </row>
    <row r="3481" spans="4:4">
      <c r="D3481" s="167"/>
    </row>
    <row r="3482" spans="4:4">
      <c r="D3482" s="167"/>
    </row>
    <row r="3483" spans="4:4">
      <c r="D3483" s="167"/>
    </row>
    <row r="3484" spans="4:4">
      <c r="D3484" s="167"/>
    </row>
    <row r="3485" spans="4:4">
      <c r="D3485" s="167"/>
    </row>
    <row r="3486" spans="4:4">
      <c r="D3486" s="167"/>
    </row>
    <row r="3487" spans="4:4">
      <c r="D3487" s="167"/>
    </row>
    <row r="3488" spans="4:4">
      <c r="D3488" s="167"/>
    </row>
    <row r="3489" spans="4:4">
      <c r="D3489" s="167"/>
    </row>
    <row r="3490" spans="4:4">
      <c r="D3490" s="167"/>
    </row>
    <row r="3491" spans="4:4">
      <c r="D3491" s="167"/>
    </row>
    <row r="3492" spans="4:4">
      <c r="D3492" s="167"/>
    </row>
    <row r="3493" spans="4:4">
      <c r="D3493" s="167"/>
    </row>
    <row r="3494" spans="4:4">
      <c r="D3494" s="167"/>
    </row>
    <row r="3495" spans="4:4">
      <c r="D3495" s="167"/>
    </row>
    <row r="3496" spans="4:4">
      <c r="D3496" s="167"/>
    </row>
    <row r="3497" spans="4:4">
      <c r="D3497" s="167"/>
    </row>
    <row r="3498" spans="4:4">
      <c r="D3498" s="167"/>
    </row>
    <row r="3499" spans="4:4">
      <c r="D3499" s="167"/>
    </row>
    <row r="3500" spans="4:4">
      <c r="D3500" s="167"/>
    </row>
    <row r="3501" spans="4:4">
      <c r="D3501" s="167"/>
    </row>
    <row r="3502" spans="4:4">
      <c r="D3502" s="167"/>
    </row>
    <row r="3503" spans="4:4">
      <c r="D3503" s="167"/>
    </row>
    <row r="3504" spans="4:4">
      <c r="D3504" s="167"/>
    </row>
    <row r="3505" spans="4:4">
      <c r="D3505" s="167"/>
    </row>
    <row r="3506" spans="4:4">
      <c r="D3506" s="167"/>
    </row>
    <row r="3507" spans="4:4">
      <c r="D3507" s="167"/>
    </row>
    <row r="3508" spans="4:4">
      <c r="D3508" s="167"/>
    </row>
    <row r="3509" spans="4:4">
      <c r="D3509" s="167"/>
    </row>
    <row r="3510" spans="4:4">
      <c r="D3510" s="167"/>
    </row>
    <row r="3511" spans="4:4">
      <c r="D3511" s="167"/>
    </row>
    <row r="3512" spans="4:4">
      <c r="D3512" s="167"/>
    </row>
    <row r="3513" spans="4:4">
      <c r="D3513" s="167"/>
    </row>
    <row r="3514" spans="4:4">
      <c r="D3514" s="167"/>
    </row>
    <row r="3515" spans="4:4">
      <c r="D3515" s="167"/>
    </row>
    <row r="3516" spans="4:4">
      <c r="D3516" s="167"/>
    </row>
    <row r="3517" spans="4:4">
      <c r="D3517" s="167"/>
    </row>
    <row r="3518" spans="4:4">
      <c r="D3518" s="167"/>
    </row>
    <row r="3519" spans="4:4">
      <c r="D3519" s="167"/>
    </row>
    <row r="3520" spans="4:4">
      <c r="D3520" s="167"/>
    </row>
    <row r="3521" spans="4:4">
      <c r="D3521" s="167"/>
    </row>
    <row r="3522" spans="4:4">
      <c r="D3522" s="167"/>
    </row>
    <row r="3523" spans="4:4">
      <c r="D3523" s="167"/>
    </row>
    <row r="3524" spans="4:4">
      <c r="D3524" s="167"/>
    </row>
    <row r="3525" spans="4:4">
      <c r="D3525" s="167"/>
    </row>
    <row r="3526" spans="4:4">
      <c r="D3526" s="167"/>
    </row>
    <row r="3527" spans="4:4">
      <c r="D3527" s="167"/>
    </row>
    <row r="3528" spans="4:4">
      <c r="D3528" s="167"/>
    </row>
    <row r="3529" spans="4:4">
      <c r="D3529" s="167"/>
    </row>
    <row r="3530" spans="4:4">
      <c r="D3530" s="167"/>
    </row>
    <row r="3531" spans="4:4">
      <c r="D3531" s="167"/>
    </row>
    <row r="3532" spans="4:4">
      <c r="D3532" s="167"/>
    </row>
    <row r="3533" spans="4:4">
      <c r="D3533" s="167"/>
    </row>
    <row r="3534" spans="4:4">
      <c r="D3534" s="167"/>
    </row>
    <row r="3535" spans="4:4">
      <c r="D3535" s="167"/>
    </row>
    <row r="3536" spans="4:4">
      <c r="D3536" s="167"/>
    </row>
    <row r="3537" spans="4:4">
      <c r="D3537" s="167"/>
    </row>
    <row r="3538" spans="4:4">
      <c r="D3538" s="167"/>
    </row>
    <row r="3539" spans="4:4">
      <c r="D3539" s="167"/>
    </row>
    <row r="3540" spans="4:4">
      <c r="D3540" s="167"/>
    </row>
    <row r="3541" spans="4:4">
      <c r="D3541" s="167"/>
    </row>
    <row r="3542" spans="4:4">
      <c r="D3542" s="167"/>
    </row>
    <row r="3543" spans="4:4">
      <c r="D3543" s="167"/>
    </row>
    <row r="3544" spans="4:4">
      <c r="D3544" s="167"/>
    </row>
    <row r="3545" spans="4:4">
      <c r="D3545" s="167"/>
    </row>
    <row r="3546" spans="4:4">
      <c r="D3546" s="167"/>
    </row>
    <row r="3547" spans="4:4">
      <c r="D3547" s="167"/>
    </row>
    <row r="3548" spans="4:4">
      <c r="D3548" s="167"/>
    </row>
    <row r="3549" spans="4:4">
      <c r="D3549" s="167"/>
    </row>
    <row r="3550" spans="4:4">
      <c r="D3550" s="167"/>
    </row>
    <row r="3551" spans="4:4">
      <c r="D3551" s="167"/>
    </row>
    <row r="3552" spans="4:4">
      <c r="D3552" s="167"/>
    </row>
    <row r="3553" spans="4:4">
      <c r="D3553" s="167"/>
    </row>
    <row r="3554" spans="4:4">
      <c r="D3554" s="167"/>
    </row>
    <row r="3555" spans="4:4">
      <c r="D3555" s="167"/>
    </row>
    <row r="3556" spans="4:4">
      <c r="D3556" s="167"/>
    </row>
    <row r="3557" spans="4:4">
      <c r="D3557" s="167"/>
    </row>
    <row r="3558" spans="4:4">
      <c r="D3558" s="167"/>
    </row>
    <row r="3559" spans="4:4">
      <c r="D3559" s="167"/>
    </row>
    <row r="3560" spans="4:4">
      <c r="D3560" s="167"/>
    </row>
    <row r="3561" spans="4:4">
      <c r="D3561" s="167"/>
    </row>
    <row r="3562" spans="4:4">
      <c r="D3562" s="167"/>
    </row>
    <row r="3563" spans="4:4">
      <c r="D3563" s="167"/>
    </row>
    <row r="3564" spans="4:4">
      <c r="D3564" s="167"/>
    </row>
    <row r="3565" spans="4:4">
      <c r="D3565" s="167"/>
    </row>
    <row r="3566" spans="4:4">
      <c r="D3566" s="167"/>
    </row>
    <row r="3567" spans="4:4">
      <c r="D3567" s="167"/>
    </row>
    <row r="3568" spans="4:4">
      <c r="D3568" s="167"/>
    </row>
    <row r="3569" spans="4:4">
      <c r="D3569" s="167"/>
    </row>
    <row r="3570" spans="4:4">
      <c r="D3570" s="167"/>
    </row>
    <row r="3571" spans="4:4">
      <c r="D3571" s="167"/>
    </row>
    <row r="3572" spans="4:4">
      <c r="D3572" s="167"/>
    </row>
    <row r="3573" spans="4:4">
      <c r="D3573" s="167"/>
    </row>
    <row r="3574" spans="4:4">
      <c r="D3574" s="167"/>
    </row>
    <row r="3575" spans="4:4">
      <c r="D3575" s="167"/>
    </row>
    <row r="3576" spans="4:4">
      <c r="D3576" s="167"/>
    </row>
    <row r="3577" spans="4:4">
      <c r="D3577" s="167"/>
    </row>
    <row r="3578" spans="4:4">
      <c r="D3578" s="167"/>
    </row>
    <row r="3579" spans="4:4">
      <c r="D3579" s="167"/>
    </row>
    <row r="3580" spans="4:4">
      <c r="D3580" s="167"/>
    </row>
    <row r="3581" spans="4:4">
      <c r="D3581" s="167"/>
    </row>
    <row r="3582" spans="4:4">
      <c r="D3582" s="167"/>
    </row>
    <row r="3583" spans="4:4">
      <c r="D3583" s="167"/>
    </row>
    <row r="3584" spans="4:4">
      <c r="D3584" s="167"/>
    </row>
    <row r="3585" spans="4:4">
      <c r="D3585" s="167"/>
    </row>
    <row r="3586" spans="4:4">
      <c r="D3586" s="167"/>
    </row>
    <row r="3587" spans="4:4">
      <c r="D3587" s="167"/>
    </row>
    <row r="3588" spans="4:4">
      <c r="D3588" s="167"/>
    </row>
    <row r="3589" spans="4:4">
      <c r="D3589" s="167"/>
    </row>
    <row r="3590" spans="4:4">
      <c r="D3590" s="167"/>
    </row>
    <row r="3591" spans="4:4">
      <c r="D3591" s="167"/>
    </row>
    <row r="3592" spans="4:4">
      <c r="D3592" s="167"/>
    </row>
    <row r="3593" spans="4:4">
      <c r="D3593" s="167"/>
    </row>
    <row r="3594" spans="4:4">
      <c r="D3594" s="167"/>
    </row>
    <row r="3595" spans="4:4">
      <c r="D3595" s="167"/>
    </row>
    <row r="3596" spans="4:4">
      <c r="D3596" s="167"/>
    </row>
    <row r="3597" spans="4:4">
      <c r="D3597" s="167"/>
    </row>
    <row r="3598" spans="4:4">
      <c r="D3598" s="167"/>
    </row>
    <row r="3599" spans="4:4">
      <c r="D3599" s="167"/>
    </row>
    <row r="3600" spans="4:4">
      <c r="D3600" s="167"/>
    </row>
    <row r="3601" spans="4:4">
      <c r="D3601" s="167"/>
    </row>
    <row r="3602" spans="4:4">
      <c r="D3602" s="167"/>
    </row>
    <row r="3603" spans="4:4">
      <c r="D3603" s="167"/>
    </row>
    <row r="3604" spans="4:4">
      <c r="D3604" s="167"/>
    </row>
    <row r="3605" spans="4:4">
      <c r="D3605" s="167"/>
    </row>
    <row r="3606" spans="4:4">
      <c r="D3606" s="167"/>
    </row>
    <row r="3607" spans="4:4">
      <c r="D3607" s="167"/>
    </row>
    <row r="3608" spans="4:4">
      <c r="D3608" s="167"/>
    </row>
    <row r="3609" spans="4:4">
      <c r="D3609" s="167"/>
    </row>
    <row r="3610" spans="4:4">
      <c r="D3610" s="167"/>
    </row>
    <row r="3611" spans="4:4">
      <c r="D3611" s="167"/>
    </row>
    <row r="3612" spans="4:4">
      <c r="D3612" s="167"/>
    </row>
    <row r="3613" spans="4:4">
      <c r="D3613" s="167"/>
    </row>
    <row r="3614" spans="4:4">
      <c r="D3614" s="167"/>
    </row>
    <row r="3615" spans="4:4">
      <c r="D3615" s="167"/>
    </row>
    <row r="3616" spans="4:4">
      <c r="D3616" s="167"/>
    </row>
    <row r="3617" spans="4:4">
      <c r="D3617" s="167"/>
    </row>
    <row r="3618" spans="4:4">
      <c r="D3618" s="167"/>
    </row>
    <row r="3619" spans="4:4">
      <c r="D3619" s="167"/>
    </row>
    <row r="3620" spans="4:4">
      <c r="D3620" s="167"/>
    </row>
    <row r="3621" spans="4:4">
      <c r="D3621" s="167"/>
    </row>
    <row r="3622" spans="4:4">
      <c r="D3622" s="167"/>
    </row>
    <row r="3623" spans="4:4">
      <c r="D3623" s="167"/>
    </row>
    <row r="3624" spans="4:4">
      <c r="D3624" s="167"/>
    </row>
    <row r="3625" spans="4:4">
      <c r="D3625" s="167"/>
    </row>
    <row r="3626" spans="4:4">
      <c r="D3626" s="167"/>
    </row>
    <row r="3627" spans="4:4">
      <c r="D3627" s="167"/>
    </row>
    <row r="3628" spans="4:4">
      <c r="D3628" s="167"/>
    </row>
    <row r="3629" spans="4:4">
      <c r="D3629" s="167"/>
    </row>
    <row r="3630" spans="4:4">
      <c r="D3630" s="167"/>
    </row>
    <row r="3631" spans="4:4">
      <c r="D3631" s="167"/>
    </row>
    <row r="3632" spans="4:4">
      <c r="D3632" s="167"/>
    </row>
    <row r="3633" spans="4:4">
      <c r="D3633" s="167"/>
    </row>
    <row r="3634" spans="4:4">
      <c r="D3634" s="167"/>
    </row>
    <row r="3635" spans="4:4">
      <c r="D3635" s="167"/>
    </row>
    <row r="3636" spans="4:4">
      <c r="D3636" s="167"/>
    </row>
    <row r="3637" spans="4:4">
      <c r="D3637" s="167"/>
    </row>
    <row r="3638" spans="4:4">
      <c r="D3638" s="167"/>
    </row>
    <row r="3639" spans="4:4">
      <c r="D3639" s="167"/>
    </row>
    <row r="3640" spans="4:4">
      <c r="D3640" s="167"/>
    </row>
    <row r="3641" spans="4:4">
      <c r="D3641" s="167"/>
    </row>
    <row r="3642" spans="4:4">
      <c r="D3642" s="167"/>
    </row>
    <row r="3643" spans="4:4">
      <c r="D3643" s="167"/>
    </row>
    <row r="3644" spans="4:4">
      <c r="D3644" s="167"/>
    </row>
    <row r="3645" spans="4:4">
      <c r="D3645" s="167"/>
    </row>
    <row r="3646" spans="4:4">
      <c r="D3646" s="167"/>
    </row>
    <row r="3647" spans="4:4">
      <c r="D3647" s="167"/>
    </row>
    <row r="3648" spans="4:4">
      <c r="D3648" s="167"/>
    </row>
    <row r="3649" spans="4:4">
      <c r="D3649" s="167"/>
    </row>
    <row r="3650" spans="4:4">
      <c r="D3650" s="167"/>
    </row>
    <row r="3651" spans="4:4">
      <c r="D3651" s="167"/>
    </row>
    <row r="3652" spans="4:4">
      <c r="D3652" s="167"/>
    </row>
    <row r="3653" spans="4:4">
      <c r="D3653" s="167"/>
    </row>
    <row r="3654" spans="4:4">
      <c r="D3654" s="167"/>
    </row>
    <row r="3655" spans="4:4">
      <c r="D3655" s="167"/>
    </row>
    <row r="3656" spans="4:4">
      <c r="D3656" s="167"/>
    </row>
    <row r="3657" spans="4:4">
      <c r="D3657" s="167"/>
    </row>
    <row r="3658" spans="4:4">
      <c r="D3658" s="167"/>
    </row>
    <row r="3659" spans="4:4">
      <c r="D3659" s="167"/>
    </row>
    <row r="3660" spans="4:4">
      <c r="D3660" s="167"/>
    </row>
    <row r="3661" spans="4:4">
      <c r="D3661" s="167"/>
    </row>
    <row r="3662" spans="4:4">
      <c r="D3662" s="167"/>
    </row>
    <row r="3663" spans="4:4">
      <c r="D3663" s="167"/>
    </row>
    <row r="3664" spans="4:4">
      <c r="D3664" s="167"/>
    </row>
    <row r="3665" spans="4:4">
      <c r="D3665" s="167"/>
    </row>
    <row r="3666" spans="4:4">
      <c r="D3666" s="167"/>
    </row>
    <row r="3667" spans="4:4">
      <c r="D3667" s="167"/>
    </row>
    <row r="3668" spans="4:4">
      <c r="D3668" s="167"/>
    </row>
    <row r="3669" spans="4:4">
      <c r="D3669" s="167"/>
    </row>
    <row r="3670" spans="4:4">
      <c r="D3670" s="167"/>
    </row>
    <row r="3671" spans="4:4">
      <c r="D3671" s="167"/>
    </row>
    <row r="3672" spans="4:4">
      <c r="D3672" s="167"/>
    </row>
    <row r="3673" spans="4:4">
      <c r="D3673" s="167"/>
    </row>
    <row r="3674" spans="4:4">
      <c r="D3674" s="167"/>
    </row>
    <row r="3675" spans="4:4">
      <c r="D3675" s="167"/>
    </row>
    <row r="3676" spans="4:4">
      <c r="D3676" s="167"/>
    </row>
    <row r="3677" spans="4:4">
      <c r="D3677" s="167"/>
    </row>
    <row r="3678" spans="4:4">
      <c r="D3678" s="167"/>
    </row>
    <row r="3679" spans="4:4">
      <c r="D3679" s="167"/>
    </row>
    <row r="3680" spans="4:4">
      <c r="D3680" s="167"/>
    </row>
    <row r="3681" spans="4:4">
      <c r="D3681" s="167"/>
    </row>
    <row r="3682" spans="4:4">
      <c r="D3682" s="167"/>
    </row>
    <row r="3683" spans="4:4">
      <c r="D3683" s="167"/>
    </row>
    <row r="3684" spans="4:4">
      <c r="D3684" s="167"/>
    </row>
    <row r="3685" spans="4:4">
      <c r="D3685" s="167"/>
    </row>
    <row r="3686" spans="4:4">
      <c r="D3686" s="167"/>
    </row>
    <row r="3687" spans="4:4">
      <c r="D3687" s="167"/>
    </row>
    <row r="3688" spans="4:4">
      <c r="D3688" s="167"/>
    </row>
    <row r="3689" spans="4:4">
      <c r="D3689" s="167"/>
    </row>
    <row r="3690" spans="4:4">
      <c r="D3690" s="167"/>
    </row>
    <row r="3691" spans="4:4">
      <c r="D3691" s="167"/>
    </row>
    <row r="3692" spans="4:4">
      <c r="D3692" s="167"/>
    </row>
    <row r="3693" spans="4:4">
      <c r="D3693" s="167"/>
    </row>
    <row r="3694" spans="4:4">
      <c r="D3694" s="167"/>
    </row>
    <row r="3695" spans="4:4">
      <c r="D3695" s="167"/>
    </row>
    <row r="3696" spans="4:4">
      <c r="D3696" s="167"/>
    </row>
    <row r="3697" spans="4:4">
      <c r="D3697" s="167"/>
    </row>
    <row r="3698" spans="4:4">
      <c r="D3698" s="167"/>
    </row>
    <row r="3699" spans="4:4">
      <c r="D3699" s="167"/>
    </row>
    <row r="3700" spans="4:4">
      <c r="D3700" s="167"/>
    </row>
    <row r="3701" spans="4:4">
      <c r="D3701" s="167"/>
    </row>
    <row r="3702" spans="4:4">
      <c r="D3702" s="167"/>
    </row>
    <row r="3703" spans="4:4">
      <c r="D3703" s="167"/>
    </row>
    <row r="3704" spans="4:4">
      <c r="D3704" s="167"/>
    </row>
    <row r="3705" spans="4:4">
      <c r="D3705" s="167"/>
    </row>
    <row r="3706" spans="4:4">
      <c r="D3706" s="167"/>
    </row>
    <row r="3707" spans="4:4">
      <c r="D3707" s="167"/>
    </row>
    <row r="3708" spans="4:4">
      <c r="D3708" s="167"/>
    </row>
    <row r="3709" spans="4:4">
      <c r="D3709" s="167"/>
    </row>
    <row r="3710" spans="4:4">
      <c r="D3710" s="167"/>
    </row>
    <row r="3711" spans="4:4">
      <c r="D3711" s="167"/>
    </row>
    <row r="3712" spans="4:4">
      <c r="D3712" s="167"/>
    </row>
    <row r="3713" spans="4:4">
      <c r="D3713" s="167"/>
    </row>
    <row r="3714" spans="4:4">
      <c r="D3714" s="167"/>
    </row>
    <row r="3715" spans="4:4">
      <c r="D3715" s="167"/>
    </row>
    <row r="3716" spans="4:4">
      <c r="D3716" s="167"/>
    </row>
    <row r="3717" spans="4:4">
      <c r="D3717" s="167"/>
    </row>
    <row r="3718" spans="4:4">
      <c r="D3718" s="167"/>
    </row>
    <row r="3719" spans="4:4">
      <c r="D3719" s="167"/>
    </row>
    <row r="3720" spans="4:4">
      <c r="D3720" s="167"/>
    </row>
    <row r="3721" spans="4:4">
      <c r="D3721" s="167"/>
    </row>
    <row r="3722" spans="4:4">
      <c r="D3722" s="167"/>
    </row>
    <row r="3723" spans="4:4">
      <c r="D3723" s="167"/>
    </row>
    <row r="3724" spans="4:4">
      <c r="D3724" s="167"/>
    </row>
    <row r="3725" spans="4:4">
      <c r="D3725" s="167"/>
    </row>
    <row r="3726" spans="4:4">
      <c r="D3726" s="167"/>
    </row>
    <row r="3727" spans="4:4">
      <c r="D3727" s="167"/>
    </row>
    <row r="3728" spans="4:4">
      <c r="D3728" s="167"/>
    </row>
    <row r="3729" spans="4:4">
      <c r="D3729" s="167"/>
    </row>
    <row r="3730" spans="4:4">
      <c r="D3730" s="167"/>
    </row>
    <row r="3731" spans="4:4">
      <c r="D3731" s="167"/>
    </row>
    <row r="3732" spans="4:4">
      <c r="D3732" s="167"/>
    </row>
    <row r="3733" spans="4:4">
      <c r="D3733" s="167"/>
    </row>
    <row r="3734" spans="4:4">
      <c r="D3734" s="167"/>
    </row>
    <row r="3735" spans="4:4">
      <c r="D3735" s="167"/>
    </row>
    <row r="3736" spans="4:4">
      <c r="D3736" s="167"/>
    </row>
    <row r="3737" spans="4:4">
      <c r="D3737" s="167"/>
    </row>
    <row r="3738" spans="4:4">
      <c r="D3738" s="167"/>
    </row>
    <row r="3739" spans="4:4">
      <c r="D3739" s="167"/>
    </row>
    <row r="3740" spans="4:4">
      <c r="D3740" s="167"/>
    </row>
    <row r="3741" spans="4:4">
      <c r="D3741" s="167"/>
    </row>
    <row r="3742" spans="4:4">
      <c r="D3742" s="167"/>
    </row>
    <row r="3743" spans="4:4">
      <c r="D3743" s="167"/>
    </row>
    <row r="3744" spans="4:4">
      <c r="D3744" s="167"/>
    </row>
    <row r="3745" spans="4:4">
      <c r="D3745" s="167"/>
    </row>
    <row r="3746" spans="4:4">
      <c r="D3746" s="167"/>
    </row>
    <row r="3747" spans="4:4">
      <c r="D3747" s="167"/>
    </row>
    <row r="3748" spans="4:4">
      <c r="D3748" s="167"/>
    </row>
    <row r="3749" spans="4:4">
      <c r="D3749" s="167"/>
    </row>
    <row r="3750" spans="4:4">
      <c r="D3750" s="167"/>
    </row>
    <row r="3751" spans="4:4">
      <c r="D3751" s="167"/>
    </row>
    <row r="3752" spans="4:4">
      <c r="D3752" s="167"/>
    </row>
    <row r="3753" spans="4:4">
      <c r="D3753" s="167"/>
    </row>
    <row r="3754" spans="4:4">
      <c r="D3754" s="167"/>
    </row>
    <row r="3755" spans="4:4">
      <c r="D3755" s="167"/>
    </row>
    <row r="3756" spans="4:4">
      <c r="D3756" s="167"/>
    </row>
    <row r="3757" spans="4:4">
      <c r="D3757" s="167"/>
    </row>
    <row r="3758" spans="4:4">
      <c r="D3758" s="167"/>
    </row>
    <row r="3759" spans="4:4">
      <c r="D3759" s="167"/>
    </row>
    <row r="3760" spans="4:4">
      <c r="D3760" s="167"/>
    </row>
    <row r="3761" spans="4:4">
      <c r="D3761" s="167"/>
    </row>
    <row r="3762" spans="4:4">
      <c r="D3762" s="167"/>
    </row>
    <row r="3763" spans="4:4">
      <c r="D3763" s="167"/>
    </row>
    <row r="3764" spans="4:4">
      <c r="D3764" s="167"/>
    </row>
    <row r="3765" spans="4:4">
      <c r="D3765" s="167"/>
    </row>
    <row r="3766" spans="4:4">
      <c r="D3766" s="167"/>
    </row>
    <row r="3767" spans="4:4">
      <c r="D3767" s="167"/>
    </row>
    <row r="3768" spans="4:4">
      <c r="D3768" s="167"/>
    </row>
    <row r="3769" spans="4:4">
      <c r="D3769" s="167"/>
    </row>
    <row r="3770" spans="4:4">
      <c r="D3770" s="167"/>
    </row>
    <row r="3771" spans="4:4">
      <c r="D3771" s="167"/>
    </row>
    <row r="3772" spans="4:4">
      <c r="D3772" s="167"/>
    </row>
    <row r="3773" spans="4:4">
      <c r="D3773" s="167"/>
    </row>
    <row r="3774" spans="4:4">
      <c r="D3774" s="167"/>
    </row>
    <row r="3775" spans="4:4">
      <c r="D3775" s="167"/>
    </row>
    <row r="3776" spans="4:4">
      <c r="D3776" s="167"/>
    </row>
    <row r="3777" spans="4:4">
      <c r="D3777" s="167"/>
    </row>
    <row r="3778" spans="4:4">
      <c r="D3778" s="167"/>
    </row>
    <row r="3779" spans="4:4">
      <c r="D3779" s="167"/>
    </row>
    <row r="3780" spans="4:4">
      <c r="D3780" s="167"/>
    </row>
    <row r="3781" spans="4:4">
      <c r="D3781" s="167"/>
    </row>
    <row r="3782" spans="4:4">
      <c r="D3782" s="167"/>
    </row>
    <row r="3783" spans="4:4">
      <c r="D3783" s="167"/>
    </row>
    <row r="3784" spans="4:4">
      <c r="D3784" s="167"/>
    </row>
    <row r="3785" spans="4:4">
      <c r="D3785" s="167"/>
    </row>
    <row r="3786" spans="4:4">
      <c r="D3786" s="167"/>
    </row>
    <row r="3787" spans="4:4">
      <c r="D3787" s="167"/>
    </row>
    <row r="3788" spans="4:4">
      <c r="D3788" s="167"/>
    </row>
    <row r="3789" spans="4:4">
      <c r="D3789" s="167"/>
    </row>
    <row r="3790" spans="4:4">
      <c r="D3790" s="167"/>
    </row>
    <row r="3791" spans="4:4">
      <c r="D3791" s="167"/>
    </row>
    <row r="3792" spans="4:4">
      <c r="D3792" s="167"/>
    </row>
    <row r="3793" spans="4:4">
      <c r="D3793" s="167"/>
    </row>
    <row r="3794" spans="4:4">
      <c r="D3794" s="167"/>
    </row>
    <row r="3795" spans="4:4">
      <c r="D3795" s="167"/>
    </row>
    <row r="3796" spans="4:4">
      <c r="D3796" s="167"/>
    </row>
    <row r="3797" spans="4:4">
      <c r="D3797" s="167"/>
    </row>
    <row r="3798" spans="4:4">
      <c r="D3798" s="167"/>
    </row>
    <row r="3799" spans="4:4">
      <c r="D3799" s="167"/>
    </row>
    <row r="3800" spans="4:4">
      <c r="D3800" s="167"/>
    </row>
    <row r="3801" spans="4:4">
      <c r="D3801" s="167"/>
    </row>
    <row r="3802" spans="4:4">
      <c r="D3802" s="167"/>
    </row>
    <row r="3803" spans="4:4">
      <c r="D3803" s="167"/>
    </row>
    <row r="3804" spans="4:4">
      <c r="D3804" s="167"/>
    </row>
    <row r="3805" spans="4:4">
      <c r="D3805" s="167"/>
    </row>
    <row r="3806" spans="4:4">
      <c r="D3806" s="167"/>
    </row>
    <row r="3807" spans="4:4">
      <c r="D3807" s="167"/>
    </row>
    <row r="3808" spans="4:4">
      <c r="D3808" s="167"/>
    </row>
    <row r="3809" spans="4:4">
      <c r="D3809" s="167"/>
    </row>
    <row r="3810" spans="4:4">
      <c r="D3810" s="167"/>
    </row>
    <row r="3811" spans="4:4">
      <c r="D3811" s="167"/>
    </row>
    <row r="3812" spans="4:4">
      <c r="D3812" s="167"/>
    </row>
    <row r="3813" spans="4:4">
      <c r="D3813" s="167"/>
    </row>
    <row r="3814" spans="4:4">
      <c r="D3814" s="167"/>
    </row>
    <row r="3815" spans="4:4">
      <c r="D3815" s="167"/>
    </row>
    <row r="3816" spans="4:4">
      <c r="D3816" s="167"/>
    </row>
    <row r="3817" spans="4:4">
      <c r="D3817" s="167"/>
    </row>
    <row r="3818" spans="4:4">
      <c r="D3818" s="167"/>
    </row>
    <row r="3819" spans="4:4">
      <c r="D3819" s="167"/>
    </row>
    <row r="3820" spans="4:4">
      <c r="D3820" s="167"/>
    </row>
    <row r="3821" spans="4:4">
      <c r="D3821" s="167"/>
    </row>
    <row r="3822" spans="4:4">
      <c r="D3822" s="167"/>
    </row>
    <row r="3823" spans="4:4">
      <c r="D3823" s="167"/>
    </row>
    <row r="3824" spans="4:4">
      <c r="D3824" s="167"/>
    </row>
    <row r="3825" spans="4:4">
      <c r="D3825" s="167"/>
    </row>
    <row r="3826" spans="4:4">
      <c r="D3826" s="167"/>
    </row>
    <row r="3827" spans="4:4">
      <c r="D3827" s="167"/>
    </row>
    <row r="3828" spans="4:4">
      <c r="D3828" s="167"/>
    </row>
    <row r="3829" spans="4:4">
      <c r="D3829" s="167"/>
    </row>
    <row r="3830" spans="4:4">
      <c r="D3830" s="167"/>
    </row>
    <row r="3831" spans="4:4">
      <c r="D3831" s="167"/>
    </row>
    <row r="3832" spans="4:4">
      <c r="D3832" s="167"/>
    </row>
    <row r="3833" spans="4:4">
      <c r="D3833" s="167"/>
    </row>
    <row r="3834" spans="4:4">
      <c r="D3834" s="167"/>
    </row>
    <row r="3835" spans="4:4">
      <c r="D3835" s="167"/>
    </row>
    <row r="3836" spans="4:4">
      <c r="D3836" s="167"/>
    </row>
    <row r="3837" spans="4:4">
      <c r="D3837" s="167"/>
    </row>
    <row r="3838" spans="4:4">
      <c r="D3838" s="167"/>
    </row>
    <row r="3839" spans="4:4">
      <c r="D3839" s="167"/>
    </row>
    <row r="3840" spans="4:4">
      <c r="D3840" s="167"/>
    </row>
    <row r="3841" spans="4:4">
      <c r="D3841" s="167"/>
    </row>
    <row r="3842" spans="4:4">
      <c r="D3842" s="167"/>
    </row>
    <row r="3843" spans="4:4">
      <c r="D3843" s="167"/>
    </row>
    <row r="3844" spans="4:4">
      <c r="D3844" s="167"/>
    </row>
    <row r="3845" spans="4:4">
      <c r="D3845" s="167"/>
    </row>
    <row r="3846" spans="4:4">
      <c r="D3846" s="167"/>
    </row>
    <row r="3847" spans="4:4">
      <c r="D3847" s="167"/>
    </row>
    <row r="3848" spans="4:4">
      <c r="D3848" s="167"/>
    </row>
    <row r="3849" spans="4:4">
      <c r="D3849" s="167"/>
    </row>
    <row r="3850" spans="4:4">
      <c r="D3850" s="167"/>
    </row>
    <row r="3851" spans="4:4">
      <c r="D3851" s="167"/>
    </row>
    <row r="3852" spans="4:4">
      <c r="D3852" s="167"/>
    </row>
    <row r="3853" spans="4:4">
      <c r="D3853" s="167"/>
    </row>
    <row r="3854" spans="4:4">
      <c r="D3854" s="167"/>
    </row>
    <row r="3855" spans="4:4">
      <c r="D3855" s="167"/>
    </row>
    <row r="3856" spans="4:4">
      <c r="D3856" s="167"/>
    </row>
    <row r="3857" spans="4:4">
      <c r="D3857" s="167"/>
    </row>
    <row r="3858" spans="4:4">
      <c r="D3858" s="167"/>
    </row>
    <row r="3859" spans="4:4">
      <c r="D3859" s="167"/>
    </row>
    <row r="3860" spans="4:4">
      <c r="D3860" s="167"/>
    </row>
    <row r="3861" spans="4:4">
      <c r="D3861" s="167"/>
    </row>
    <row r="3862" spans="4:4">
      <c r="D3862" s="167"/>
    </row>
    <row r="3863" spans="4:4">
      <c r="D3863" s="167"/>
    </row>
    <row r="3864" spans="4:4">
      <c r="D3864" s="167"/>
    </row>
    <row r="3865" spans="4:4">
      <c r="D3865" s="167"/>
    </row>
    <row r="3866" spans="4:4">
      <c r="D3866" s="167"/>
    </row>
    <row r="3867" spans="4:4">
      <c r="D3867" s="167"/>
    </row>
    <row r="3868" spans="4:4">
      <c r="D3868" s="167"/>
    </row>
    <row r="3869" spans="4:4">
      <c r="D3869" s="167"/>
    </row>
    <row r="3870" spans="4:4">
      <c r="D3870" s="167"/>
    </row>
    <row r="3871" spans="4:4">
      <c r="D3871" s="167"/>
    </row>
    <row r="3872" spans="4:4">
      <c r="D3872" s="167"/>
    </row>
    <row r="3873" spans="4:4">
      <c r="D3873" s="167"/>
    </row>
    <row r="3874" spans="4:4">
      <c r="D3874" s="167"/>
    </row>
    <row r="3875" spans="4:4">
      <c r="D3875" s="167"/>
    </row>
    <row r="3876" spans="4:4">
      <c r="D3876" s="167"/>
    </row>
    <row r="3877" spans="4:4">
      <c r="D3877" s="167"/>
    </row>
    <row r="3878" spans="4:4">
      <c r="D3878" s="167"/>
    </row>
    <row r="3879" spans="4:4">
      <c r="D3879" s="167"/>
    </row>
    <row r="3880" spans="4:4">
      <c r="D3880" s="167"/>
    </row>
    <row r="3881" spans="4:4">
      <c r="D3881" s="167"/>
    </row>
    <row r="3882" spans="4:4">
      <c r="D3882" s="167"/>
    </row>
    <row r="3883" spans="4:4">
      <c r="D3883" s="167"/>
    </row>
    <row r="3884" spans="4:4">
      <c r="D3884" s="167"/>
    </row>
    <row r="3885" spans="4:4">
      <c r="D3885" s="167"/>
    </row>
    <row r="3886" spans="4:4">
      <c r="D3886" s="167"/>
    </row>
    <row r="3887" spans="4:4">
      <c r="D3887" s="167"/>
    </row>
    <row r="3888" spans="4:4">
      <c r="D3888" s="167"/>
    </row>
    <row r="3889" spans="4:4">
      <c r="D3889" s="167"/>
    </row>
    <row r="3890" spans="4:4">
      <c r="D3890" s="167"/>
    </row>
    <row r="3891" spans="4:4">
      <c r="D3891" s="167"/>
    </row>
    <row r="3892" spans="4:4">
      <c r="D3892" s="167"/>
    </row>
    <row r="3893" spans="4:4">
      <c r="D3893" s="167"/>
    </row>
    <row r="3894" spans="4:4">
      <c r="D3894" s="167"/>
    </row>
    <row r="3895" spans="4:4">
      <c r="D3895" s="167"/>
    </row>
    <row r="3896" spans="4:4">
      <c r="D3896" s="167"/>
    </row>
    <row r="3897" spans="4:4">
      <c r="D3897" s="167"/>
    </row>
    <row r="3898" spans="4:4">
      <c r="D3898" s="167"/>
    </row>
    <row r="3899" spans="4:4">
      <c r="D3899" s="167"/>
    </row>
    <row r="3900" spans="4:4">
      <c r="D3900" s="167"/>
    </row>
    <row r="3901" spans="4:4">
      <c r="D3901" s="167"/>
    </row>
    <row r="3902" spans="4:4">
      <c r="D3902" s="167"/>
    </row>
    <row r="3903" spans="4:4">
      <c r="D3903" s="167"/>
    </row>
    <row r="3904" spans="4:4">
      <c r="D3904" s="167"/>
    </row>
    <row r="3905" spans="4:4">
      <c r="D3905" s="167"/>
    </row>
    <row r="3906" spans="4:4">
      <c r="D3906" s="167"/>
    </row>
    <row r="3907" spans="4:4">
      <c r="D3907" s="167"/>
    </row>
    <row r="3908" spans="4:4">
      <c r="D3908" s="167"/>
    </row>
    <row r="3909" spans="4:4">
      <c r="D3909" s="167"/>
    </row>
    <row r="3910" spans="4:4">
      <c r="D3910" s="167"/>
    </row>
    <row r="3911" spans="4:4">
      <c r="D3911" s="167"/>
    </row>
    <row r="3912" spans="4:4">
      <c r="D3912" s="167"/>
    </row>
    <row r="3913" spans="4:4">
      <c r="D3913" s="167"/>
    </row>
    <row r="3914" spans="4:4">
      <c r="D3914" s="167"/>
    </row>
    <row r="3915" spans="4:4">
      <c r="D3915" s="167"/>
    </row>
    <row r="3916" spans="4:4">
      <c r="D3916" s="167"/>
    </row>
    <row r="3917" spans="4:4">
      <c r="D3917" s="167"/>
    </row>
    <row r="3918" spans="4:4">
      <c r="D3918" s="167"/>
    </row>
    <row r="3919" spans="4:4">
      <c r="D3919" s="167"/>
    </row>
    <row r="3920" spans="4:4">
      <c r="D3920" s="167"/>
    </row>
    <row r="3921" spans="4:4">
      <c r="D3921" s="167"/>
    </row>
    <row r="3922" spans="4:4">
      <c r="D3922" s="167"/>
    </row>
    <row r="3923" spans="4:4">
      <c r="D3923" s="167"/>
    </row>
    <row r="3924" spans="4:4">
      <c r="D3924" s="167"/>
    </row>
    <row r="3925" spans="4:4">
      <c r="D3925" s="167"/>
    </row>
    <row r="3926" spans="4:4">
      <c r="D3926" s="167"/>
    </row>
    <row r="3927" spans="4:4">
      <c r="D3927" s="167"/>
    </row>
    <row r="3928" spans="4:4">
      <c r="D3928" s="167"/>
    </row>
    <row r="3929" spans="4:4">
      <c r="D3929" s="167"/>
    </row>
    <row r="3930" spans="4:4">
      <c r="D3930" s="167"/>
    </row>
    <row r="3931" spans="4:4">
      <c r="D3931" s="167"/>
    </row>
    <row r="3932" spans="4:4">
      <c r="D3932" s="167"/>
    </row>
    <row r="3933" spans="4:4">
      <c r="D3933" s="167"/>
    </row>
    <row r="3934" spans="4:4">
      <c r="D3934" s="167"/>
    </row>
    <row r="3935" spans="4:4">
      <c r="D3935" s="167"/>
    </row>
    <row r="3936" spans="4:4">
      <c r="D3936" s="167"/>
    </row>
    <row r="3937" spans="4:4">
      <c r="D3937" s="167"/>
    </row>
    <row r="3938" spans="4:4">
      <c r="D3938" s="167"/>
    </row>
    <row r="3939" spans="4:4">
      <c r="D3939" s="167"/>
    </row>
    <row r="3940" spans="4:4">
      <c r="D3940" s="167"/>
    </row>
    <row r="3941" spans="4:4">
      <c r="D3941" s="167"/>
    </row>
    <row r="3942" spans="4:4">
      <c r="D3942" s="167"/>
    </row>
    <row r="3943" spans="4:4">
      <c r="D3943" s="167"/>
    </row>
    <row r="3944" spans="4:4">
      <c r="D3944" s="167"/>
    </row>
    <row r="3945" spans="4:4">
      <c r="D3945" s="167"/>
    </row>
    <row r="3946" spans="4:4">
      <c r="D3946" s="167"/>
    </row>
    <row r="3947" spans="4:4">
      <c r="D3947" s="167"/>
    </row>
    <row r="3948" spans="4:4">
      <c r="D3948" s="167"/>
    </row>
    <row r="3949" spans="4:4">
      <c r="D3949" s="167"/>
    </row>
    <row r="3950" spans="4:4">
      <c r="D3950" s="167"/>
    </row>
    <row r="3951" spans="4:4">
      <c r="D3951" s="167"/>
    </row>
    <row r="3952" spans="4:4">
      <c r="D3952" s="167"/>
    </row>
    <row r="3953" spans="4:4">
      <c r="D3953" s="167"/>
    </row>
    <row r="3954" spans="4:4">
      <c r="D3954" s="167"/>
    </row>
    <row r="3955" spans="4:4">
      <c r="D3955" s="167"/>
    </row>
    <row r="3956" spans="4:4">
      <c r="D3956" s="167"/>
    </row>
    <row r="3957" spans="4:4">
      <c r="D3957" s="167"/>
    </row>
    <row r="3958" spans="4:4">
      <c r="D3958" s="167"/>
    </row>
    <row r="3959" spans="4:4">
      <c r="D3959" s="167"/>
    </row>
    <row r="3960" spans="4:4">
      <c r="D3960" s="167"/>
    </row>
    <row r="3961" spans="4:4">
      <c r="D3961" s="167"/>
    </row>
    <row r="3962" spans="4:4">
      <c r="D3962" s="167"/>
    </row>
    <row r="3963" spans="4:4">
      <c r="D3963" s="167"/>
    </row>
    <row r="3964" spans="4:4">
      <c r="D3964" s="167"/>
    </row>
    <row r="3965" spans="4:4">
      <c r="D3965" s="167"/>
    </row>
    <row r="3966" spans="4:4">
      <c r="D3966" s="167"/>
    </row>
    <row r="3967" spans="4:4">
      <c r="D3967" s="167"/>
    </row>
    <row r="3968" spans="4:4">
      <c r="D3968" s="167"/>
    </row>
    <row r="3969" spans="4:4">
      <c r="D3969" s="167"/>
    </row>
    <row r="3970" spans="4:4">
      <c r="D3970" s="167"/>
    </row>
    <row r="3971" spans="4:4">
      <c r="D3971" s="167"/>
    </row>
    <row r="3972" spans="4:4">
      <c r="D3972" s="167"/>
    </row>
    <row r="3973" spans="4:4">
      <c r="D3973" s="167"/>
    </row>
    <row r="3974" spans="4:4">
      <c r="D3974" s="167"/>
    </row>
    <row r="3975" spans="4:4">
      <c r="D3975" s="167"/>
    </row>
    <row r="3976" spans="4:4">
      <c r="D3976" s="167"/>
    </row>
    <row r="3977" spans="4:4">
      <c r="D3977" s="167"/>
    </row>
    <row r="3978" spans="4:4">
      <c r="D3978" s="167"/>
    </row>
    <row r="3979" spans="4:4">
      <c r="D3979" s="167"/>
    </row>
    <row r="3980" spans="4:4">
      <c r="D3980" s="167"/>
    </row>
    <row r="3981" spans="4:4">
      <c r="D3981" s="167"/>
    </row>
    <row r="3982" spans="4:4">
      <c r="D3982" s="167"/>
    </row>
    <row r="3983" spans="4:4">
      <c r="D3983" s="167"/>
    </row>
    <row r="3984" spans="4:4">
      <c r="D3984" s="167"/>
    </row>
    <row r="3985" spans="4:4">
      <c r="D3985" s="167"/>
    </row>
    <row r="3986" spans="4:4">
      <c r="D3986" s="167"/>
    </row>
    <row r="3987" spans="4:4">
      <c r="D3987" s="167"/>
    </row>
    <row r="3988" spans="4:4">
      <c r="D3988" s="167"/>
    </row>
    <row r="3989" spans="4:4">
      <c r="D3989" s="167"/>
    </row>
    <row r="3990" spans="4:4">
      <c r="D3990" s="167"/>
    </row>
    <row r="3991" spans="4:4">
      <c r="D3991" s="167"/>
    </row>
    <row r="3992" spans="4:4">
      <c r="D3992" s="167"/>
    </row>
    <row r="3993" spans="4:4">
      <c r="D3993" s="167"/>
    </row>
    <row r="3994" spans="4:4">
      <c r="D3994" s="167"/>
    </row>
    <row r="3995" spans="4:4">
      <c r="D3995" s="167"/>
    </row>
    <row r="3996" spans="4:4">
      <c r="D3996" s="167"/>
    </row>
    <row r="3997" spans="4:4">
      <c r="D3997" s="167"/>
    </row>
    <row r="3998" spans="4:4">
      <c r="D3998" s="167"/>
    </row>
    <row r="3999" spans="4:4">
      <c r="D3999" s="167"/>
    </row>
    <row r="4000" spans="4:4">
      <c r="D4000" s="167"/>
    </row>
    <row r="4001" spans="4:4">
      <c r="D4001" s="167"/>
    </row>
    <row r="4002" spans="4:4">
      <c r="D4002" s="167"/>
    </row>
    <row r="4003" spans="4:4">
      <c r="D4003" s="167"/>
    </row>
    <row r="4004" spans="4:4">
      <c r="D4004" s="167"/>
    </row>
    <row r="4005" spans="4:4">
      <c r="D4005" s="167"/>
    </row>
    <row r="4006" spans="4:4">
      <c r="D4006" s="167"/>
    </row>
    <row r="4007" spans="4:4">
      <c r="D4007" s="167"/>
    </row>
    <row r="4008" spans="4:4">
      <c r="D4008" s="167"/>
    </row>
    <row r="4009" spans="4:4">
      <c r="D4009" s="167"/>
    </row>
    <row r="4010" spans="4:4">
      <c r="D4010" s="167"/>
    </row>
    <row r="4011" spans="4:4">
      <c r="D4011" s="167"/>
    </row>
    <row r="4012" spans="4:4">
      <c r="D4012" s="167"/>
    </row>
    <row r="4013" spans="4:4">
      <c r="D4013" s="167"/>
    </row>
    <row r="4014" spans="4:4">
      <c r="D4014" s="167"/>
    </row>
    <row r="4015" spans="4:4">
      <c r="D4015" s="167"/>
    </row>
    <row r="4016" spans="4:4">
      <c r="D4016" s="167"/>
    </row>
    <row r="4017" spans="4:4">
      <c r="D4017" s="167"/>
    </row>
    <row r="4018" spans="4:4">
      <c r="D4018" s="167"/>
    </row>
    <row r="4019" spans="4:4">
      <c r="D4019" s="167"/>
    </row>
    <row r="4020" spans="4:4">
      <c r="D4020" s="167"/>
    </row>
    <row r="4021" spans="4:4">
      <c r="D4021" s="167"/>
    </row>
    <row r="4022" spans="4:4">
      <c r="D4022" s="167"/>
    </row>
    <row r="4023" spans="4:4">
      <c r="D4023" s="167"/>
    </row>
    <row r="4024" spans="4:4">
      <c r="D4024" s="167"/>
    </row>
    <row r="4025" spans="4:4">
      <c r="D4025" s="167"/>
    </row>
    <row r="4026" spans="4:4">
      <c r="D4026" s="167"/>
    </row>
    <row r="4027" spans="4:4">
      <c r="D4027" s="167"/>
    </row>
    <row r="4028" spans="4:4">
      <c r="D4028" s="167"/>
    </row>
    <row r="4029" spans="4:4">
      <c r="D4029" s="167"/>
    </row>
    <row r="4030" spans="4:4">
      <c r="D4030" s="167"/>
    </row>
    <row r="4031" spans="4:4">
      <c r="D4031" s="167"/>
    </row>
    <row r="4032" spans="4:4">
      <c r="D4032" s="167"/>
    </row>
    <row r="4033" spans="4:4">
      <c r="D4033" s="167"/>
    </row>
    <row r="4034" spans="4:4">
      <c r="D4034" s="167"/>
    </row>
    <row r="4035" spans="4:4">
      <c r="D4035" s="167"/>
    </row>
    <row r="4036" spans="4:4">
      <c r="D4036" s="167"/>
    </row>
    <row r="4037" spans="4:4">
      <c r="D4037" s="167"/>
    </row>
    <row r="4038" spans="4:4">
      <c r="D4038" s="167"/>
    </row>
    <row r="4039" spans="4:4">
      <c r="D4039" s="167"/>
    </row>
    <row r="4040" spans="4:4">
      <c r="D4040" s="167"/>
    </row>
    <row r="4041" spans="4:4">
      <c r="D4041" s="167"/>
    </row>
    <row r="4042" spans="4:4">
      <c r="D4042" s="167"/>
    </row>
    <row r="4043" spans="4:4">
      <c r="D4043" s="167"/>
    </row>
    <row r="4044" spans="4:4">
      <c r="D4044" s="167"/>
    </row>
    <row r="4045" spans="4:4">
      <c r="D4045" s="167"/>
    </row>
    <row r="4046" spans="4:4">
      <c r="D4046" s="167"/>
    </row>
    <row r="4047" spans="4:4">
      <c r="D4047" s="167"/>
    </row>
    <row r="4048" spans="4:4">
      <c r="D4048" s="167"/>
    </row>
    <row r="4049" spans="4:4">
      <c r="D4049" s="167"/>
    </row>
    <row r="4050" spans="4:4">
      <c r="D4050" s="167"/>
    </row>
    <row r="4051" spans="4:4">
      <c r="D4051" s="167"/>
    </row>
    <row r="4052" spans="4:4">
      <c r="D4052" s="167"/>
    </row>
    <row r="4053" spans="4:4">
      <c r="D4053" s="167"/>
    </row>
    <row r="4054" spans="4:4">
      <c r="D4054" s="167"/>
    </row>
    <row r="4055" spans="4:4">
      <c r="D4055" s="167"/>
    </row>
    <row r="4056" spans="4:4">
      <c r="D4056" s="167"/>
    </row>
    <row r="4057" spans="4:4">
      <c r="D4057" s="167"/>
    </row>
    <row r="4058" spans="4:4">
      <c r="D4058" s="167"/>
    </row>
    <row r="4059" spans="4:4">
      <c r="D4059" s="167"/>
    </row>
    <row r="4060" spans="4:4">
      <c r="D4060" s="167"/>
    </row>
    <row r="4061" spans="4:4">
      <c r="D4061" s="167"/>
    </row>
    <row r="4062" spans="4:4">
      <c r="D4062" s="167"/>
    </row>
    <row r="4063" spans="4:4">
      <c r="D4063" s="167"/>
    </row>
    <row r="4064" spans="4:4">
      <c r="D4064" s="167"/>
    </row>
    <row r="4065" spans="4:4">
      <c r="D4065" s="167"/>
    </row>
    <row r="4066" spans="4:4">
      <c r="D4066" s="167"/>
    </row>
    <row r="4067" spans="4:4">
      <c r="D4067" s="167"/>
    </row>
    <row r="4068" spans="4:4">
      <c r="D4068" s="167"/>
    </row>
    <row r="4069" spans="4:4">
      <c r="D4069" s="167"/>
    </row>
    <row r="4070" spans="4:4">
      <c r="D4070" s="167"/>
    </row>
    <row r="4071" spans="4:4">
      <c r="D4071" s="167"/>
    </row>
    <row r="4072" spans="4:4">
      <c r="D4072" s="167"/>
    </row>
    <row r="4073" spans="4:4">
      <c r="D4073" s="167"/>
    </row>
    <row r="4074" spans="4:4">
      <c r="D4074" s="167"/>
    </row>
    <row r="4075" spans="4:4">
      <c r="D4075" s="167"/>
    </row>
    <row r="4076" spans="4:4">
      <c r="D4076" s="167"/>
    </row>
    <row r="4077" spans="4:4">
      <c r="D4077" s="167"/>
    </row>
    <row r="4078" spans="4:4">
      <c r="D4078" s="167"/>
    </row>
    <row r="4079" spans="4:4">
      <c r="D4079" s="167"/>
    </row>
    <row r="4080" spans="4:4">
      <c r="D4080" s="167"/>
    </row>
    <row r="4081" spans="4:4">
      <c r="D4081" s="167"/>
    </row>
    <row r="4082" spans="4:4">
      <c r="D4082" s="167"/>
    </row>
    <row r="4083" spans="4:4">
      <c r="D4083" s="167"/>
    </row>
    <row r="4084" spans="4:4">
      <c r="D4084" s="167"/>
    </row>
    <row r="4085" spans="4:4">
      <c r="D4085" s="167"/>
    </row>
    <row r="4086" spans="4:4">
      <c r="D4086" s="167"/>
    </row>
    <row r="4087" spans="4:4">
      <c r="D4087" s="167"/>
    </row>
    <row r="4088" spans="4:4">
      <c r="D4088" s="167"/>
    </row>
    <row r="4089" spans="4:4">
      <c r="D4089" s="167"/>
    </row>
    <row r="4090" spans="4:4">
      <c r="D4090" s="167"/>
    </row>
    <row r="4091" spans="4:4">
      <c r="D4091" s="167"/>
    </row>
    <row r="4092" spans="4:4">
      <c r="D4092" s="167"/>
    </row>
    <row r="4093" spans="4:4">
      <c r="D4093" s="167"/>
    </row>
    <row r="4094" spans="4:4">
      <c r="D4094" s="167"/>
    </row>
    <row r="4095" spans="4:4">
      <c r="D4095" s="167"/>
    </row>
    <row r="4096" spans="4:4">
      <c r="D4096" s="167"/>
    </row>
    <row r="4097" spans="4:4">
      <c r="D4097" s="167"/>
    </row>
    <row r="4098" spans="4:4">
      <c r="D4098" s="167"/>
    </row>
    <row r="4099" spans="4:4">
      <c r="D4099" s="167"/>
    </row>
    <row r="4100" spans="4:4">
      <c r="D4100" s="167"/>
    </row>
    <row r="4101" spans="4:4">
      <c r="D4101" s="167"/>
    </row>
    <row r="4102" spans="4:4">
      <c r="D4102" s="167"/>
    </row>
    <row r="4103" spans="4:4">
      <c r="D4103" s="167"/>
    </row>
    <row r="4104" spans="4:4">
      <c r="D4104" s="167"/>
    </row>
    <row r="4105" spans="4:4">
      <c r="D4105" s="167"/>
    </row>
    <row r="4106" spans="4:4">
      <c r="D4106" s="167"/>
    </row>
    <row r="4107" spans="4:4">
      <c r="D4107" s="167"/>
    </row>
    <row r="4108" spans="4:4">
      <c r="D4108" s="167"/>
    </row>
    <row r="4109" spans="4:4">
      <c r="D4109" s="167"/>
    </row>
    <row r="4110" spans="4:4">
      <c r="D4110" s="167"/>
    </row>
    <row r="4111" spans="4:4">
      <c r="D4111" s="167"/>
    </row>
    <row r="4112" spans="4:4">
      <c r="D4112" s="167"/>
    </row>
    <row r="4113" spans="4:4">
      <c r="D4113" s="167"/>
    </row>
    <row r="4114" spans="4:4">
      <c r="D4114" s="167"/>
    </row>
    <row r="4115" spans="4:4">
      <c r="D4115" s="167"/>
    </row>
    <row r="4116" spans="4:4">
      <c r="D4116" s="167"/>
    </row>
    <row r="4117" spans="4:4">
      <c r="D4117" s="167"/>
    </row>
    <row r="4118" spans="4:4">
      <c r="D4118" s="167"/>
    </row>
    <row r="4119" spans="4:4">
      <c r="D4119" s="167"/>
    </row>
    <row r="4120" spans="4:4">
      <c r="D4120" s="167"/>
    </row>
    <row r="4121" spans="4:4">
      <c r="D4121" s="167"/>
    </row>
    <row r="4122" spans="4:4">
      <c r="D4122" s="167"/>
    </row>
    <row r="4123" spans="4:4">
      <c r="D4123" s="167"/>
    </row>
    <row r="4124" spans="4:4">
      <c r="D4124" s="167"/>
    </row>
    <row r="4125" spans="4:4">
      <c r="D4125" s="167"/>
    </row>
    <row r="4126" spans="4:4">
      <c r="D4126" s="167"/>
    </row>
    <row r="4127" spans="4:4">
      <c r="D4127" s="167"/>
    </row>
    <row r="4128" spans="4:4">
      <c r="D4128" s="167"/>
    </row>
    <row r="4129" spans="4:4">
      <c r="D4129" s="167"/>
    </row>
    <row r="4130" spans="4:4">
      <c r="D4130" s="167"/>
    </row>
    <row r="4131" spans="4:4">
      <c r="D4131" s="167"/>
    </row>
    <row r="4132" spans="4:4">
      <c r="D4132" s="167"/>
    </row>
    <row r="4133" spans="4:4">
      <c r="D4133" s="167"/>
    </row>
    <row r="4134" spans="4:4">
      <c r="D4134" s="167"/>
    </row>
    <row r="4135" spans="4:4">
      <c r="D4135" s="167"/>
    </row>
    <row r="4136" spans="4:4">
      <c r="D4136" s="167"/>
    </row>
    <row r="4137" spans="4:4">
      <c r="D4137" s="167"/>
    </row>
    <row r="4138" spans="4:4">
      <c r="D4138" s="167"/>
    </row>
    <row r="4139" spans="4:4">
      <c r="D4139" s="167"/>
    </row>
    <row r="4140" spans="4:4">
      <c r="D4140" s="167"/>
    </row>
    <row r="4141" spans="4:4">
      <c r="D4141" s="167"/>
    </row>
    <row r="4142" spans="4:4">
      <c r="D4142" s="167"/>
    </row>
    <row r="4143" spans="4:4">
      <c r="D4143" s="167"/>
    </row>
    <row r="4144" spans="4:4">
      <c r="D4144" s="167"/>
    </row>
    <row r="4145" spans="4:4">
      <c r="D4145" s="167"/>
    </row>
    <row r="4146" spans="4:4">
      <c r="D4146" s="167"/>
    </row>
    <row r="4147" spans="4:4">
      <c r="D4147" s="167"/>
    </row>
    <row r="4148" spans="4:4">
      <c r="D4148" s="167"/>
    </row>
    <row r="4149" spans="4:4">
      <c r="D4149" s="167"/>
    </row>
    <row r="4150" spans="4:4">
      <c r="D4150" s="167"/>
    </row>
    <row r="4151" spans="4:4">
      <c r="D4151" s="167"/>
    </row>
    <row r="4152" spans="4:4">
      <c r="D4152" s="167"/>
    </row>
    <row r="4153" spans="4:4">
      <c r="D4153" s="167"/>
    </row>
    <row r="4154" spans="4:4">
      <c r="D4154" s="167"/>
    </row>
    <row r="4155" spans="4:4">
      <c r="D4155" s="167"/>
    </row>
    <row r="4156" spans="4:4">
      <c r="D4156" s="167"/>
    </row>
    <row r="4157" spans="4:4">
      <c r="D4157" s="167"/>
    </row>
    <row r="4158" spans="4:4">
      <c r="D4158" s="167"/>
    </row>
    <row r="4159" spans="4:4">
      <c r="D4159" s="167"/>
    </row>
    <row r="4160" spans="4:4">
      <c r="D4160" s="167"/>
    </row>
    <row r="4161" spans="4:4">
      <c r="D4161" s="167"/>
    </row>
    <row r="4162" spans="4:4">
      <c r="D4162" s="167"/>
    </row>
    <row r="4163" spans="4:4">
      <c r="D4163" s="167"/>
    </row>
    <row r="4164" spans="4:4">
      <c r="D4164" s="167"/>
    </row>
    <row r="4165" spans="4:4">
      <c r="D4165" s="167"/>
    </row>
    <row r="4166" spans="4:4">
      <c r="D4166" s="167"/>
    </row>
    <row r="4167" spans="4:4">
      <c r="D4167" s="167"/>
    </row>
    <row r="4168" spans="4:4">
      <c r="D4168" s="167"/>
    </row>
    <row r="4169" spans="4:4">
      <c r="D4169" s="167"/>
    </row>
    <row r="4170" spans="4:4">
      <c r="D4170" s="167"/>
    </row>
    <row r="4171" spans="4:4">
      <c r="D4171" s="167"/>
    </row>
    <row r="4172" spans="4:4">
      <c r="D4172" s="167"/>
    </row>
    <row r="4173" spans="4:4">
      <c r="D4173" s="167"/>
    </row>
    <row r="4174" spans="4:4">
      <c r="D4174" s="167"/>
    </row>
    <row r="4175" spans="4:4">
      <c r="D4175" s="167"/>
    </row>
    <row r="4176" spans="4:4">
      <c r="D4176" s="167"/>
    </row>
    <row r="4177" spans="4:4">
      <c r="D4177" s="167"/>
    </row>
    <row r="4178" spans="4:4">
      <c r="D4178" s="167"/>
    </row>
    <row r="4179" spans="4:4">
      <c r="D4179" s="167"/>
    </row>
    <row r="4180" spans="4:4">
      <c r="D4180" s="167"/>
    </row>
    <row r="4181" spans="4:4">
      <c r="D4181" s="167"/>
    </row>
    <row r="4182" spans="4:4">
      <c r="D4182" s="167"/>
    </row>
    <row r="4183" spans="4:4">
      <c r="D4183" s="167"/>
    </row>
    <row r="4184" spans="4:4">
      <c r="D4184" s="167"/>
    </row>
    <row r="4185" spans="4:4">
      <c r="D4185" s="167"/>
    </row>
    <row r="4186" spans="4:4">
      <c r="D4186" s="167"/>
    </row>
    <row r="4187" spans="4:4">
      <c r="D4187" s="167"/>
    </row>
    <row r="4188" spans="4:4">
      <c r="D4188" s="167"/>
    </row>
    <row r="4189" spans="4:4">
      <c r="D4189" s="167"/>
    </row>
    <row r="4190" spans="4:4">
      <c r="D4190" s="167"/>
    </row>
    <row r="4191" spans="4:4">
      <c r="D4191" s="167"/>
    </row>
    <row r="4192" spans="4:4">
      <c r="D4192" s="167"/>
    </row>
    <row r="4193" spans="4:4">
      <c r="D4193" s="167"/>
    </row>
    <row r="4194" spans="4:4">
      <c r="D4194" s="167"/>
    </row>
    <row r="4195" spans="4:4">
      <c r="D4195" s="167"/>
    </row>
    <row r="4196" spans="4:4">
      <c r="D4196" s="167"/>
    </row>
    <row r="4197" spans="4:4">
      <c r="D4197" s="167"/>
    </row>
    <row r="4198" spans="4:4">
      <c r="D4198" s="167"/>
    </row>
    <row r="4199" spans="4:4">
      <c r="D4199" s="167"/>
    </row>
    <row r="4200" spans="4:4">
      <c r="D4200" s="167"/>
    </row>
    <row r="4201" spans="4:4">
      <c r="D4201" s="167"/>
    </row>
    <row r="4202" spans="4:4">
      <c r="D4202" s="167"/>
    </row>
    <row r="4203" spans="4:4">
      <c r="D4203" s="167"/>
    </row>
    <row r="4204" spans="4:4">
      <c r="D4204" s="167"/>
    </row>
    <row r="4205" spans="4:4">
      <c r="D4205" s="167"/>
    </row>
    <row r="4206" spans="4:4">
      <c r="D4206" s="167"/>
    </row>
    <row r="4207" spans="4:4">
      <c r="D4207" s="167"/>
    </row>
    <row r="4208" spans="4:4">
      <c r="D4208" s="167"/>
    </row>
    <row r="4209" spans="4:4">
      <c r="D4209" s="167"/>
    </row>
    <row r="4210" spans="4:4">
      <c r="D4210" s="167"/>
    </row>
    <row r="4211" spans="4:4">
      <c r="D4211" s="167"/>
    </row>
    <row r="4212" spans="4:4">
      <c r="D4212" s="167"/>
    </row>
    <row r="4213" spans="4:4">
      <c r="D4213" s="167"/>
    </row>
    <row r="4214" spans="4:4">
      <c r="D4214" s="167"/>
    </row>
    <row r="4215" spans="4:4">
      <c r="D4215" s="167"/>
    </row>
    <row r="4216" spans="4:4">
      <c r="D4216" s="167"/>
    </row>
    <row r="4217" spans="4:4">
      <c r="D4217" s="167"/>
    </row>
    <row r="4218" spans="4:4">
      <c r="D4218" s="167"/>
    </row>
    <row r="4219" spans="4:4">
      <c r="D4219" s="167"/>
    </row>
    <row r="4220" spans="4:4">
      <c r="D4220" s="167"/>
    </row>
    <row r="4221" spans="4:4">
      <c r="D4221" s="167"/>
    </row>
    <row r="4222" spans="4:4">
      <c r="D4222" s="167"/>
    </row>
    <row r="4223" spans="4:4">
      <c r="D4223" s="167"/>
    </row>
    <row r="4224" spans="4:4">
      <c r="D4224" s="167"/>
    </row>
    <row r="4225" spans="4:4">
      <c r="D4225" s="167"/>
    </row>
    <row r="4226" spans="4:4">
      <c r="D4226" s="167"/>
    </row>
    <row r="4227" spans="4:4">
      <c r="D4227" s="167"/>
    </row>
    <row r="4228" spans="4:4">
      <c r="D4228" s="167"/>
    </row>
    <row r="4229" spans="4:4">
      <c r="D4229" s="167"/>
    </row>
    <row r="4230" spans="4:4">
      <c r="D4230" s="167"/>
    </row>
    <row r="4231" spans="4:4">
      <c r="D4231" s="167"/>
    </row>
    <row r="4232" spans="4:4">
      <c r="D4232" s="167"/>
    </row>
    <row r="4233" spans="4:4">
      <c r="D4233" s="167"/>
    </row>
    <row r="4234" spans="4:4">
      <c r="D4234" s="167"/>
    </row>
    <row r="4235" spans="4:4">
      <c r="D4235" s="167"/>
    </row>
    <row r="4236" spans="4:4">
      <c r="D4236" s="167"/>
    </row>
    <row r="4237" spans="4:4">
      <c r="D4237" s="167"/>
    </row>
    <row r="4238" spans="4:4">
      <c r="D4238" s="167"/>
    </row>
    <row r="4239" spans="4:4">
      <c r="D4239" s="167"/>
    </row>
    <row r="4240" spans="4:4">
      <c r="D4240" s="167"/>
    </row>
    <row r="4241" spans="4:4">
      <c r="D4241" s="167"/>
    </row>
    <row r="4242" spans="4:4">
      <c r="D4242" s="167"/>
    </row>
    <row r="4243" spans="4:4">
      <c r="D4243" s="167"/>
    </row>
    <row r="4244" spans="4:4">
      <c r="D4244" s="167"/>
    </row>
    <row r="4245" spans="4:4">
      <c r="D4245" s="167"/>
    </row>
    <row r="4246" spans="4:4">
      <c r="D4246" s="167"/>
    </row>
    <row r="4247" spans="4:4">
      <c r="D4247" s="167"/>
    </row>
    <row r="4248" spans="4:4">
      <c r="D4248" s="167"/>
    </row>
    <row r="4249" spans="4:4">
      <c r="D4249" s="167"/>
    </row>
    <row r="4250" spans="4:4">
      <c r="D4250" s="167"/>
    </row>
    <row r="4251" spans="4:4">
      <c r="D4251" s="167"/>
    </row>
    <row r="4252" spans="4:4">
      <c r="D4252" s="167"/>
    </row>
    <row r="4253" spans="4:4">
      <c r="D4253" s="167"/>
    </row>
    <row r="4254" spans="4:4">
      <c r="D4254" s="167"/>
    </row>
    <row r="4255" spans="4:4">
      <c r="D4255" s="167"/>
    </row>
    <row r="4256" spans="4:4">
      <c r="D4256" s="167"/>
    </row>
    <row r="4257" spans="4:4">
      <c r="D4257" s="167"/>
    </row>
    <row r="4258" spans="4:4">
      <c r="D4258" s="167"/>
    </row>
    <row r="4259" spans="4:4">
      <c r="D4259" s="167"/>
    </row>
    <row r="4260" spans="4:4">
      <c r="D4260" s="167"/>
    </row>
    <row r="4261" spans="4:4">
      <c r="D4261" s="167"/>
    </row>
    <row r="4262" spans="4:4">
      <c r="D4262" s="167"/>
    </row>
    <row r="4263" spans="4:4">
      <c r="D4263" s="167"/>
    </row>
    <row r="4264" spans="4:4">
      <c r="D4264" s="167"/>
    </row>
    <row r="4265" spans="4:4">
      <c r="D4265" s="167"/>
    </row>
    <row r="4266" spans="4:4">
      <c r="D4266" s="167"/>
    </row>
    <row r="4267" spans="4:4">
      <c r="D4267" s="167"/>
    </row>
    <row r="4268" spans="4:4">
      <c r="D4268" s="167"/>
    </row>
    <row r="4269" spans="4:4">
      <c r="D4269" s="167"/>
    </row>
    <row r="4270" spans="4:4">
      <c r="D4270" s="167"/>
    </row>
    <row r="4271" spans="4:4">
      <c r="D4271" s="167"/>
    </row>
    <row r="4272" spans="4:4">
      <c r="D4272" s="167"/>
    </row>
    <row r="4273" spans="4:4">
      <c r="D4273" s="167"/>
    </row>
    <row r="4274" spans="4:4">
      <c r="D4274" s="167"/>
    </row>
    <row r="4275" spans="4:4">
      <c r="D4275" s="167"/>
    </row>
    <row r="4276" spans="4:4">
      <c r="D4276" s="167"/>
    </row>
    <row r="4277" spans="4:4">
      <c r="D4277" s="167"/>
    </row>
    <row r="4278" spans="4:4">
      <c r="D4278" s="167"/>
    </row>
    <row r="4279" spans="4:4">
      <c r="D4279" s="167"/>
    </row>
    <row r="4280" spans="4:4">
      <c r="D4280" s="167"/>
    </row>
    <row r="4281" spans="4:4">
      <c r="D4281" s="167"/>
    </row>
    <row r="4282" spans="4:4">
      <c r="D4282" s="167"/>
    </row>
    <row r="4283" spans="4:4">
      <c r="D4283" s="167"/>
    </row>
    <row r="4284" spans="4:4">
      <c r="D4284" s="167"/>
    </row>
    <row r="4285" spans="4:4">
      <c r="D4285" s="167"/>
    </row>
    <row r="4286" spans="4:4">
      <c r="D4286" s="167"/>
    </row>
    <row r="4287" spans="4:4">
      <c r="D4287" s="167"/>
    </row>
    <row r="4288" spans="4:4">
      <c r="D4288" s="167"/>
    </row>
    <row r="4289" spans="4:4">
      <c r="D4289" s="167"/>
    </row>
    <row r="4290" spans="4:4">
      <c r="D4290" s="167"/>
    </row>
    <row r="4291" spans="4:4">
      <c r="D4291" s="167"/>
    </row>
    <row r="4292" spans="4:4">
      <c r="D4292" s="167"/>
    </row>
    <row r="4293" spans="4:4">
      <c r="D4293" s="167"/>
    </row>
    <row r="4294" spans="4:4">
      <c r="D4294" s="167"/>
    </row>
    <row r="4295" spans="4:4">
      <c r="D4295" s="167"/>
    </row>
    <row r="4296" spans="4:4">
      <c r="D4296" s="167"/>
    </row>
    <row r="4297" spans="4:4">
      <c r="D4297" s="167"/>
    </row>
    <row r="4298" spans="4:4">
      <c r="D4298" s="167"/>
    </row>
    <row r="4299" spans="4:4">
      <c r="D4299" s="167"/>
    </row>
    <row r="4300" spans="4:4">
      <c r="D4300" s="167"/>
    </row>
    <row r="4301" spans="4:4">
      <c r="D4301" s="167"/>
    </row>
    <row r="4302" spans="4:4">
      <c r="D4302" s="167"/>
    </row>
    <row r="4303" spans="4:4">
      <c r="D4303" s="167"/>
    </row>
    <row r="4304" spans="4:4">
      <c r="D4304" s="167"/>
    </row>
    <row r="4305" spans="4:4">
      <c r="D4305" s="167"/>
    </row>
    <row r="4306" spans="4:4">
      <c r="D4306" s="167"/>
    </row>
    <row r="4307" spans="4:4">
      <c r="D4307" s="167"/>
    </row>
    <row r="4308" spans="4:4">
      <c r="D4308" s="167"/>
    </row>
    <row r="4309" spans="4:4">
      <c r="D4309" s="167"/>
    </row>
    <row r="4310" spans="4:4">
      <c r="D4310" s="167"/>
    </row>
    <row r="4311" spans="4:4">
      <c r="D4311" s="167"/>
    </row>
    <row r="4312" spans="4:4">
      <c r="D4312" s="167"/>
    </row>
    <row r="4313" spans="4:4">
      <c r="D4313" s="167"/>
    </row>
    <row r="4314" spans="4:4">
      <c r="D4314" s="167"/>
    </row>
    <row r="4315" spans="4:4">
      <c r="D4315" s="167"/>
    </row>
    <row r="4316" spans="4:4">
      <c r="D4316" s="167"/>
    </row>
    <row r="4317" spans="4:4">
      <c r="D4317" s="167"/>
    </row>
    <row r="4318" spans="4:4">
      <c r="D4318" s="167"/>
    </row>
    <row r="4319" spans="4:4">
      <c r="D4319" s="167"/>
    </row>
    <row r="4320" spans="4:4">
      <c r="D4320" s="167"/>
    </row>
    <row r="4321" spans="4:4">
      <c r="D4321" s="167"/>
    </row>
    <row r="4322" spans="4:4">
      <c r="D4322" s="167"/>
    </row>
    <row r="4323" spans="4:4">
      <c r="D4323" s="167"/>
    </row>
    <row r="4324" spans="4:4">
      <c r="D4324" s="167"/>
    </row>
    <row r="4325" spans="4:4">
      <c r="D4325" s="167"/>
    </row>
    <row r="4326" spans="4:4">
      <c r="D4326" s="167"/>
    </row>
    <row r="4327" spans="4:4">
      <c r="D4327" s="167"/>
    </row>
    <row r="4328" spans="4:4">
      <c r="D4328" s="167"/>
    </row>
    <row r="4329" spans="4:4">
      <c r="D4329" s="167"/>
    </row>
    <row r="4330" spans="4:4">
      <c r="D4330" s="167"/>
    </row>
    <row r="4331" spans="4:4">
      <c r="D4331" s="167"/>
    </row>
    <row r="4332" spans="4:4">
      <c r="D4332" s="167"/>
    </row>
    <row r="4333" spans="4:4">
      <c r="D4333" s="167"/>
    </row>
    <row r="4334" spans="4:4">
      <c r="D4334" s="167"/>
    </row>
    <row r="4335" spans="4:4">
      <c r="D4335" s="167"/>
    </row>
    <row r="4336" spans="4:4">
      <c r="D4336" s="167"/>
    </row>
    <row r="4337" spans="4:4">
      <c r="D4337" s="167"/>
    </row>
    <row r="4338" spans="4:4">
      <c r="D4338" s="167"/>
    </row>
    <row r="4339" spans="4:4">
      <c r="D4339" s="167"/>
    </row>
    <row r="4340" spans="4:4">
      <c r="D4340" s="167"/>
    </row>
    <row r="4341" spans="4:4">
      <c r="D4341" s="167"/>
    </row>
    <row r="4342" spans="4:4">
      <c r="D4342" s="167"/>
    </row>
    <row r="4343" spans="4:4">
      <c r="D4343" s="167"/>
    </row>
    <row r="4344" spans="4:4">
      <c r="D4344" s="167"/>
    </row>
    <row r="4345" spans="4:4">
      <c r="D4345" s="167"/>
    </row>
    <row r="4346" spans="4:4">
      <c r="D4346" s="167"/>
    </row>
    <row r="4347" spans="4:4">
      <c r="D4347" s="167"/>
    </row>
    <row r="4348" spans="4:4">
      <c r="D4348" s="167"/>
    </row>
    <row r="4349" spans="4:4">
      <c r="D4349" s="167"/>
    </row>
    <row r="4350" spans="4:4">
      <c r="D4350" s="167"/>
    </row>
    <row r="4351" spans="4:4">
      <c r="D4351" s="167"/>
    </row>
    <row r="4352" spans="4:4">
      <c r="D4352" s="167"/>
    </row>
    <row r="4353" spans="4:4">
      <c r="D4353" s="167"/>
    </row>
    <row r="4354" spans="4:4">
      <c r="D4354" s="167"/>
    </row>
    <row r="4355" spans="4:4">
      <c r="D4355" s="167"/>
    </row>
    <row r="4356" spans="4:4">
      <c r="D4356" s="167"/>
    </row>
    <row r="4357" spans="4:4">
      <c r="D4357" s="167"/>
    </row>
    <row r="4358" spans="4:4">
      <c r="D4358" s="167"/>
    </row>
    <row r="4359" spans="4:4">
      <c r="D4359" s="167"/>
    </row>
    <row r="4360" spans="4:4">
      <c r="D4360" s="167"/>
    </row>
    <row r="4361" spans="4:4">
      <c r="D4361" s="167"/>
    </row>
    <row r="4362" spans="4:4">
      <c r="D4362" s="167"/>
    </row>
    <row r="4363" spans="4:4">
      <c r="D4363" s="167"/>
    </row>
    <row r="4364" spans="4:4">
      <c r="D4364" s="167"/>
    </row>
    <row r="4365" spans="4:4">
      <c r="D4365" s="167"/>
    </row>
    <row r="4366" spans="4:4">
      <c r="D4366" s="167"/>
    </row>
    <row r="4367" spans="4:4">
      <c r="D4367" s="167"/>
    </row>
    <row r="4368" spans="4:4">
      <c r="D4368" s="167"/>
    </row>
    <row r="4369" spans="4:4">
      <c r="D4369" s="167"/>
    </row>
    <row r="4370" spans="4:4">
      <c r="D4370" s="167"/>
    </row>
    <row r="4371" spans="4:4">
      <c r="D4371" s="167"/>
    </row>
    <row r="4372" spans="4:4">
      <c r="D4372" s="167"/>
    </row>
    <row r="4373" spans="4:4">
      <c r="D4373" s="167"/>
    </row>
    <row r="4374" spans="4:4">
      <c r="D4374" s="167"/>
    </row>
    <row r="4375" spans="4:4">
      <c r="D4375" s="167"/>
    </row>
    <row r="4376" spans="4:4">
      <c r="D4376" s="167"/>
    </row>
    <row r="4377" spans="4:4">
      <c r="D4377" s="167"/>
    </row>
    <row r="4378" spans="4:4">
      <c r="D4378" s="167"/>
    </row>
    <row r="4379" spans="4:4">
      <c r="D4379" s="167"/>
    </row>
    <row r="4380" spans="4:4">
      <c r="D4380" s="167"/>
    </row>
    <row r="4381" spans="4:4">
      <c r="D4381" s="167"/>
    </row>
    <row r="4382" spans="4:4">
      <c r="D4382" s="167"/>
    </row>
    <row r="4383" spans="4:4">
      <c r="D4383" s="167"/>
    </row>
    <row r="4384" spans="4:4">
      <c r="D4384" s="167"/>
    </row>
    <row r="4385" spans="4:4">
      <c r="D4385" s="167"/>
    </row>
    <row r="4386" spans="4:4">
      <c r="D4386" s="167"/>
    </row>
    <row r="4387" spans="4:4">
      <c r="D4387" s="167"/>
    </row>
    <row r="4388" spans="4:4">
      <c r="D4388" s="167"/>
    </row>
    <row r="4389" spans="4:4">
      <c r="D4389" s="167"/>
    </row>
    <row r="4390" spans="4:4">
      <c r="D4390" s="167"/>
    </row>
    <row r="4391" spans="4:4">
      <c r="D4391" s="167"/>
    </row>
    <row r="4392" spans="4:4">
      <c r="D4392" s="167"/>
    </row>
    <row r="4393" spans="4:4">
      <c r="D4393" s="167"/>
    </row>
    <row r="4394" spans="4:4">
      <c r="D4394" s="167"/>
    </row>
    <row r="4395" spans="4:4">
      <c r="D4395" s="167"/>
    </row>
    <row r="4396" spans="4:4">
      <c r="D4396" s="167"/>
    </row>
    <row r="4397" spans="4:4">
      <c r="D4397" s="167"/>
    </row>
    <row r="4398" spans="4:4">
      <c r="D4398" s="167"/>
    </row>
    <row r="4399" spans="4:4">
      <c r="D4399" s="167"/>
    </row>
    <row r="4400" spans="4:4">
      <c r="D4400" s="167"/>
    </row>
    <row r="4401" spans="4:4">
      <c r="D4401" s="167"/>
    </row>
    <row r="4402" spans="4:4">
      <c r="D4402" s="167"/>
    </row>
    <row r="4403" spans="4:4">
      <c r="D4403" s="167"/>
    </row>
    <row r="4404" spans="4:4">
      <c r="D4404" s="167"/>
    </row>
    <row r="4405" spans="4:4">
      <c r="D4405" s="167"/>
    </row>
    <row r="4406" spans="4:4">
      <c r="D4406" s="167"/>
    </row>
    <row r="4407" spans="4:4">
      <c r="D4407" s="167"/>
    </row>
    <row r="4408" spans="4:4">
      <c r="D4408" s="167"/>
    </row>
    <row r="4409" spans="4:4">
      <c r="D4409" s="167"/>
    </row>
    <row r="4410" spans="4:4">
      <c r="D4410" s="167"/>
    </row>
    <row r="4411" spans="4:4">
      <c r="D4411" s="167"/>
    </row>
    <row r="4412" spans="4:4">
      <c r="D4412" s="167"/>
    </row>
    <row r="4413" spans="4:4">
      <c r="D4413" s="167"/>
    </row>
    <row r="4414" spans="4:4">
      <c r="D4414" s="167"/>
    </row>
    <row r="4415" spans="4:4">
      <c r="D4415" s="167"/>
    </row>
    <row r="4416" spans="4:4">
      <c r="D4416" s="167"/>
    </row>
    <row r="4417" spans="4:4">
      <c r="D4417" s="167"/>
    </row>
    <row r="4418" spans="4:4">
      <c r="D4418" s="167"/>
    </row>
    <row r="4419" spans="4:4">
      <c r="D4419" s="167"/>
    </row>
    <row r="4420" spans="4:4">
      <c r="D4420" s="167"/>
    </row>
    <row r="4421" spans="4:4">
      <c r="D4421" s="167"/>
    </row>
    <row r="4422" spans="4:4">
      <c r="D4422" s="167"/>
    </row>
    <row r="4423" spans="4:4">
      <c r="D4423" s="167"/>
    </row>
    <row r="4424" spans="4:4">
      <c r="D4424" s="167"/>
    </row>
    <row r="4425" spans="4:4">
      <c r="D4425" s="167"/>
    </row>
    <row r="4426" spans="4:4">
      <c r="D4426" s="167"/>
    </row>
    <row r="4427" spans="4:4">
      <c r="D4427" s="167"/>
    </row>
    <row r="4428" spans="4:4">
      <c r="D4428" s="167"/>
    </row>
    <row r="4429" spans="4:4">
      <c r="D4429" s="167"/>
    </row>
    <row r="4430" spans="4:4">
      <c r="D4430" s="167"/>
    </row>
    <row r="4431" spans="4:4">
      <c r="D4431" s="167"/>
    </row>
    <row r="4432" spans="4:4">
      <c r="D4432" s="167"/>
    </row>
    <row r="4433" spans="4:4">
      <c r="D4433" s="167"/>
    </row>
    <row r="4434" spans="4:4">
      <c r="D4434" s="167"/>
    </row>
    <row r="4435" spans="4:4">
      <c r="D4435" s="167"/>
    </row>
    <row r="4436" spans="4:4">
      <c r="D4436" s="167"/>
    </row>
    <row r="4437" spans="4:4">
      <c r="D4437" s="167"/>
    </row>
    <row r="4438" spans="4:4">
      <c r="D4438" s="167"/>
    </row>
    <row r="4439" spans="4:4">
      <c r="D4439" s="167"/>
    </row>
    <row r="4440" spans="4:4">
      <c r="D4440" s="167"/>
    </row>
    <row r="4441" spans="4:4">
      <c r="D4441" s="167"/>
    </row>
    <row r="4442" spans="4:4">
      <c r="D4442" s="167"/>
    </row>
    <row r="4443" spans="4:4">
      <c r="D4443" s="167"/>
    </row>
    <row r="4444" spans="4:4">
      <c r="D4444" s="167"/>
    </row>
    <row r="4445" spans="4:4">
      <c r="D4445" s="167"/>
    </row>
    <row r="4446" spans="4:4">
      <c r="D4446" s="167"/>
    </row>
    <row r="4447" spans="4:4">
      <c r="D4447" s="167"/>
    </row>
    <row r="4448" spans="4:4">
      <c r="D4448" s="167"/>
    </row>
    <row r="4449" spans="4:4">
      <c r="D4449" s="167"/>
    </row>
    <row r="4450" spans="4:4">
      <c r="D4450" s="167"/>
    </row>
    <row r="4451" spans="4:4">
      <c r="D4451" s="167"/>
    </row>
    <row r="4452" spans="4:4">
      <c r="D4452" s="167"/>
    </row>
    <row r="4453" spans="4:4">
      <c r="D4453" s="167"/>
    </row>
    <row r="4454" spans="4:4">
      <c r="D4454" s="167"/>
    </row>
    <row r="4455" spans="4:4">
      <c r="D4455" s="167"/>
    </row>
    <row r="4456" spans="4:4">
      <c r="D4456" s="167"/>
    </row>
    <row r="4457" spans="4:4">
      <c r="D4457" s="167"/>
    </row>
    <row r="4458" spans="4:4">
      <c r="D4458" s="167"/>
    </row>
    <row r="4459" spans="4:4">
      <c r="D4459" s="167"/>
    </row>
    <row r="4460" spans="4:4">
      <c r="D4460" s="167"/>
    </row>
    <row r="4461" spans="4:4">
      <c r="D4461" s="167"/>
    </row>
    <row r="4462" spans="4:4">
      <c r="D4462" s="167"/>
    </row>
    <row r="4463" spans="4:4">
      <c r="D4463" s="167"/>
    </row>
    <row r="4464" spans="4:4">
      <c r="D4464" s="167"/>
    </row>
    <row r="4465" spans="4:4">
      <c r="D4465" s="167"/>
    </row>
    <row r="4466" spans="4:4">
      <c r="D4466" s="167"/>
    </row>
    <row r="4467" spans="4:4">
      <c r="D4467" s="167"/>
    </row>
    <row r="4468" spans="4:4">
      <c r="D4468" s="167"/>
    </row>
    <row r="4469" spans="4:4">
      <c r="D4469" s="167"/>
    </row>
    <row r="4470" spans="4:4">
      <c r="D4470" s="167"/>
    </row>
    <row r="4471" spans="4:4">
      <c r="D4471" s="167"/>
    </row>
    <row r="4472" spans="4:4">
      <c r="D4472" s="167"/>
    </row>
    <row r="4473" spans="4:4">
      <c r="D4473" s="167"/>
    </row>
    <row r="4474" spans="4:4">
      <c r="D4474" s="167"/>
    </row>
    <row r="4475" spans="4:4">
      <c r="D4475" s="167"/>
    </row>
    <row r="4476" spans="4:4">
      <c r="D4476" s="167"/>
    </row>
    <row r="4477" spans="4:4">
      <c r="D4477" s="167"/>
    </row>
    <row r="4478" spans="4:4">
      <c r="D4478" s="167"/>
    </row>
    <row r="4479" spans="4:4">
      <c r="D4479" s="167"/>
    </row>
    <row r="4480" spans="4:4">
      <c r="D4480" s="167"/>
    </row>
    <row r="4481" spans="4:4">
      <c r="D4481" s="167"/>
    </row>
    <row r="4482" spans="4:4">
      <c r="D4482" s="167"/>
    </row>
    <row r="4483" spans="4:4">
      <c r="D4483" s="167"/>
    </row>
    <row r="4484" spans="4:4">
      <c r="D4484" s="167"/>
    </row>
    <row r="4485" spans="4:4">
      <c r="D4485" s="167"/>
    </row>
    <row r="4486" spans="4:4">
      <c r="D4486" s="167"/>
    </row>
    <row r="4487" spans="4:4">
      <c r="D4487" s="167"/>
    </row>
    <row r="4488" spans="4:4">
      <c r="D4488" s="167"/>
    </row>
    <row r="4489" spans="4:4">
      <c r="D4489" s="167"/>
    </row>
    <row r="4490" spans="4:4">
      <c r="D4490" s="167"/>
    </row>
    <row r="4491" spans="4:4">
      <c r="D4491" s="167"/>
    </row>
    <row r="4492" spans="4:4">
      <c r="D4492" s="167"/>
    </row>
    <row r="4493" spans="4:4">
      <c r="D4493" s="167"/>
    </row>
    <row r="4494" spans="4:4">
      <c r="D4494" s="167"/>
    </row>
    <row r="4495" spans="4:4">
      <c r="D4495" s="167"/>
    </row>
    <row r="4496" spans="4:4">
      <c r="D4496" s="167"/>
    </row>
    <row r="4497" spans="4:4">
      <c r="D4497" s="167"/>
    </row>
    <row r="4498" spans="4:4">
      <c r="D4498" s="167"/>
    </row>
    <row r="4499" spans="4:4">
      <c r="D4499" s="167"/>
    </row>
    <row r="4500" spans="4:4">
      <c r="D4500" s="167"/>
    </row>
    <row r="4501" spans="4:4">
      <c r="D4501" s="167"/>
    </row>
    <row r="4502" spans="4:4">
      <c r="D4502" s="167"/>
    </row>
    <row r="4503" spans="4:4">
      <c r="D4503" s="167"/>
    </row>
    <row r="4504" spans="4:4">
      <c r="D4504" s="167"/>
    </row>
    <row r="4505" spans="4:4">
      <c r="D4505" s="167"/>
    </row>
    <row r="4506" spans="4:4">
      <c r="D4506" s="167"/>
    </row>
    <row r="4507" spans="4:4">
      <c r="D4507" s="167"/>
    </row>
    <row r="4508" spans="4:4">
      <c r="D4508" s="167"/>
    </row>
    <row r="4509" spans="4:4">
      <c r="D4509" s="167"/>
    </row>
    <row r="4510" spans="4:4">
      <c r="D4510" s="167"/>
    </row>
    <row r="4511" spans="4:4">
      <c r="D4511" s="167"/>
    </row>
    <row r="4512" spans="4:4">
      <c r="D4512" s="167"/>
    </row>
    <row r="4513" spans="4:4">
      <c r="D4513" s="167"/>
    </row>
    <row r="4514" spans="4:4">
      <c r="D4514" s="167"/>
    </row>
    <row r="4515" spans="4:4">
      <c r="D4515" s="167"/>
    </row>
    <row r="4516" spans="4:4">
      <c r="D4516" s="167"/>
    </row>
    <row r="4517" spans="4:4">
      <c r="D4517" s="167"/>
    </row>
    <row r="4518" spans="4:4">
      <c r="D4518" s="167"/>
    </row>
    <row r="4519" spans="4:4">
      <c r="D4519" s="167"/>
    </row>
    <row r="4520" spans="4:4">
      <c r="D4520" s="167"/>
    </row>
    <row r="4521" spans="4:4">
      <c r="D4521" s="167"/>
    </row>
    <row r="4522" spans="4:4">
      <c r="D4522" s="167"/>
    </row>
    <row r="4523" spans="4:4">
      <c r="D4523" s="167"/>
    </row>
    <row r="4524" spans="4:4">
      <c r="D4524" s="167"/>
    </row>
    <row r="4525" spans="4:4">
      <c r="D4525" s="167"/>
    </row>
    <row r="4526" spans="4:4">
      <c r="D4526" s="167"/>
    </row>
    <row r="4527" spans="4:4">
      <c r="D4527" s="167"/>
    </row>
    <row r="4528" spans="4:4">
      <c r="D4528" s="167"/>
    </row>
    <row r="4529" spans="4:4">
      <c r="D4529" s="167"/>
    </row>
    <row r="4530" spans="4:4">
      <c r="D4530" s="167"/>
    </row>
    <row r="4531" spans="4:4">
      <c r="D4531" s="167"/>
    </row>
    <row r="4532" spans="4:4">
      <c r="D4532" s="167"/>
    </row>
    <row r="4533" spans="4:4">
      <c r="D4533" s="167"/>
    </row>
    <row r="4534" spans="4:4">
      <c r="D4534" s="167"/>
    </row>
    <row r="4535" spans="4:4">
      <c r="D4535" s="167"/>
    </row>
    <row r="4536" spans="4:4">
      <c r="D4536" s="167"/>
    </row>
    <row r="4537" spans="4:4">
      <c r="D4537" s="167"/>
    </row>
    <row r="4538" spans="4:4">
      <c r="D4538" s="167"/>
    </row>
    <row r="4539" spans="4:4">
      <c r="D4539" s="167"/>
    </row>
    <row r="4540" spans="4:4">
      <c r="D4540" s="167"/>
    </row>
    <row r="4541" spans="4:4">
      <c r="D4541" s="167"/>
    </row>
    <row r="4542" spans="4:4">
      <c r="D4542" s="167"/>
    </row>
    <row r="4543" spans="4:4">
      <c r="D4543" s="167"/>
    </row>
    <row r="4544" spans="4:4">
      <c r="D4544" s="167"/>
    </row>
    <row r="4545" spans="4:4">
      <c r="D4545" s="167"/>
    </row>
    <row r="4546" spans="4:4">
      <c r="D4546" s="167"/>
    </row>
    <row r="4547" spans="4:4">
      <c r="D4547" s="167"/>
    </row>
    <row r="4548" spans="4:4">
      <c r="D4548" s="167"/>
    </row>
    <row r="4549" spans="4:4">
      <c r="D4549" s="167"/>
    </row>
    <row r="4550" spans="4:4">
      <c r="D4550" s="167"/>
    </row>
    <row r="4551" spans="4:4">
      <c r="D4551" s="167"/>
    </row>
    <row r="4552" spans="4:4">
      <c r="D4552" s="167"/>
    </row>
    <row r="4553" spans="4:4">
      <c r="D4553" s="167"/>
    </row>
    <row r="4554" spans="4:4">
      <c r="D4554" s="167"/>
    </row>
    <row r="4555" spans="4:4">
      <c r="D4555" s="167"/>
    </row>
    <row r="4556" spans="4:4">
      <c r="D4556" s="167"/>
    </row>
    <row r="4557" spans="4:4">
      <c r="D4557" s="167"/>
    </row>
    <row r="4558" spans="4:4">
      <c r="D4558" s="167"/>
    </row>
    <row r="4559" spans="4:4">
      <c r="D4559" s="167"/>
    </row>
    <row r="4560" spans="4:4">
      <c r="D4560" s="167"/>
    </row>
    <row r="4561" spans="4:4">
      <c r="D4561" s="167"/>
    </row>
    <row r="4562" spans="4:4">
      <c r="D4562" s="167"/>
    </row>
    <row r="4563" spans="4:4">
      <c r="D4563" s="167"/>
    </row>
    <row r="4564" spans="4:4">
      <c r="D4564" s="167"/>
    </row>
    <row r="4565" spans="4:4">
      <c r="D4565" s="167"/>
    </row>
    <row r="4566" spans="4:4">
      <c r="D4566" s="167"/>
    </row>
    <row r="4567" spans="4:4">
      <c r="D4567" s="167"/>
    </row>
    <row r="4568" spans="4:4">
      <c r="D4568" s="167"/>
    </row>
    <row r="4569" spans="4:4">
      <c r="D4569" s="167"/>
    </row>
    <row r="4570" spans="4:4">
      <c r="D4570" s="167"/>
    </row>
    <row r="4571" spans="4:4">
      <c r="D4571" s="167"/>
    </row>
    <row r="4572" spans="4:4">
      <c r="D4572" s="167"/>
    </row>
    <row r="4573" spans="4:4">
      <c r="D4573" s="167"/>
    </row>
    <row r="4574" spans="4:4">
      <c r="D4574" s="167"/>
    </row>
    <row r="4575" spans="4:4">
      <c r="D4575" s="167"/>
    </row>
    <row r="4576" spans="4:4">
      <c r="D4576" s="167"/>
    </row>
    <row r="4577" spans="4:4">
      <c r="D4577" s="167"/>
    </row>
    <row r="4578" spans="4:4">
      <c r="D4578" s="167"/>
    </row>
    <row r="4579" spans="4:4">
      <c r="D4579" s="167"/>
    </row>
    <row r="4580" spans="4:4">
      <c r="D4580" s="167"/>
    </row>
    <row r="4581" spans="4:4">
      <c r="D4581" s="167"/>
    </row>
    <row r="4582" spans="4:4">
      <c r="D4582" s="167"/>
    </row>
    <row r="4583" spans="4:4">
      <c r="D4583" s="167"/>
    </row>
    <row r="4584" spans="4:4">
      <c r="D4584" s="167"/>
    </row>
    <row r="4585" spans="4:4">
      <c r="D4585" s="167"/>
    </row>
    <row r="4586" spans="4:4">
      <c r="D4586" s="167"/>
    </row>
    <row r="4587" spans="4:4">
      <c r="D4587" s="167"/>
    </row>
    <row r="4588" spans="4:4">
      <c r="D4588" s="167"/>
    </row>
    <row r="4589" spans="4:4">
      <c r="D4589" s="167"/>
    </row>
    <row r="4590" spans="4:4">
      <c r="D4590" s="167"/>
    </row>
    <row r="4591" spans="4:4">
      <c r="D4591" s="167"/>
    </row>
    <row r="4592" spans="4:4">
      <c r="D4592" s="167"/>
    </row>
    <row r="4593" spans="4:4">
      <c r="D4593" s="167"/>
    </row>
    <row r="4594" spans="4:4">
      <c r="D4594" s="167"/>
    </row>
    <row r="4595" spans="4:4">
      <c r="D4595" s="167"/>
    </row>
    <row r="4596" spans="4:4">
      <c r="D4596" s="167"/>
    </row>
    <row r="4597" spans="4:4">
      <c r="D4597" s="167"/>
    </row>
    <row r="4598" spans="4:4">
      <c r="D4598" s="167"/>
    </row>
    <row r="4599" spans="4:4">
      <c r="D4599" s="167"/>
    </row>
    <row r="4600" spans="4:4">
      <c r="D4600" s="167"/>
    </row>
    <row r="4601" spans="4:4">
      <c r="D4601" s="167"/>
    </row>
    <row r="4602" spans="4:4">
      <c r="D4602" s="167"/>
    </row>
    <row r="4603" spans="4:4">
      <c r="D4603" s="167"/>
    </row>
    <row r="4604" spans="4:4">
      <c r="D4604" s="167"/>
    </row>
    <row r="4605" spans="4:4">
      <c r="D4605" s="167"/>
    </row>
    <row r="4606" spans="4:4">
      <c r="D4606" s="167"/>
    </row>
    <row r="4607" spans="4:4">
      <c r="D4607" s="167"/>
    </row>
    <row r="4608" spans="4:4">
      <c r="D4608" s="167"/>
    </row>
    <row r="4609" spans="4:4">
      <c r="D4609" s="167"/>
    </row>
    <row r="4610" spans="4:4">
      <c r="D4610" s="167"/>
    </row>
    <row r="4611" spans="4:4">
      <c r="D4611" s="167"/>
    </row>
    <row r="4612" spans="4:4">
      <c r="D4612" s="167"/>
    </row>
    <row r="4613" spans="4:4">
      <c r="D4613" s="167"/>
    </row>
    <row r="4614" spans="4:4">
      <c r="D4614" s="167"/>
    </row>
    <row r="4615" spans="4:4">
      <c r="D4615" s="167"/>
    </row>
    <row r="4616" spans="4:4">
      <c r="D4616" s="167"/>
    </row>
    <row r="4617" spans="4:4">
      <c r="D4617" s="167"/>
    </row>
    <row r="4618" spans="4:4">
      <c r="D4618" s="167"/>
    </row>
    <row r="4619" spans="4:4">
      <c r="D4619" s="167"/>
    </row>
    <row r="4620" spans="4:4">
      <c r="D4620" s="167"/>
    </row>
    <row r="4621" spans="4:4">
      <c r="D4621" s="167"/>
    </row>
    <row r="4622" spans="4:4">
      <c r="D4622" s="167"/>
    </row>
    <row r="4623" spans="4:4">
      <c r="D4623" s="167"/>
    </row>
    <row r="4624" spans="4:4">
      <c r="D4624" s="167"/>
    </row>
    <row r="4625" spans="4:4">
      <c r="D4625" s="167"/>
    </row>
    <row r="4626" spans="4:4">
      <c r="D4626" s="167"/>
    </row>
    <row r="4627" spans="4:4">
      <c r="D4627" s="167"/>
    </row>
    <row r="4628" spans="4:4">
      <c r="D4628" s="167"/>
    </row>
    <row r="4629" spans="4:4">
      <c r="D4629" s="167"/>
    </row>
    <row r="4630" spans="4:4">
      <c r="D4630" s="167"/>
    </row>
    <row r="4631" spans="4:4">
      <c r="D4631" s="167"/>
    </row>
    <row r="4632" spans="4:4">
      <c r="D4632" s="167"/>
    </row>
    <row r="4633" spans="4:4">
      <c r="D4633" s="167"/>
    </row>
    <row r="4634" spans="4:4">
      <c r="D4634" s="167"/>
    </row>
    <row r="4635" spans="4:4">
      <c r="D4635" s="167"/>
    </row>
    <row r="4636" spans="4:4">
      <c r="D4636" s="167"/>
    </row>
    <row r="4637" spans="4:4">
      <c r="D4637" s="167"/>
    </row>
    <row r="4638" spans="4:4">
      <c r="D4638" s="167"/>
    </row>
    <row r="4639" spans="4:4">
      <c r="D4639" s="167"/>
    </row>
    <row r="4640" spans="4:4">
      <c r="D4640" s="167"/>
    </row>
    <row r="4641" spans="4:4">
      <c r="D4641" s="167"/>
    </row>
    <row r="4642" spans="4:4">
      <c r="D4642" s="167"/>
    </row>
    <row r="4643" spans="4:4">
      <c r="D4643" s="167"/>
    </row>
    <row r="4644" spans="4:4">
      <c r="D4644" s="167"/>
    </row>
    <row r="4645" spans="4:4">
      <c r="D4645" s="167"/>
    </row>
    <row r="4646" spans="4:4">
      <c r="D4646" s="167"/>
    </row>
    <row r="4647" spans="4:4">
      <c r="D4647" s="167"/>
    </row>
    <row r="4648" spans="4:4">
      <c r="D4648" s="167"/>
    </row>
    <row r="4649" spans="4:4">
      <c r="D4649" s="167"/>
    </row>
    <row r="4650" spans="4:4">
      <c r="D4650" s="167"/>
    </row>
    <row r="4651" spans="4:4">
      <c r="D4651" s="167"/>
    </row>
    <row r="4652" spans="4:4">
      <c r="D4652" s="167"/>
    </row>
    <row r="4653" spans="4:4">
      <c r="D4653" s="167"/>
    </row>
    <row r="4654" spans="4:4">
      <c r="D4654" s="167"/>
    </row>
    <row r="4655" spans="4:4">
      <c r="D4655" s="167"/>
    </row>
    <row r="4656" spans="4:4">
      <c r="D4656" s="167"/>
    </row>
    <row r="4657" spans="4:4">
      <c r="D4657" s="167"/>
    </row>
    <row r="4658" spans="4:4">
      <c r="D4658" s="167"/>
    </row>
    <row r="4659" spans="4:4">
      <c r="D4659" s="167"/>
    </row>
    <row r="4660" spans="4:4">
      <c r="D4660" s="167"/>
    </row>
    <row r="4661" spans="4:4">
      <c r="D4661" s="167"/>
    </row>
    <row r="4662" spans="4:4">
      <c r="D4662" s="167"/>
    </row>
    <row r="4663" spans="4:4">
      <c r="D4663" s="167"/>
    </row>
    <row r="4664" spans="4:4">
      <c r="D4664" s="167"/>
    </row>
    <row r="4665" spans="4:4">
      <c r="D4665" s="167"/>
    </row>
    <row r="4666" spans="4:4">
      <c r="D4666" s="167"/>
    </row>
    <row r="4667" spans="4:4">
      <c r="D4667" s="167"/>
    </row>
    <row r="4668" spans="4:4">
      <c r="D4668" s="167"/>
    </row>
    <row r="4669" spans="4:4">
      <c r="D4669" s="167"/>
    </row>
    <row r="4670" spans="4:4">
      <c r="D4670" s="167"/>
    </row>
    <row r="4671" spans="4:4">
      <c r="D4671" s="167"/>
    </row>
    <row r="4672" spans="4:4">
      <c r="D4672" s="167"/>
    </row>
    <row r="4673" spans="4:4">
      <c r="D4673" s="167"/>
    </row>
    <row r="4674" spans="4:4">
      <c r="D4674" s="167"/>
    </row>
    <row r="4675" spans="4:4">
      <c r="D4675" s="167"/>
    </row>
    <row r="4676" spans="4:4">
      <c r="D4676" s="167"/>
    </row>
    <row r="4677" spans="4:4">
      <c r="D4677" s="167"/>
    </row>
    <row r="4678" spans="4:4">
      <c r="D4678" s="167"/>
    </row>
    <row r="4679" spans="4:4">
      <c r="D4679" s="167"/>
    </row>
    <row r="4680" spans="4:4">
      <c r="D4680" s="167"/>
    </row>
    <row r="4681" spans="4:4">
      <c r="D4681" s="167"/>
    </row>
    <row r="4682" spans="4:4">
      <c r="D4682" s="167"/>
    </row>
    <row r="4683" spans="4:4">
      <c r="D4683" s="167"/>
    </row>
    <row r="4684" spans="4:4">
      <c r="D4684" s="167"/>
    </row>
    <row r="4685" spans="4:4">
      <c r="D4685" s="167"/>
    </row>
    <row r="4686" spans="4:4">
      <c r="D4686" s="167"/>
    </row>
    <row r="4687" spans="4:4">
      <c r="D4687" s="167"/>
    </row>
    <row r="4688" spans="4:4">
      <c r="D4688" s="167"/>
    </row>
    <row r="4689" spans="4:4">
      <c r="D4689" s="167"/>
    </row>
    <row r="4690" spans="4:4">
      <c r="D4690" s="167"/>
    </row>
    <row r="4691" spans="4:4">
      <c r="D4691" s="167"/>
    </row>
    <row r="4692" spans="4:4">
      <c r="D4692" s="167"/>
    </row>
    <row r="4693" spans="4:4">
      <c r="D4693" s="167"/>
    </row>
    <row r="4694" spans="4:4">
      <c r="D4694" s="167"/>
    </row>
    <row r="4695" spans="4:4">
      <c r="D4695" s="167"/>
    </row>
    <row r="4696" spans="4:4">
      <c r="D4696" s="167"/>
    </row>
    <row r="4697" spans="4:4">
      <c r="D4697" s="167"/>
    </row>
    <row r="4698" spans="4:4">
      <c r="D4698" s="167"/>
    </row>
    <row r="4699" spans="4:4">
      <c r="D4699" s="167"/>
    </row>
    <row r="4700" spans="4:4">
      <c r="D4700" s="167"/>
    </row>
    <row r="4701" spans="4:4">
      <c r="D4701" s="167"/>
    </row>
    <row r="4702" spans="4:4">
      <c r="D4702" s="167"/>
    </row>
    <row r="4703" spans="4:4">
      <c r="D4703" s="167"/>
    </row>
    <row r="4704" spans="4:4">
      <c r="D4704" s="167"/>
    </row>
    <row r="4705" spans="4:4">
      <c r="D4705" s="167"/>
    </row>
    <row r="4706" spans="4:4">
      <c r="D4706" s="167"/>
    </row>
    <row r="4707" spans="4:4">
      <c r="D4707" s="167"/>
    </row>
    <row r="4708" spans="4:4">
      <c r="D4708" s="167"/>
    </row>
    <row r="4709" spans="4:4">
      <c r="D4709" s="167"/>
    </row>
    <row r="4710" spans="4:4">
      <c r="D4710" s="167"/>
    </row>
    <row r="4711" spans="4:4">
      <c r="D4711" s="167"/>
    </row>
    <row r="4712" spans="4:4">
      <c r="D4712" s="167"/>
    </row>
    <row r="4713" spans="4:4">
      <c r="D4713" s="167"/>
    </row>
    <row r="4714" spans="4:4">
      <c r="D4714" s="167"/>
    </row>
    <row r="4715" spans="4:4">
      <c r="D4715" s="167"/>
    </row>
    <row r="4716" spans="4:4">
      <c r="D4716" s="167"/>
    </row>
    <row r="4717" spans="4:4">
      <c r="D4717" s="167"/>
    </row>
    <row r="4718" spans="4:4">
      <c r="D4718" s="167"/>
    </row>
    <row r="4719" spans="4:4">
      <c r="D4719" s="167"/>
    </row>
    <row r="4720" spans="4:4">
      <c r="D4720" s="167"/>
    </row>
    <row r="4721" spans="4:4">
      <c r="D4721" s="167"/>
    </row>
    <row r="4722" spans="4:4">
      <c r="D4722" s="167"/>
    </row>
    <row r="4723" spans="4:4">
      <c r="D4723" s="167"/>
    </row>
    <row r="4724" spans="4:4">
      <c r="D4724" s="167"/>
    </row>
    <row r="4725" spans="4:4">
      <c r="D4725" s="167"/>
    </row>
    <row r="4726" spans="4:4">
      <c r="D4726" s="167"/>
    </row>
    <row r="4727" spans="4:4">
      <c r="D4727" s="167"/>
    </row>
    <row r="4728" spans="4:4">
      <c r="D4728" s="167"/>
    </row>
    <row r="4729" spans="4:4">
      <c r="D4729" s="167"/>
    </row>
    <row r="4730" spans="4:4">
      <c r="D4730" s="167"/>
    </row>
    <row r="4731" spans="4:4">
      <c r="D4731" s="167"/>
    </row>
    <row r="4732" spans="4:4">
      <c r="D4732" s="167"/>
    </row>
    <row r="4733" spans="4:4">
      <c r="D4733" s="167"/>
    </row>
    <row r="4734" spans="4:4">
      <c r="D4734" s="167"/>
    </row>
    <row r="4735" spans="4:4">
      <c r="D4735" s="167"/>
    </row>
    <row r="4736" spans="4:4">
      <c r="D4736" s="167"/>
    </row>
    <row r="4737" spans="4:4">
      <c r="D4737" s="167"/>
    </row>
    <row r="4738" spans="4:4">
      <c r="D4738" s="167"/>
    </row>
    <row r="4739" spans="4:4">
      <c r="D4739" s="167"/>
    </row>
    <row r="4740" spans="4:4">
      <c r="D4740" s="167"/>
    </row>
    <row r="4741" spans="4:4">
      <c r="D4741" s="167"/>
    </row>
    <row r="4742" spans="4:4">
      <c r="D4742" s="167"/>
    </row>
    <row r="4743" spans="4:4">
      <c r="D4743" s="167"/>
    </row>
    <row r="4744" spans="4:4">
      <c r="D4744" s="167"/>
    </row>
    <row r="4745" spans="4:4">
      <c r="D4745" s="167"/>
    </row>
    <row r="4746" spans="4:4">
      <c r="D4746" s="167"/>
    </row>
    <row r="4747" spans="4:4">
      <c r="D4747" s="167"/>
    </row>
    <row r="4748" spans="4:4">
      <c r="D4748" s="167"/>
    </row>
    <row r="4749" spans="4:4">
      <c r="D4749" s="167"/>
    </row>
    <row r="4750" spans="4:4">
      <c r="D4750" s="167"/>
    </row>
    <row r="4751" spans="4:4">
      <c r="D4751" s="167"/>
    </row>
    <row r="4752" spans="4:4">
      <c r="D4752" s="167"/>
    </row>
    <row r="4753" spans="4:4">
      <c r="D4753" s="167"/>
    </row>
    <row r="4754" spans="4:4">
      <c r="D4754" s="167"/>
    </row>
    <row r="4755" spans="4:4">
      <c r="D4755" s="167"/>
    </row>
    <row r="4756" spans="4:4">
      <c r="D4756" s="167"/>
    </row>
    <row r="4757" spans="4:4">
      <c r="D4757" s="167"/>
    </row>
    <row r="4758" spans="4:4">
      <c r="D4758" s="167"/>
    </row>
    <row r="4759" spans="4:4">
      <c r="D4759" s="167"/>
    </row>
    <row r="4760" spans="4:4">
      <c r="D4760" s="167"/>
    </row>
    <row r="4761" spans="4:4">
      <c r="D4761" s="167"/>
    </row>
    <row r="4762" spans="4:4">
      <c r="D4762" s="167"/>
    </row>
    <row r="4763" spans="4:4">
      <c r="D4763" s="167"/>
    </row>
    <row r="4764" spans="4:4">
      <c r="D4764" s="167"/>
    </row>
    <row r="4765" spans="4:4">
      <c r="D4765" s="167"/>
    </row>
    <row r="4766" spans="4:4">
      <c r="D4766" s="167"/>
    </row>
    <row r="4767" spans="4:4">
      <c r="D4767" s="167"/>
    </row>
    <row r="4768" spans="4:4">
      <c r="D4768" s="167"/>
    </row>
    <row r="4769" spans="4:4">
      <c r="D4769" s="167"/>
    </row>
    <row r="4770" spans="4:4">
      <c r="D4770" s="167"/>
    </row>
    <row r="4771" spans="4:4">
      <c r="D4771" s="167"/>
    </row>
    <row r="4772" spans="4:4">
      <c r="D4772" s="167"/>
    </row>
    <row r="4773" spans="4:4">
      <c r="D4773" s="167"/>
    </row>
    <row r="4774" spans="4:4">
      <c r="D4774" s="167"/>
    </row>
    <row r="4775" spans="4:4">
      <c r="D4775" s="167"/>
    </row>
    <row r="4776" spans="4:4">
      <c r="D4776" s="167"/>
    </row>
    <row r="4777" spans="4:4">
      <c r="D4777" s="167"/>
    </row>
    <row r="4778" spans="4:4">
      <c r="D4778" s="167"/>
    </row>
    <row r="4779" spans="4:4">
      <c r="D4779" s="167"/>
    </row>
    <row r="4780" spans="4:4">
      <c r="D4780" s="167"/>
    </row>
    <row r="4781" spans="4:4">
      <c r="D4781" s="167"/>
    </row>
    <row r="4782" spans="4:4">
      <c r="D4782" s="167"/>
    </row>
    <row r="4783" spans="4:4">
      <c r="D4783" s="167"/>
    </row>
    <row r="4784" spans="4:4">
      <c r="D4784" s="167"/>
    </row>
    <row r="4785" spans="4:4">
      <c r="D4785" s="167"/>
    </row>
    <row r="4786" spans="4:4">
      <c r="D4786" s="167"/>
    </row>
    <row r="4787" spans="4:4">
      <c r="D4787" s="167"/>
    </row>
    <row r="4788" spans="4:4">
      <c r="D4788" s="167"/>
    </row>
    <row r="4789" spans="4:4">
      <c r="D4789" s="167"/>
    </row>
    <row r="4790" spans="4:4">
      <c r="D4790" s="167"/>
    </row>
    <row r="4791" spans="4:4">
      <c r="D4791" s="167"/>
    </row>
    <row r="4792" spans="4:4">
      <c r="D4792" s="167"/>
    </row>
    <row r="4793" spans="4:4">
      <c r="D4793" s="167"/>
    </row>
    <row r="4794" spans="4:4">
      <c r="D4794" s="167"/>
    </row>
    <row r="4795" spans="4:4">
      <c r="D4795" s="167"/>
    </row>
    <row r="4796" spans="4:4">
      <c r="D4796" s="167"/>
    </row>
    <row r="4797" spans="4:4">
      <c r="D4797" s="167"/>
    </row>
    <row r="4798" spans="4:4">
      <c r="D4798" s="167"/>
    </row>
    <row r="4799" spans="4:4">
      <c r="D4799" s="167"/>
    </row>
    <row r="4800" spans="4:4">
      <c r="D4800" s="167"/>
    </row>
    <row r="4801" spans="4:4">
      <c r="D4801" s="167"/>
    </row>
    <row r="4802" spans="4:4">
      <c r="D4802" s="167"/>
    </row>
    <row r="4803" spans="4:4">
      <c r="D4803" s="167"/>
    </row>
    <row r="4804" spans="4:4">
      <c r="D4804" s="167"/>
    </row>
    <row r="4805" spans="4:4">
      <c r="D4805" s="167"/>
    </row>
    <row r="4806" spans="4:4">
      <c r="D4806" s="167"/>
    </row>
    <row r="4807" spans="4:4">
      <c r="D4807" s="167"/>
    </row>
    <row r="4808" spans="4:4">
      <c r="D4808" s="167"/>
    </row>
    <row r="4809" spans="4:4">
      <c r="D4809" s="167"/>
    </row>
    <row r="4810" spans="4:4">
      <c r="D4810" s="167"/>
    </row>
    <row r="4811" spans="4:4">
      <c r="D4811" s="167"/>
    </row>
    <row r="4812" spans="4:4">
      <c r="D4812" s="167"/>
    </row>
    <row r="4813" spans="4:4">
      <c r="D4813" s="167"/>
    </row>
    <row r="4814" spans="4:4">
      <c r="D4814" s="167"/>
    </row>
    <row r="4815" spans="4:4">
      <c r="D4815" s="167"/>
    </row>
    <row r="4816" spans="4:4">
      <c r="D4816" s="167"/>
    </row>
    <row r="4817" spans="4:4">
      <c r="D4817" s="167"/>
    </row>
    <row r="4818" spans="4:4">
      <c r="D4818" s="167"/>
    </row>
    <row r="4819" spans="4:4">
      <c r="D4819" s="167"/>
    </row>
    <row r="4820" spans="4:4">
      <c r="D4820" s="167"/>
    </row>
    <row r="4821" spans="4:4">
      <c r="D4821" s="167"/>
    </row>
    <row r="4822" spans="4:4">
      <c r="D4822" s="167"/>
    </row>
    <row r="4823" spans="4:4">
      <c r="D4823" s="167"/>
    </row>
    <row r="4824" spans="4:4">
      <c r="D4824" s="167"/>
    </row>
    <row r="4825" spans="4:4">
      <c r="D4825" s="167"/>
    </row>
    <row r="4826" spans="4:4">
      <c r="D4826" s="167"/>
    </row>
    <row r="4827" spans="4:4">
      <c r="D4827" s="167"/>
    </row>
    <row r="4828" spans="4:4">
      <c r="D4828" s="167"/>
    </row>
    <row r="4829" spans="4:4">
      <c r="D4829" s="167"/>
    </row>
    <row r="4830" spans="4:4">
      <c r="D4830" s="167"/>
    </row>
    <row r="4831" spans="4:4">
      <c r="D4831" s="167"/>
    </row>
    <row r="4832" spans="4:4">
      <c r="D4832" s="167"/>
    </row>
    <row r="4833" spans="4:4">
      <c r="D4833" s="167"/>
    </row>
    <row r="4834" spans="4:4">
      <c r="D4834" s="167"/>
    </row>
    <row r="4835" spans="4:4">
      <c r="D4835" s="167"/>
    </row>
    <row r="4836" spans="4:4">
      <c r="D4836" s="167"/>
    </row>
    <row r="4837" spans="4:4">
      <c r="D4837" s="167"/>
    </row>
    <row r="4838" spans="4:4">
      <c r="D4838" s="167"/>
    </row>
    <row r="4839" spans="4:4">
      <c r="D4839" s="167"/>
    </row>
    <row r="4840" spans="4:4">
      <c r="D4840" s="167"/>
    </row>
    <row r="4841" spans="4:4">
      <c r="D4841" s="167"/>
    </row>
    <row r="4842" spans="4:4">
      <c r="D4842" s="167"/>
    </row>
    <row r="4843" spans="4:4">
      <c r="D4843" s="167"/>
    </row>
    <row r="4844" spans="4:4">
      <c r="D4844" s="167"/>
    </row>
    <row r="4845" spans="4:4">
      <c r="D4845" s="167"/>
    </row>
    <row r="4846" spans="4:4">
      <c r="D4846" s="167"/>
    </row>
    <row r="4847" spans="4:4">
      <c r="D4847" s="167"/>
    </row>
    <row r="4848" spans="4:4">
      <c r="D4848" s="167"/>
    </row>
    <row r="4849" spans="4:4">
      <c r="D4849" s="167"/>
    </row>
    <row r="4850" spans="4:4">
      <c r="D4850" s="167"/>
    </row>
    <row r="4851" spans="4:4">
      <c r="D4851" s="167"/>
    </row>
    <row r="4852" spans="4:4">
      <c r="D4852" s="167"/>
    </row>
    <row r="4853" spans="4:4">
      <c r="D4853" s="167"/>
    </row>
    <row r="4854" spans="4:4">
      <c r="D4854" s="167"/>
    </row>
    <row r="4855" spans="4:4">
      <c r="D4855" s="167"/>
    </row>
    <row r="4856" spans="4:4">
      <c r="D4856" s="167"/>
    </row>
    <row r="4857" spans="4:4">
      <c r="D4857" s="167"/>
    </row>
    <row r="4858" spans="4:4">
      <c r="D4858" s="167"/>
    </row>
    <row r="4859" spans="4:4">
      <c r="D4859" s="167"/>
    </row>
    <row r="4860" spans="4:4">
      <c r="D4860" s="167"/>
    </row>
    <row r="4861" spans="4:4">
      <c r="D4861" s="167"/>
    </row>
    <row r="4862" spans="4:4">
      <c r="D4862" s="167"/>
    </row>
    <row r="4863" spans="4:4">
      <c r="D4863" s="167"/>
    </row>
    <row r="4864" spans="4:4">
      <c r="D4864" s="167"/>
    </row>
    <row r="4865" spans="4:4">
      <c r="D4865" s="167"/>
    </row>
    <row r="4866" spans="4:4">
      <c r="D4866" s="167"/>
    </row>
    <row r="4867" spans="4:4">
      <c r="D4867" s="167"/>
    </row>
    <row r="4868" spans="4:4">
      <c r="D4868" s="167"/>
    </row>
    <row r="4869" spans="4:4">
      <c r="D4869" s="167"/>
    </row>
    <row r="4870" spans="4:4">
      <c r="D4870" s="167"/>
    </row>
    <row r="4871" spans="4:4">
      <c r="D4871" s="167"/>
    </row>
    <row r="4872" spans="4:4">
      <c r="D4872" s="167"/>
    </row>
    <row r="4873" spans="4:4">
      <c r="D4873" s="167"/>
    </row>
    <row r="4874" spans="4:4">
      <c r="D4874" s="167"/>
    </row>
    <row r="4875" spans="4:4">
      <c r="D4875" s="167"/>
    </row>
    <row r="4876" spans="4:4">
      <c r="D4876" s="167"/>
    </row>
    <row r="4877" spans="4:4">
      <c r="D4877" s="167"/>
    </row>
    <row r="4878" spans="4:4">
      <c r="D4878" s="167"/>
    </row>
    <row r="4879" spans="4:4">
      <c r="D4879" s="167"/>
    </row>
    <row r="4880" spans="4:4">
      <c r="D4880" s="167"/>
    </row>
    <row r="4881" spans="4:4">
      <c r="D4881" s="167"/>
    </row>
    <row r="4882" spans="4:4">
      <c r="D4882" s="167"/>
    </row>
    <row r="4883" spans="4:4">
      <c r="D4883" s="167"/>
    </row>
    <row r="4884" spans="4:4">
      <c r="D4884" s="167"/>
    </row>
    <row r="4885" spans="4:4">
      <c r="D4885" s="167"/>
    </row>
    <row r="4886" spans="4:4">
      <c r="D4886" s="167"/>
    </row>
    <row r="4887" spans="4:4">
      <c r="D4887" s="167"/>
    </row>
    <row r="4888" spans="4:4">
      <c r="D4888" s="167"/>
    </row>
    <row r="4889" spans="4:4">
      <c r="D4889" s="167"/>
    </row>
    <row r="4890" spans="4:4">
      <c r="D4890" s="167"/>
    </row>
    <row r="4891" spans="4:4">
      <c r="D4891" s="167"/>
    </row>
    <row r="4892" spans="4:4">
      <c r="D4892" s="167"/>
    </row>
    <row r="4893" spans="4:4">
      <c r="D4893" s="167"/>
    </row>
    <row r="4894" spans="4:4">
      <c r="D4894" s="167"/>
    </row>
    <row r="4895" spans="4:4">
      <c r="D4895" s="167"/>
    </row>
    <row r="4896" spans="4:4">
      <c r="D4896" s="167"/>
    </row>
    <row r="4897" spans="4:4">
      <c r="D4897" s="167"/>
    </row>
    <row r="4898" spans="4:4">
      <c r="D4898" s="167"/>
    </row>
    <row r="4899" spans="4:4">
      <c r="D4899" s="167"/>
    </row>
    <row r="4900" spans="4:4">
      <c r="D4900" s="167"/>
    </row>
    <row r="4901" spans="4:4">
      <c r="D4901" s="167"/>
    </row>
    <row r="4902" spans="4:4">
      <c r="D4902" s="167"/>
    </row>
    <row r="4903" spans="4:4">
      <c r="D4903" s="167"/>
    </row>
    <row r="4904" spans="4:4">
      <c r="D4904" s="167"/>
    </row>
    <row r="4905" spans="4:4">
      <c r="D4905" s="167"/>
    </row>
    <row r="4906" spans="4:4">
      <c r="D4906" s="167"/>
    </row>
    <row r="4907" spans="4:4">
      <c r="D4907" s="167"/>
    </row>
    <row r="4908" spans="4:4">
      <c r="D4908" s="167"/>
    </row>
    <row r="4909" spans="4:4">
      <c r="D4909" s="167"/>
    </row>
    <row r="4910" spans="4:4">
      <c r="D4910" s="167"/>
    </row>
    <row r="4911" spans="4:4">
      <c r="D4911" s="167"/>
    </row>
    <row r="4912" spans="4:4">
      <c r="D4912" s="167"/>
    </row>
    <row r="4913" spans="4:4">
      <c r="D4913" s="167"/>
    </row>
    <row r="4914" spans="4:4">
      <c r="D4914" s="167"/>
    </row>
    <row r="4915" spans="4:4">
      <c r="D4915" s="167"/>
    </row>
    <row r="4916" spans="4:4">
      <c r="D4916" s="167"/>
    </row>
    <row r="4917" spans="4:4">
      <c r="D4917" s="167"/>
    </row>
    <row r="4918" spans="4:4">
      <c r="D4918" s="167"/>
    </row>
    <row r="4919" spans="4:4">
      <c r="D4919" s="167"/>
    </row>
    <row r="4920" spans="4:4">
      <c r="D4920" s="167"/>
    </row>
    <row r="4921" spans="4:4">
      <c r="D4921" s="167"/>
    </row>
    <row r="4922" spans="4:4">
      <c r="D4922" s="167"/>
    </row>
    <row r="4923" spans="4:4">
      <c r="D4923" s="167"/>
    </row>
    <row r="4924" spans="4:4">
      <c r="D4924" s="167"/>
    </row>
    <row r="4925" spans="4:4">
      <c r="D4925" s="167"/>
    </row>
    <row r="4926" spans="4:4">
      <c r="D4926" s="167"/>
    </row>
    <row r="4927" spans="4:4">
      <c r="D4927" s="167"/>
    </row>
    <row r="4928" spans="4:4">
      <c r="D4928" s="167"/>
    </row>
    <row r="4929" spans="4:4">
      <c r="D4929" s="167"/>
    </row>
    <row r="4930" spans="4:4">
      <c r="D4930" s="167"/>
    </row>
    <row r="4931" spans="4:4">
      <c r="D4931" s="167"/>
    </row>
    <row r="4932" spans="4:4">
      <c r="D4932" s="167"/>
    </row>
    <row r="4933" spans="4:4">
      <c r="D4933" s="167"/>
    </row>
    <row r="4934" spans="4:4">
      <c r="D4934" s="167"/>
    </row>
    <row r="4935" spans="4:4">
      <c r="D4935" s="167"/>
    </row>
    <row r="4936" spans="4:4">
      <c r="D4936" s="167"/>
    </row>
    <row r="4937" spans="4:4">
      <c r="D4937" s="167"/>
    </row>
    <row r="4938" spans="4:4">
      <c r="D4938" s="167"/>
    </row>
    <row r="4939" spans="4:4">
      <c r="D4939" s="167"/>
    </row>
    <row r="4940" spans="4:4">
      <c r="D4940" s="167"/>
    </row>
    <row r="4941" spans="4:4">
      <c r="D4941" s="167"/>
    </row>
    <row r="4942" spans="4:4">
      <c r="D4942" s="167"/>
    </row>
    <row r="4943" spans="4:4">
      <c r="D4943" s="167"/>
    </row>
    <row r="4944" spans="4:4">
      <c r="D4944" s="167"/>
    </row>
    <row r="4945" spans="4:4">
      <c r="D4945" s="167"/>
    </row>
    <row r="4946" spans="4:4">
      <c r="D4946" s="167"/>
    </row>
    <row r="4947" spans="4:4">
      <c r="D4947" s="167"/>
    </row>
    <row r="4948" spans="4:4">
      <c r="D4948" s="167"/>
    </row>
    <row r="4949" spans="4:4">
      <c r="D4949" s="167"/>
    </row>
    <row r="4950" spans="4:4">
      <c r="D4950" s="167"/>
    </row>
    <row r="4951" spans="4:4">
      <c r="D4951" s="167"/>
    </row>
    <row r="4952" spans="4:4">
      <c r="D4952" s="167"/>
    </row>
    <row r="4953" spans="4:4">
      <c r="D4953" s="167"/>
    </row>
    <row r="4954" spans="4:4">
      <c r="D4954" s="167"/>
    </row>
    <row r="4955" spans="4:4">
      <c r="D4955" s="167"/>
    </row>
    <row r="4956" spans="4:4">
      <c r="D4956" s="167"/>
    </row>
    <row r="4957" spans="4:4">
      <c r="D4957" s="167"/>
    </row>
    <row r="4958" spans="4:4">
      <c r="D4958" s="167"/>
    </row>
    <row r="4959" spans="4:4">
      <c r="D4959" s="167"/>
    </row>
    <row r="4960" spans="4:4">
      <c r="D4960" s="167"/>
    </row>
    <row r="4961" spans="4:4">
      <c r="D4961" s="167"/>
    </row>
    <row r="4962" spans="4:4">
      <c r="D4962" s="167"/>
    </row>
    <row r="4963" spans="4:4">
      <c r="D4963" s="167"/>
    </row>
    <row r="4964" spans="4:4">
      <c r="D4964" s="167"/>
    </row>
    <row r="4965" spans="4:4">
      <c r="D4965" s="167"/>
    </row>
    <row r="4966" spans="4:4">
      <c r="D4966" s="167"/>
    </row>
    <row r="4967" spans="4:4">
      <c r="D4967" s="167"/>
    </row>
    <row r="4968" spans="4:4">
      <c r="D4968" s="167"/>
    </row>
    <row r="4969" spans="4:4">
      <c r="D4969" s="167"/>
    </row>
    <row r="4970" spans="4:4">
      <c r="D4970" s="167"/>
    </row>
    <row r="4971" spans="4:4">
      <c r="D4971" s="167"/>
    </row>
    <row r="4972" spans="4:4">
      <c r="D4972" s="167"/>
    </row>
    <row r="4973" spans="4:4">
      <c r="D4973" s="167"/>
    </row>
    <row r="4974" spans="4:4">
      <c r="D4974" s="167"/>
    </row>
    <row r="4975" spans="4:4">
      <c r="D4975" s="167"/>
    </row>
    <row r="4976" spans="4:4">
      <c r="D4976" s="167"/>
    </row>
    <row r="4977" spans="4:4">
      <c r="D4977" s="167"/>
    </row>
    <row r="4978" spans="4:4">
      <c r="D4978" s="167"/>
    </row>
    <row r="4979" spans="4:4">
      <c r="D4979" s="167"/>
    </row>
    <row r="4980" spans="4:4">
      <c r="D4980" s="167"/>
    </row>
    <row r="4981" spans="4:4">
      <c r="D4981" s="167"/>
    </row>
    <row r="4982" spans="4:4">
      <c r="D4982" s="167"/>
    </row>
    <row r="4983" spans="4:4">
      <c r="D4983" s="167"/>
    </row>
    <row r="4984" spans="4:4">
      <c r="D4984" s="167"/>
    </row>
    <row r="4985" spans="4:4">
      <c r="D4985" s="167"/>
    </row>
    <row r="4986" spans="4:4">
      <c r="D4986" s="167"/>
    </row>
    <row r="4987" spans="4:4">
      <c r="D4987" s="167"/>
    </row>
    <row r="4988" spans="4:4">
      <c r="D4988" s="167"/>
    </row>
    <row r="4989" spans="4:4">
      <c r="D4989" s="167"/>
    </row>
    <row r="4990" spans="4:4">
      <c r="D4990" s="167"/>
    </row>
    <row r="4991" spans="4:4">
      <c r="D4991" s="167"/>
    </row>
    <row r="4992" spans="4:4">
      <c r="D4992" s="167"/>
    </row>
    <row r="4993" spans="4:4">
      <c r="D4993" s="167"/>
    </row>
    <row r="4994" spans="4:4">
      <c r="D4994" s="167"/>
    </row>
    <row r="4995" spans="4:4">
      <c r="D4995" s="167"/>
    </row>
    <row r="4996" spans="4:4">
      <c r="D4996" s="167"/>
    </row>
    <row r="4997" spans="4:4">
      <c r="D4997" s="167"/>
    </row>
    <row r="4998" spans="4:4">
      <c r="D4998" s="167"/>
    </row>
    <row r="4999" spans="4:4">
      <c r="D4999" s="167"/>
    </row>
    <row r="5000" spans="4:4">
      <c r="D5000" s="167"/>
    </row>
    <row r="5001" spans="4:4">
      <c r="D5001" s="167"/>
    </row>
    <row r="5002" spans="4:4">
      <c r="D5002" s="167"/>
    </row>
    <row r="5003" spans="4:4">
      <c r="D5003" s="167"/>
    </row>
    <row r="5004" spans="4:4">
      <c r="D5004" s="167"/>
    </row>
    <row r="5005" spans="4:4">
      <c r="D5005" s="167"/>
    </row>
    <row r="5006" spans="4:4">
      <c r="D5006" s="167"/>
    </row>
    <row r="5007" spans="4:4">
      <c r="D5007" s="167"/>
    </row>
    <row r="5008" spans="4:4">
      <c r="D5008" s="167"/>
    </row>
    <row r="5009" spans="4:4">
      <c r="D5009" s="167"/>
    </row>
    <row r="5010" spans="4:4">
      <c r="D5010" s="167"/>
    </row>
    <row r="5011" spans="4:4">
      <c r="D5011" s="167"/>
    </row>
    <row r="5012" spans="4:4">
      <c r="D5012" s="167"/>
    </row>
    <row r="5013" spans="4:4">
      <c r="D5013" s="167"/>
    </row>
    <row r="5014" spans="4:4">
      <c r="D5014" s="167"/>
    </row>
    <row r="5015" spans="4:4">
      <c r="D5015" s="167"/>
    </row>
    <row r="5016" spans="4:4">
      <c r="D5016" s="167"/>
    </row>
    <row r="5017" spans="4:4">
      <c r="D5017" s="167"/>
    </row>
    <row r="5018" spans="4:4">
      <c r="D5018" s="167"/>
    </row>
    <row r="5019" spans="4:4">
      <c r="D5019" s="167"/>
    </row>
    <row r="5020" spans="4:4">
      <c r="D5020" s="167"/>
    </row>
    <row r="5021" spans="4:4">
      <c r="D5021" s="167"/>
    </row>
    <row r="5022" spans="4:4">
      <c r="D5022" s="167"/>
    </row>
    <row r="5023" spans="4:4">
      <c r="D5023" s="167"/>
    </row>
    <row r="5024" spans="4:4">
      <c r="D5024" s="167"/>
    </row>
    <row r="5025" spans="4:4">
      <c r="D5025" s="167"/>
    </row>
    <row r="5026" spans="4:4">
      <c r="D5026" s="167"/>
    </row>
    <row r="5027" spans="4:4">
      <c r="D5027" s="167"/>
    </row>
    <row r="5028" spans="4:4">
      <c r="D5028" s="167"/>
    </row>
    <row r="5029" spans="4:4">
      <c r="D5029" s="167"/>
    </row>
    <row r="5030" spans="4:4">
      <c r="D5030" s="167"/>
    </row>
    <row r="5031" spans="4:4">
      <c r="D5031" s="167"/>
    </row>
    <row r="5032" spans="4:4">
      <c r="D5032" s="167"/>
    </row>
    <row r="5033" spans="4:4">
      <c r="D5033" s="167"/>
    </row>
    <row r="5034" spans="4:4">
      <c r="D5034" s="167"/>
    </row>
    <row r="5035" spans="4:4">
      <c r="D5035" s="167"/>
    </row>
    <row r="5036" spans="4:4">
      <c r="D5036" s="167"/>
    </row>
    <row r="5037" spans="4:4">
      <c r="D5037" s="167"/>
    </row>
    <row r="5038" spans="4:4">
      <c r="D5038" s="167"/>
    </row>
    <row r="5039" spans="4:4">
      <c r="D5039" s="167"/>
    </row>
    <row r="5040" spans="4:4">
      <c r="D5040" s="167"/>
    </row>
    <row r="5041" spans="4:4">
      <c r="D5041" s="167"/>
    </row>
    <row r="5042" spans="4:4">
      <c r="D5042" s="167"/>
    </row>
    <row r="5043" spans="4:4">
      <c r="D5043" s="167"/>
    </row>
    <row r="5044" spans="4:4">
      <c r="D5044" s="167"/>
    </row>
    <row r="5045" spans="4:4">
      <c r="D5045" s="167"/>
    </row>
    <row r="5046" spans="4:4">
      <c r="D5046" s="167"/>
    </row>
    <row r="5047" spans="4:4">
      <c r="D5047" s="167"/>
    </row>
    <row r="5048" spans="4:4">
      <c r="D5048" s="167"/>
    </row>
    <row r="5049" spans="4:4">
      <c r="D5049" s="167"/>
    </row>
    <row r="5050" spans="4:4">
      <c r="D5050" s="167"/>
    </row>
    <row r="5051" spans="4:4">
      <c r="D5051" s="167"/>
    </row>
    <row r="5052" spans="4:4">
      <c r="D5052" s="167"/>
    </row>
    <row r="5053" spans="4:4">
      <c r="D5053" s="167"/>
    </row>
    <row r="5054" spans="4:4">
      <c r="D5054" s="167"/>
    </row>
    <row r="5055" spans="4:4">
      <c r="D5055" s="167"/>
    </row>
    <row r="5056" spans="4:4">
      <c r="D5056" s="167"/>
    </row>
    <row r="5057" spans="4:4">
      <c r="D5057" s="167"/>
    </row>
    <row r="5058" spans="4:4">
      <c r="D5058" s="167"/>
    </row>
    <row r="5059" spans="4:4">
      <c r="D5059" s="167"/>
    </row>
    <row r="5060" spans="4:4">
      <c r="D5060" s="167"/>
    </row>
    <row r="5061" spans="4:4">
      <c r="D5061" s="167"/>
    </row>
    <row r="5062" spans="4:4">
      <c r="D5062" s="167"/>
    </row>
    <row r="5063" spans="4:4">
      <c r="D5063" s="167"/>
    </row>
    <row r="5064" spans="4:4">
      <c r="D5064" s="167"/>
    </row>
    <row r="5065" spans="4:4">
      <c r="D5065" s="167"/>
    </row>
    <row r="5066" spans="4:4">
      <c r="D5066" s="167"/>
    </row>
    <row r="5067" spans="4:4">
      <c r="D5067" s="167"/>
    </row>
    <row r="5068" spans="4:4">
      <c r="D5068" s="167"/>
    </row>
    <row r="5069" spans="4:4">
      <c r="D5069" s="167"/>
    </row>
    <row r="5070" spans="4:4">
      <c r="D5070" s="167"/>
    </row>
    <row r="5071" spans="4:4">
      <c r="D5071" s="167"/>
    </row>
    <row r="5072" spans="4:4">
      <c r="D5072" s="167"/>
    </row>
    <row r="5073" spans="4:4">
      <c r="D5073" s="167"/>
    </row>
    <row r="5074" spans="4:4">
      <c r="D5074" s="167"/>
    </row>
    <row r="5075" spans="4:4">
      <c r="D5075" s="167"/>
    </row>
    <row r="5076" spans="4:4">
      <c r="D5076" s="167"/>
    </row>
    <row r="5077" spans="4:4">
      <c r="D5077" s="167"/>
    </row>
    <row r="5078" spans="4:4">
      <c r="D5078" s="167"/>
    </row>
    <row r="5079" spans="4:4">
      <c r="D5079" s="167"/>
    </row>
    <row r="5080" spans="4:4">
      <c r="D5080" s="167"/>
    </row>
    <row r="5081" spans="4:4">
      <c r="D5081" s="167"/>
    </row>
    <row r="5082" spans="4:4">
      <c r="D5082" s="167"/>
    </row>
    <row r="5083" spans="4:4">
      <c r="D5083" s="167"/>
    </row>
    <row r="5084" spans="4:4">
      <c r="D5084" s="167"/>
    </row>
    <row r="5085" spans="4:4">
      <c r="D5085" s="167"/>
    </row>
    <row r="5086" spans="4:4">
      <c r="D5086" s="167"/>
    </row>
    <row r="5087" spans="4:4">
      <c r="D5087" s="167"/>
    </row>
    <row r="5088" spans="4:4">
      <c r="D5088" s="167"/>
    </row>
    <row r="5089" spans="4:4">
      <c r="D5089" s="167"/>
    </row>
    <row r="5090" spans="4:4">
      <c r="D5090" s="167"/>
    </row>
    <row r="5091" spans="4:4">
      <c r="D5091" s="167"/>
    </row>
    <row r="5092" spans="4:4">
      <c r="D5092" s="167"/>
    </row>
    <row r="5093" spans="4:4">
      <c r="D5093" s="167"/>
    </row>
    <row r="5094" spans="4:4">
      <c r="D5094" s="167"/>
    </row>
    <row r="5095" spans="4:4">
      <c r="D5095" s="167"/>
    </row>
    <row r="5096" spans="4:4">
      <c r="D5096" s="167"/>
    </row>
    <row r="5097" spans="4:4">
      <c r="D5097" s="167"/>
    </row>
    <row r="5098" spans="4:4">
      <c r="D5098" s="167"/>
    </row>
    <row r="5099" spans="4:4">
      <c r="D5099" s="167"/>
    </row>
    <row r="5100" spans="4:4">
      <c r="D5100" s="167"/>
    </row>
    <row r="5101" spans="4:4">
      <c r="D5101" s="167"/>
    </row>
    <row r="5102" spans="4:4">
      <c r="D5102" s="167"/>
    </row>
    <row r="5103" spans="4:4">
      <c r="D5103" s="167"/>
    </row>
    <row r="5104" spans="4:4">
      <c r="D5104" s="167"/>
    </row>
    <row r="5105" spans="4:4">
      <c r="D5105" s="167"/>
    </row>
    <row r="5106" spans="4:4">
      <c r="D5106" s="167"/>
    </row>
    <row r="5107" spans="4:4">
      <c r="D5107" s="167"/>
    </row>
    <row r="5108" spans="4:4">
      <c r="D5108" s="167"/>
    </row>
    <row r="5109" spans="4:4">
      <c r="D5109" s="167"/>
    </row>
    <row r="5110" spans="4:4">
      <c r="D5110" s="167"/>
    </row>
    <row r="5111" spans="4:4">
      <c r="D5111" s="167"/>
    </row>
    <row r="5112" spans="4:4">
      <c r="D5112" s="167"/>
    </row>
    <row r="5113" spans="4:4">
      <c r="D5113" s="167"/>
    </row>
    <row r="5114" spans="4:4">
      <c r="D5114" s="167"/>
    </row>
    <row r="5115" spans="4:4">
      <c r="D5115" s="167"/>
    </row>
    <row r="5116" spans="4:4">
      <c r="D5116" s="167"/>
    </row>
    <row r="5117" spans="4:4">
      <c r="D5117" s="167"/>
    </row>
    <row r="5118" spans="4:4">
      <c r="D5118" s="167"/>
    </row>
    <row r="5119" spans="4:4">
      <c r="D5119" s="167"/>
    </row>
    <row r="5120" spans="4:4">
      <c r="D5120" s="167"/>
    </row>
    <row r="5121" spans="4:4">
      <c r="D5121" s="167"/>
    </row>
    <row r="5122" spans="4:4">
      <c r="D5122" s="167"/>
    </row>
    <row r="5123" spans="4:4">
      <c r="D5123" s="167"/>
    </row>
    <row r="5124" spans="4:4">
      <c r="D5124" s="167"/>
    </row>
    <row r="5125" spans="4:4">
      <c r="D5125" s="167"/>
    </row>
    <row r="5126" spans="4:4">
      <c r="D5126" s="167"/>
    </row>
    <row r="5127" spans="4:4">
      <c r="D5127" s="167"/>
    </row>
    <row r="5128" spans="4:4">
      <c r="D5128" s="167"/>
    </row>
    <row r="5129" spans="4:4">
      <c r="D5129" s="167"/>
    </row>
    <row r="5130" spans="4:4">
      <c r="D5130" s="167"/>
    </row>
    <row r="5131" spans="4:4">
      <c r="D5131" s="167"/>
    </row>
    <row r="5132" spans="4:4">
      <c r="D5132" s="167"/>
    </row>
    <row r="5133" spans="4:4">
      <c r="D5133" s="167"/>
    </row>
    <row r="5134" spans="4:4">
      <c r="D5134" s="167"/>
    </row>
    <row r="5135" spans="4:4">
      <c r="D5135" s="167"/>
    </row>
    <row r="5136" spans="4:4">
      <c r="D5136" s="167"/>
    </row>
    <row r="5137" spans="4:4">
      <c r="D5137" s="167"/>
    </row>
    <row r="5138" spans="4:4">
      <c r="D5138" s="167"/>
    </row>
    <row r="5139" spans="4:4">
      <c r="D5139" s="167"/>
    </row>
    <row r="5140" spans="4:4">
      <c r="D5140" s="167"/>
    </row>
    <row r="5141" spans="4:4">
      <c r="D5141" s="167"/>
    </row>
    <row r="5142" spans="4:4">
      <c r="D5142" s="167"/>
    </row>
    <row r="5143" spans="4:4">
      <c r="D5143" s="167"/>
    </row>
    <row r="5144" spans="4:4">
      <c r="D5144" s="167"/>
    </row>
    <row r="5145" spans="4:4">
      <c r="D5145" s="167"/>
    </row>
    <row r="5146" spans="4:4">
      <c r="D5146" s="167"/>
    </row>
    <row r="5147" spans="4:4">
      <c r="D5147" s="167"/>
    </row>
    <row r="5148" spans="4:4">
      <c r="D5148" s="167"/>
    </row>
    <row r="5149" spans="4:4">
      <c r="D5149" s="167"/>
    </row>
    <row r="5150" spans="4:4">
      <c r="D5150" s="167"/>
    </row>
    <row r="5151" spans="4:4">
      <c r="D5151" s="167"/>
    </row>
    <row r="5152" spans="4:4">
      <c r="D5152" s="167"/>
    </row>
    <row r="5153" spans="4:4">
      <c r="D5153" s="167"/>
    </row>
    <row r="5154" spans="4:4">
      <c r="D5154" s="167"/>
    </row>
    <row r="5155" spans="4:4">
      <c r="D5155" s="167"/>
    </row>
    <row r="5156" spans="4:4">
      <c r="D5156" s="167"/>
    </row>
    <row r="5157" spans="4:4">
      <c r="D5157" s="167"/>
    </row>
    <row r="5158" spans="4:4">
      <c r="D5158" s="167"/>
    </row>
    <row r="5159" spans="4:4">
      <c r="D5159" s="167"/>
    </row>
    <row r="5160" spans="4:4">
      <c r="D5160" s="167"/>
    </row>
    <row r="5161" spans="4:4">
      <c r="D5161" s="167"/>
    </row>
    <row r="5162" spans="4:4">
      <c r="D5162" s="167"/>
    </row>
    <row r="5163" spans="4:4">
      <c r="D5163" s="167"/>
    </row>
    <row r="5164" spans="4:4">
      <c r="D5164" s="167"/>
    </row>
    <row r="5165" spans="4:4">
      <c r="D5165" s="167"/>
    </row>
    <row r="5166" spans="4:4">
      <c r="D5166" s="167"/>
    </row>
    <row r="5167" spans="4:4">
      <c r="D5167" s="167"/>
    </row>
    <row r="5168" spans="4:4">
      <c r="D5168" s="167"/>
    </row>
    <row r="5169" spans="4:4">
      <c r="D5169" s="167"/>
    </row>
    <row r="5170" spans="4:4">
      <c r="D5170" s="167"/>
    </row>
    <row r="5171" spans="4:4">
      <c r="D5171" s="167"/>
    </row>
    <row r="5172" spans="4:4">
      <c r="D5172" s="167"/>
    </row>
    <row r="5173" spans="4:4">
      <c r="D5173" s="167"/>
    </row>
    <row r="5174" spans="4:4">
      <c r="D5174" s="167"/>
    </row>
    <row r="5175" spans="4:4">
      <c r="D5175" s="167"/>
    </row>
    <row r="5176" spans="4:4">
      <c r="D5176" s="167"/>
    </row>
    <row r="5177" spans="4:4">
      <c r="D5177" s="167"/>
    </row>
    <row r="5178" spans="4:4">
      <c r="D5178" s="167"/>
    </row>
    <row r="5179" spans="4:4">
      <c r="D5179" s="167"/>
    </row>
    <row r="5180" spans="4:4">
      <c r="D5180" s="167"/>
    </row>
    <row r="5181" spans="4:4">
      <c r="D5181" s="167"/>
    </row>
    <row r="5182" spans="4:4">
      <c r="D5182" s="167"/>
    </row>
    <row r="5183" spans="4:4">
      <c r="D5183" s="167"/>
    </row>
    <row r="5184" spans="4:4">
      <c r="D5184" s="167"/>
    </row>
    <row r="5185" spans="4:4">
      <c r="D5185" s="167"/>
    </row>
    <row r="5186" spans="4:4">
      <c r="D5186" s="167"/>
    </row>
    <row r="5187" spans="4:4">
      <c r="D5187" s="167"/>
    </row>
    <row r="5188" spans="4:4">
      <c r="D5188" s="167"/>
    </row>
    <row r="5189" spans="4:4">
      <c r="D5189" s="167"/>
    </row>
    <row r="5190" spans="4:4">
      <c r="D5190" s="167"/>
    </row>
    <row r="5191" spans="4:4">
      <c r="D5191" s="167"/>
    </row>
    <row r="5192" spans="4:4">
      <c r="D5192" s="167"/>
    </row>
    <row r="5193" spans="4:4">
      <c r="D5193" s="167"/>
    </row>
    <row r="5194" spans="4:4">
      <c r="D5194" s="167"/>
    </row>
    <row r="5195" spans="4:4">
      <c r="D5195" s="167"/>
    </row>
    <row r="5196" spans="4:4">
      <c r="D5196" s="167"/>
    </row>
    <row r="5197" spans="4:4">
      <c r="D5197" s="167"/>
    </row>
    <row r="5198" spans="4:4">
      <c r="D5198" s="167"/>
    </row>
    <row r="5199" spans="4:4">
      <c r="D5199" s="167"/>
    </row>
    <row r="5200" spans="4:4">
      <c r="D5200" s="167"/>
    </row>
    <row r="5201" spans="4:4">
      <c r="D5201" s="167"/>
    </row>
    <row r="5202" spans="4:4">
      <c r="D5202" s="167"/>
    </row>
    <row r="5203" spans="4:4">
      <c r="D5203" s="167"/>
    </row>
    <row r="5204" spans="4:4">
      <c r="D5204" s="167"/>
    </row>
    <row r="5205" spans="4:4">
      <c r="D5205" s="167"/>
    </row>
    <row r="5206" spans="4:4">
      <c r="D5206" s="167"/>
    </row>
    <row r="5207" spans="4:4">
      <c r="D5207" s="167"/>
    </row>
    <row r="5208" spans="4:4">
      <c r="D5208" s="167"/>
    </row>
    <row r="5209" spans="4:4">
      <c r="D5209" s="167"/>
    </row>
    <row r="5210" spans="4:4">
      <c r="D5210" s="167"/>
    </row>
    <row r="5211" spans="4:4">
      <c r="D5211" s="167"/>
    </row>
    <row r="5212" spans="4:4">
      <c r="D5212" s="167"/>
    </row>
    <row r="5213" spans="4:4">
      <c r="D5213" s="167"/>
    </row>
    <row r="5214" spans="4:4">
      <c r="D5214" s="167"/>
    </row>
    <row r="5215" spans="4:4">
      <c r="D5215" s="167"/>
    </row>
    <row r="5216" spans="4:4">
      <c r="D5216" s="167"/>
    </row>
    <row r="5217" spans="4:4">
      <c r="D5217" s="167"/>
    </row>
    <row r="5218" spans="4:4">
      <c r="D5218" s="167"/>
    </row>
    <row r="5219" spans="4:4">
      <c r="D5219" s="167"/>
    </row>
    <row r="5220" spans="4:4">
      <c r="D5220" s="167"/>
    </row>
    <row r="5221" spans="4:4">
      <c r="D5221" s="167"/>
    </row>
    <row r="5222" spans="4:4">
      <c r="D5222" s="167"/>
    </row>
    <row r="5223" spans="4:4">
      <c r="D5223" s="167"/>
    </row>
    <row r="5224" spans="4:4">
      <c r="D5224" s="167"/>
    </row>
    <row r="5225" spans="4:4">
      <c r="D5225" s="167"/>
    </row>
    <row r="5226" spans="4:4">
      <c r="D5226" s="167"/>
    </row>
    <row r="5227" spans="4:4">
      <c r="D5227" s="167"/>
    </row>
    <row r="5228" spans="4:4">
      <c r="D5228" s="167"/>
    </row>
    <row r="5229" spans="4:4">
      <c r="D5229" s="167"/>
    </row>
    <row r="5230" spans="4:4">
      <c r="D5230" s="167"/>
    </row>
    <row r="5231" spans="4:4">
      <c r="D5231" s="167"/>
    </row>
    <row r="5232" spans="4:4">
      <c r="D5232" s="167"/>
    </row>
    <row r="5233" spans="4:4">
      <c r="D5233" s="167"/>
    </row>
    <row r="5234" spans="4:4">
      <c r="D5234" s="167"/>
    </row>
    <row r="5235" spans="4:4">
      <c r="D5235" s="167"/>
    </row>
    <row r="5236" spans="4:4">
      <c r="D5236" s="167"/>
    </row>
    <row r="5237" spans="4:4">
      <c r="D5237" s="167"/>
    </row>
    <row r="5238" spans="4:4">
      <c r="D5238" s="167"/>
    </row>
    <row r="5239" spans="4:4">
      <c r="D5239" s="167"/>
    </row>
    <row r="5240" spans="4:4">
      <c r="D5240" s="167"/>
    </row>
    <row r="5241" spans="4:4">
      <c r="D5241" s="167"/>
    </row>
    <row r="5242" spans="4:4">
      <c r="D5242" s="167"/>
    </row>
    <row r="5243" spans="4:4">
      <c r="D5243" s="167"/>
    </row>
    <row r="5244" spans="4:4">
      <c r="D5244" s="167"/>
    </row>
    <row r="5245" spans="4:4">
      <c r="D5245" s="167"/>
    </row>
    <row r="5246" spans="4:4">
      <c r="D5246" s="167"/>
    </row>
    <row r="5247" spans="4:4">
      <c r="D5247" s="167"/>
    </row>
    <row r="5248" spans="4:4">
      <c r="D5248" s="167"/>
    </row>
    <row r="5249" spans="4:4">
      <c r="D5249" s="167"/>
    </row>
    <row r="5250" spans="4:4">
      <c r="D5250" s="167"/>
    </row>
    <row r="5251" spans="4:4">
      <c r="D5251" s="167"/>
    </row>
    <row r="5252" spans="4:4">
      <c r="D5252" s="167"/>
    </row>
    <row r="5253" spans="4:4">
      <c r="D5253" s="167"/>
    </row>
    <row r="5254" spans="4:4">
      <c r="D5254" s="167"/>
    </row>
    <row r="5255" spans="4:4">
      <c r="D5255" s="167"/>
    </row>
    <row r="5256" spans="4:4">
      <c r="D5256" s="167"/>
    </row>
    <row r="5257" spans="4:4">
      <c r="D5257" s="167"/>
    </row>
    <row r="5258" spans="4:4">
      <c r="D5258" s="167"/>
    </row>
    <row r="5259" spans="4:4">
      <c r="D5259" s="167"/>
    </row>
    <row r="5260" spans="4:4">
      <c r="D5260" s="167"/>
    </row>
    <row r="5261" spans="4:4">
      <c r="D5261" s="167"/>
    </row>
    <row r="5262" spans="4:4">
      <c r="D5262" s="167"/>
    </row>
    <row r="5263" spans="4:4">
      <c r="D5263" s="167"/>
    </row>
    <row r="5264" spans="4:4">
      <c r="D5264" s="167"/>
    </row>
    <row r="5265" spans="4:4">
      <c r="D5265" s="167"/>
    </row>
    <row r="5266" spans="4:4">
      <c r="D5266" s="167"/>
    </row>
    <row r="5267" spans="4:4">
      <c r="D5267" s="167"/>
    </row>
    <row r="5268" spans="4:4">
      <c r="D5268" s="167"/>
    </row>
    <row r="5269" spans="4:4">
      <c r="D5269" s="167"/>
    </row>
    <row r="5270" spans="4:4">
      <c r="D5270" s="167"/>
    </row>
    <row r="5271" spans="4:4">
      <c r="D5271" s="167"/>
    </row>
    <row r="5272" spans="4:4">
      <c r="D5272" s="167"/>
    </row>
    <row r="5273" spans="4:4">
      <c r="D5273" s="167"/>
    </row>
    <row r="5274" spans="4:4">
      <c r="D5274" s="167"/>
    </row>
    <row r="5275" spans="4:4">
      <c r="D5275" s="167"/>
    </row>
    <row r="5276" spans="4:4">
      <c r="D5276" s="167"/>
    </row>
    <row r="5277" spans="4:4">
      <c r="D5277" s="167"/>
    </row>
    <row r="5278" spans="4:4">
      <c r="D5278" s="167"/>
    </row>
    <row r="5279" spans="4:4">
      <c r="D5279" s="167"/>
    </row>
    <row r="5280" spans="4:4">
      <c r="D5280" s="167"/>
    </row>
    <row r="5281" spans="4:4">
      <c r="D5281" s="167"/>
    </row>
    <row r="5282" spans="4:4">
      <c r="D5282" s="167"/>
    </row>
    <row r="5283" spans="4:4">
      <c r="D5283" s="167"/>
    </row>
    <row r="5284" spans="4:4">
      <c r="D5284" s="167"/>
    </row>
    <row r="5285" spans="4:4">
      <c r="D5285" s="167"/>
    </row>
    <row r="5286" spans="4:4">
      <c r="D5286" s="167"/>
    </row>
    <row r="5287" spans="4:4">
      <c r="D5287" s="167"/>
    </row>
    <row r="5288" spans="4:4">
      <c r="D5288" s="167"/>
    </row>
    <row r="5289" spans="4:4">
      <c r="D5289" s="167"/>
    </row>
    <row r="5290" spans="4:4">
      <c r="D5290" s="167"/>
    </row>
    <row r="5291" spans="4:4">
      <c r="D5291" s="167"/>
    </row>
    <row r="5292" spans="4:4">
      <c r="D5292" s="167"/>
    </row>
    <row r="5293" spans="4:4">
      <c r="D5293" s="167"/>
    </row>
    <row r="5294" spans="4:4">
      <c r="D5294" s="167"/>
    </row>
    <row r="5295" spans="4:4">
      <c r="D5295" s="167"/>
    </row>
    <row r="5296" spans="4:4">
      <c r="D5296" s="167"/>
    </row>
    <row r="5297" spans="4:4">
      <c r="D5297" s="167"/>
    </row>
    <row r="5298" spans="4:4">
      <c r="D5298" s="167"/>
    </row>
    <row r="5299" spans="4:4">
      <c r="D5299" s="167"/>
    </row>
    <row r="5300" spans="4:4">
      <c r="D5300" s="167"/>
    </row>
    <row r="5301" spans="4:4">
      <c r="D5301" s="167"/>
    </row>
    <row r="5302" spans="4:4">
      <c r="D5302" s="167"/>
    </row>
    <row r="5303" spans="4:4">
      <c r="D5303" s="167"/>
    </row>
    <row r="5304" spans="4:4">
      <c r="D5304" s="167"/>
    </row>
    <row r="5305" spans="4:4">
      <c r="D5305" s="167"/>
    </row>
    <row r="5306" spans="4:4">
      <c r="D5306" s="167"/>
    </row>
    <row r="5307" spans="4:4">
      <c r="D5307" s="167"/>
    </row>
    <row r="5308" spans="4:4">
      <c r="D5308" s="167"/>
    </row>
    <row r="5309" spans="4:4">
      <c r="D5309" s="167"/>
    </row>
    <row r="5310" spans="4:4">
      <c r="D5310" s="167"/>
    </row>
    <row r="5311" spans="4:4">
      <c r="D5311" s="167"/>
    </row>
    <row r="5312" spans="4:4">
      <c r="D5312" s="167"/>
    </row>
    <row r="5313" spans="4:4">
      <c r="D5313" s="167"/>
    </row>
    <row r="5314" spans="4:4">
      <c r="D5314" s="167"/>
    </row>
    <row r="5315" spans="4:4">
      <c r="D5315" s="167"/>
    </row>
    <row r="5316" spans="4:4">
      <c r="D5316" s="167"/>
    </row>
    <row r="5317" spans="4:4">
      <c r="D5317" s="167"/>
    </row>
    <row r="5318" spans="4:4">
      <c r="D5318" s="167"/>
    </row>
    <row r="5319" spans="4:4">
      <c r="D5319" s="167"/>
    </row>
    <row r="5320" spans="4:4">
      <c r="D5320" s="167"/>
    </row>
    <row r="5321" spans="4:4">
      <c r="D5321" s="167"/>
    </row>
    <row r="5322" spans="4:4">
      <c r="D5322" s="167"/>
    </row>
    <row r="5323" spans="4:4">
      <c r="D5323" s="167"/>
    </row>
    <row r="5324" spans="4:4">
      <c r="D5324" s="167"/>
    </row>
    <row r="5325" spans="4:4">
      <c r="D5325" s="167"/>
    </row>
    <row r="5326" spans="4:4">
      <c r="D5326" s="167"/>
    </row>
    <row r="5327" spans="4:4">
      <c r="D5327" s="167"/>
    </row>
    <row r="5328" spans="4:4">
      <c r="D5328" s="167"/>
    </row>
    <row r="5329" spans="4:4">
      <c r="D5329" s="167"/>
    </row>
    <row r="5330" spans="4:4">
      <c r="D5330" s="167"/>
    </row>
    <row r="5331" spans="4:4">
      <c r="D5331" s="167"/>
    </row>
    <row r="5332" spans="4:4">
      <c r="D5332" s="167"/>
    </row>
    <row r="5333" spans="4:4">
      <c r="D5333" s="167"/>
    </row>
    <row r="5334" spans="4:4">
      <c r="D5334" s="167"/>
    </row>
    <row r="5335" spans="4:4">
      <c r="D5335" s="167"/>
    </row>
    <row r="5336" spans="4:4">
      <c r="D5336" s="167"/>
    </row>
    <row r="5337" spans="4:4">
      <c r="D5337" s="167"/>
    </row>
    <row r="5338" spans="4:4">
      <c r="D5338" s="167"/>
    </row>
    <row r="5339" spans="4:4">
      <c r="D5339" s="167"/>
    </row>
    <row r="5340" spans="4:4">
      <c r="D5340" s="167"/>
    </row>
    <row r="5341" spans="4:4">
      <c r="D5341" s="167"/>
    </row>
    <row r="5342" spans="4:4">
      <c r="D5342" s="167"/>
    </row>
    <row r="5343" spans="4:4">
      <c r="D5343" s="167"/>
    </row>
    <row r="5344" spans="4:4">
      <c r="D5344" s="167"/>
    </row>
    <row r="5345" spans="4:4">
      <c r="D5345" s="167"/>
    </row>
    <row r="5346" spans="4:4">
      <c r="D5346" s="167"/>
    </row>
    <row r="5347" spans="4:4">
      <c r="D5347" s="167"/>
    </row>
    <row r="5348" spans="4:4">
      <c r="D5348" s="167"/>
    </row>
    <row r="5349" spans="4:4">
      <c r="D5349" s="167"/>
    </row>
    <row r="5350" spans="4:4">
      <c r="D5350" s="167"/>
    </row>
    <row r="5351" spans="4:4">
      <c r="D5351" s="167"/>
    </row>
    <row r="5352" spans="4:4">
      <c r="D5352" s="167"/>
    </row>
    <row r="5353" spans="4:4">
      <c r="D5353" s="167"/>
    </row>
    <row r="5354" spans="4:4">
      <c r="D5354" s="167"/>
    </row>
    <row r="5355" spans="4:4">
      <c r="D5355" s="167"/>
    </row>
    <row r="5356" spans="4:4">
      <c r="D5356" s="167"/>
    </row>
    <row r="5357" spans="4:4">
      <c r="D5357" s="167"/>
    </row>
    <row r="5358" spans="4:4">
      <c r="D5358" s="167"/>
    </row>
    <row r="5359" spans="4:4">
      <c r="D5359" s="167"/>
    </row>
    <row r="5360" spans="4:4">
      <c r="D5360" s="167"/>
    </row>
    <row r="5361" spans="4:4">
      <c r="D5361" s="167"/>
    </row>
    <row r="5362" spans="4:4">
      <c r="D5362" s="167"/>
    </row>
    <row r="5363" spans="4:4">
      <c r="D5363" s="167"/>
    </row>
    <row r="5364" spans="4:4">
      <c r="D5364" s="167"/>
    </row>
    <row r="5365" spans="4:4">
      <c r="D5365" s="167"/>
    </row>
    <row r="5366" spans="4:4">
      <c r="D5366" s="167"/>
    </row>
    <row r="5367" spans="4:4">
      <c r="D5367" s="167"/>
    </row>
    <row r="5368" spans="4:4">
      <c r="D5368" s="167"/>
    </row>
    <row r="5369" spans="4:4">
      <c r="D5369" s="167"/>
    </row>
    <row r="5370" spans="4:4">
      <c r="D5370" s="167"/>
    </row>
    <row r="5371" spans="4:4">
      <c r="D5371" s="167"/>
    </row>
    <row r="5372" spans="4:4">
      <c r="D5372" s="167"/>
    </row>
    <row r="5373" spans="4:4">
      <c r="D5373" s="167"/>
    </row>
    <row r="5374" spans="4:4">
      <c r="D5374" s="167"/>
    </row>
    <row r="5375" spans="4:4">
      <c r="D5375" s="167"/>
    </row>
    <row r="5376" spans="4:4">
      <c r="D5376" s="167"/>
    </row>
    <row r="5377" spans="4:4">
      <c r="D5377" s="167"/>
    </row>
    <row r="5378" spans="4:4">
      <c r="D5378" s="167"/>
    </row>
    <row r="5379" spans="4:4">
      <c r="D5379" s="167"/>
    </row>
    <row r="5380" spans="4:4">
      <c r="D5380" s="167"/>
    </row>
    <row r="5381" spans="4:4">
      <c r="D5381" s="167"/>
    </row>
    <row r="5382" spans="4:4">
      <c r="D5382" s="167"/>
    </row>
    <row r="5383" spans="4:4">
      <c r="D5383" s="167"/>
    </row>
    <row r="5384" spans="4:4">
      <c r="D5384" s="167"/>
    </row>
    <row r="5385" spans="4:4">
      <c r="D5385" s="167"/>
    </row>
    <row r="5386" spans="4:4">
      <c r="D5386" s="167"/>
    </row>
    <row r="5387" spans="4:4">
      <c r="D5387" s="167"/>
    </row>
    <row r="5388" spans="4:4">
      <c r="D5388" s="167"/>
    </row>
    <row r="5389" spans="4:4">
      <c r="D5389" s="167"/>
    </row>
    <row r="5390" spans="4:4">
      <c r="D5390" s="167"/>
    </row>
    <row r="5391" spans="4:4">
      <c r="D5391" s="167"/>
    </row>
    <row r="5392" spans="4:4">
      <c r="D5392" s="167"/>
    </row>
    <row r="5393" spans="4:4">
      <c r="D5393" s="167"/>
    </row>
    <row r="5394" spans="4:4">
      <c r="D5394" s="167"/>
    </row>
    <row r="5395" spans="4:4">
      <c r="D5395" s="167"/>
    </row>
    <row r="5396" spans="4:4">
      <c r="D5396" s="167"/>
    </row>
    <row r="5397" spans="4:4">
      <c r="D5397" s="167"/>
    </row>
    <row r="5398" spans="4:4">
      <c r="D5398" s="167"/>
    </row>
    <row r="5399" spans="4:4">
      <c r="D5399" s="167"/>
    </row>
    <row r="5400" spans="4:4">
      <c r="D5400" s="167"/>
    </row>
    <row r="5401" spans="4:4">
      <c r="D5401" s="167"/>
    </row>
    <row r="5402" spans="4:4">
      <c r="D5402" s="167"/>
    </row>
    <row r="5403" spans="4:4">
      <c r="D5403" s="167"/>
    </row>
    <row r="5404" spans="4:4">
      <c r="D5404" s="167"/>
    </row>
    <row r="5405" spans="4:4">
      <c r="D5405" s="167"/>
    </row>
    <row r="5406" spans="4:4">
      <c r="D5406" s="167"/>
    </row>
    <row r="5407" spans="4:4">
      <c r="D5407" s="167"/>
    </row>
    <row r="5408" spans="4:4">
      <c r="D5408" s="167"/>
    </row>
    <row r="5409" spans="4:4">
      <c r="D5409" s="167"/>
    </row>
    <row r="5410" spans="4:4">
      <c r="D5410" s="167"/>
    </row>
    <row r="5411" spans="4:4">
      <c r="D5411" s="167"/>
    </row>
    <row r="5412" spans="4:4">
      <c r="D5412" s="167"/>
    </row>
    <row r="5413" spans="4:4">
      <c r="D5413" s="167"/>
    </row>
    <row r="5414" spans="4:4">
      <c r="D5414" s="167"/>
    </row>
    <row r="5415" spans="4:4">
      <c r="D5415" s="167"/>
    </row>
    <row r="5416" spans="4:4">
      <c r="D5416" s="167"/>
    </row>
    <row r="5417" spans="4:4">
      <c r="D5417" s="167"/>
    </row>
    <row r="5418" spans="4:4">
      <c r="D5418" s="167"/>
    </row>
    <row r="5419" spans="4:4">
      <c r="D5419" s="167"/>
    </row>
    <row r="5420" spans="4:4">
      <c r="D5420" s="167"/>
    </row>
    <row r="5421" spans="4:4">
      <c r="D5421" s="167"/>
    </row>
    <row r="5422" spans="4:4">
      <c r="D5422" s="167"/>
    </row>
    <row r="5423" spans="4:4">
      <c r="D5423" s="167"/>
    </row>
    <row r="5424" spans="4:4">
      <c r="D5424" s="167"/>
    </row>
    <row r="5425" spans="4:4">
      <c r="D5425" s="167"/>
    </row>
    <row r="5426" spans="4:4">
      <c r="D5426" s="167"/>
    </row>
    <row r="5427" spans="4:4">
      <c r="D5427" s="167"/>
    </row>
    <row r="5428" spans="4:4">
      <c r="D5428" s="167"/>
    </row>
    <row r="5429" spans="4:4">
      <c r="D5429" s="167"/>
    </row>
    <row r="5430" spans="4:4">
      <c r="D5430" s="167"/>
    </row>
    <row r="5431" spans="4:4">
      <c r="D5431" s="167"/>
    </row>
    <row r="5432" spans="4:4">
      <c r="D5432" s="167"/>
    </row>
    <row r="5433" spans="4:4">
      <c r="D5433" s="167"/>
    </row>
    <row r="5434" spans="4:4">
      <c r="D5434" s="167"/>
    </row>
    <row r="5435" spans="4:4">
      <c r="D5435" s="167"/>
    </row>
    <row r="5436" spans="4:4">
      <c r="D5436" s="167"/>
    </row>
    <row r="5437" spans="4:4">
      <c r="D5437" s="167"/>
    </row>
    <row r="5438" spans="4:4">
      <c r="D5438" s="167"/>
    </row>
    <row r="5439" spans="4:4">
      <c r="D5439" s="167"/>
    </row>
    <row r="5440" spans="4:4">
      <c r="D5440" s="167"/>
    </row>
    <row r="5441" spans="4:4">
      <c r="D5441" s="167"/>
    </row>
    <row r="5442" spans="4:4">
      <c r="D5442" s="167"/>
    </row>
    <row r="5443" spans="4:4">
      <c r="D5443" s="167"/>
    </row>
    <row r="5444" spans="4:4">
      <c r="D5444" s="167"/>
    </row>
    <row r="5445" spans="4:4">
      <c r="D5445" s="167"/>
    </row>
    <row r="5446" spans="4:4">
      <c r="D5446" s="167"/>
    </row>
    <row r="5447" spans="4:4">
      <c r="D5447" s="167"/>
    </row>
    <row r="5448" spans="4:4">
      <c r="D5448" s="167"/>
    </row>
    <row r="5449" spans="4:4">
      <c r="D5449" s="167"/>
    </row>
    <row r="5450" spans="4:4">
      <c r="D5450" s="167"/>
    </row>
    <row r="5451" spans="4:4">
      <c r="D5451" s="167"/>
    </row>
    <row r="5452" spans="4:4">
      <c r="D5452" s="167"/>
    </row>
    <row r="5453" spans="4:4">
      <c r="D5453" s="167"/>
    </row>
    <row r="5454" spans="4:4">
      <c r="D5454" s="167"/>
    </row>
    <row r="5455" spans="4:4">
      <c r="D5455" s="167"/>
    </row>
    <row r="5456" spans="4:4">
      <c r="D5456" s="167"/>
    </row>
    <row r="5457" spans="4:4">
      <c r="D5457" s="167"/>
    </row>
    <row r="5458" spans="4:4">
      <c r="D5458" s="167"/>
    </row>
    <row r="5459" spans="4:4">
      <c r="D5459" s="167"/>
    </row>
    <row r="5460" spans="4:4">
      <c r="D5460" s="167"/>
    </row>
    <row r="5461" spans="4:4">
      <c r="D5461" s="167"/>
    </row>
    <row r="5462" spans="4:4">
      <c r="D5462" s="167"/>
    </row>
    <row r="5463" spans="4:4">
      <c r="D5463" s="167"/>
    </row>
    <row r="5464" spans="4:4">
      <c r="D5464" s="167"/>
    </row>
    <row r="5465" spans="4:4">
      <c r="D5465" s="167"/>
    </row>
    <row r="5466" spans="4:4">
      <c r="D5466" s="167"/>
    </row>
    <row r="5467" spans="4:4">
      <c r="D5467" s="167"/>
    </row>
    <row r="5468" spans="4:4">
      <c r="D5468" s="167"/>
    </row>
    <row r="5469" spans="4:4">
      <c r="D5469" s="167"/>
    </row>
    <row r="5470" spans="4:4">
      <c r="D5470" s="167"/>
    </row>
    <row r="5471" spans="4:4">
      <c r="D5471" s="167"/>
    </row>
    <row r="5472" spans="4:4">
      <c r="D5472" s="167"/>
    </row>
    <row r="5473" spans="4:4">
      <c r="D5473" s="167"/>
    </row>
    <row r="5474" spans="4:4">
      <c r="D5474" s="167"/>
    </row>
    <row r="5475" spans="4:4">
      <c r="D5475" s="167"/>
    </row>
    <row r="5476" spans="4:4">
      <c r="D5476" s="167"/>
    </row>
    <row r="5477" spans="4:4">
      <c r="D5477" s="167"/>
    </row>
    <row r="5478" spans="4:4">
      <c r="D5478" s="167"/>
    </row>
    <row r="5479" spans="4:4">
      <c r="D5479" s="167"/>
    </row>
    <row r="5480" spans="4:4">
      <c r="D5480" s="167"/>
    </row>
    <row r="5481" spans="4:4">
      <c r="D5481" s="167"/>
    </row>
    <row r="5482" spans="4:4">
      <c r="D5482" s="167"/>
    </row>
    <row r="5483" spans="4:4">
      <c r="D5483" s="167"/>
    </row>
    <row r="5484" spans="4:4">
      <c r="D5484" s="167"/>
    </row>
    <row r="5485" spans="4:4">
      <c r="D5485" s="167"/>
    </row>
    <row r="5486" spans="4:4">
      <c r="D5486" s="167"/>
    </row>
    <row r="5487" spans="4:4">
      <c r="D5487" s="167"/>
    </row>
    <row r="5488" spans="4:4">
      <c r="D5488" s="167"/>
    </row>
    <row r="5489" spans="4:4">
      <c r="D5489" s="167"/>
    </row>
    <row r="5490" spans="4:4">
      <c r="D5490" s="167"/>
    </row>
    <row r="5491" spans="4:4">
      <c r="D5491" s="167"/>
    </row>
    <row r="5492" spans="4:4">
      <c r="D5492" s="167"/>
    </row>
    <row r="5493" spans="4:4">
      <c r="D5493" s="167"/>
    </row>
    <row r="5494" spans="4:4">
      <c r="D5494" s="167"/>
    </row>
    <row r="5495" spans="4:4">
      <c r="D5495" s="167"/>
    </row>
    <row r="5496" spans="4:4">
      <c r="D5496" s="167"/>
    </row>
    <row r="5497" spans="4:4">
      <c r="D5497" s="167"/>
    </row>
    <row r="5498" spans="4:4">
      <c r="D5498" s="167"/>
    </row>
    <row r="5499" spans="4:4">
      <c r="D5499" s="167"/>
    </row>
    <row r="5500" spans="4:4">
      <c r="D5500" s="167"/>
    </row>
    <row r="5501" spans="4:4">
      <c r="D5501" s="167"/>
    </row>
    <row r="5502" spans="4:4">
      <c r="D5502" s="167"/>
    </row>
    <row r="5503" spans="4:4">
      <c r="D5503" s="167"/>
    </row>
    <row r="5504" spans="4:4">
      <c r="D5504" s="167"/>
    </row>
    <row r="5505" spans="4:4">
      <c r="D5505" s="167"/>
    </row>
    <row r="5506" spans="4:4">
      <c r="D5506" s="167"/>
    </row>
    <row r="5507" spans="4:4">
      <c r="D5507" s="167"/>
    </row>
    <row r="5508" spans="4:4">
      <c r="D5508" s="167"/>
    </row>
    <row r="5509" spans="4:4">
      <c r="D5509" s="167"/>
    </row>
    <row r="5510" spans="4:4">
      <c r="D5510" s="167"/>
    </row>
    <row r="5511" spans="4:4">
      <c r="D5511" s="167"/>
    </row>
    <row r="5512" spans="4:4">
      <c r="D5512" s="167"/>
    </row>
    <row r="5513" spans="4:4">
      <c r="D5513" s="167"/>
    </row>
    <row r="5514" spans="4:4">
      <c r="D5514" s="167"/>
    </row>
    <row r="5515" spans="4:4">
      <c r="D5515" s="167"/>
    </row>
    <row r="5516" spans="4:4">
      <c r="D5516" s="167"/>
    </row>
    <row r="5517" spans="4:4">
      <c r="D5517" s="167"/>
    </row>
    <row r="5518" spans="4:4">
      <c r="D5518" s="167"/>
    </row>
    <row r="5519" spans="4:4">
      <c r="D5519" s="167"/>
    </row>
    <row r="5520" spans="4:4">
      <c r="D5520" s="167"/>
    </row>
    <row r="5521" spans="4:4">
      <c r="D5521" s="167"/>
    </row>
    <row r="5522" spans="4:4">
      <c r="D5522" s="167"/>
    </row>
    <row r="5523" spans="4:4">
      <c r="D5523" s="167"/>
    </row>
    <row r="5524" spans="4:4">
      <c r="D5524" s="167"/>
    </row>
    <row r="5525" spans="4:4">
      <c r="D5525" s="167"/>
    </row>
    <row r="5526" spans="4:4">
      <c r="D5526" s="167"/>
    </row>
    <row r="5527" spans="4:4">
      <c r="D5527" s="167"/>
    </row>
    <row r="5528" spans="4:4">
      <c r="D5528" s="167"/>
    </row>
    <row r="5529" spans="4:4">
      <c r="D5529" s="167"/>
    </row>
    <row r="5530" spans="4:4">
      <c r="D5530" s="167"/>
    </row>
    <row r="5531" spans="4:4">
      <c r="D5531" s="167"/>
    </row>
    <row r="5532" spans="4:4">
      <c r="D5532" s="167"/>
    </row>
    <row r="5533" spans="4:4">
      <c r="D5533" s="167"/>
    </row>
    <row r="5534" spans="4:4">
      <c r="D5534" s="167"/>
    </row>
    <row r="5535" spans="4:4">
      <c r="D5535" s="167"/>
    </row>
    <row r="5536" spans="4:4">
      <c r="D5536" s="167"/>
    </row>
    <row r="5537" spans="4:4">
      <c r="D5537" s="167"/>
    </row>
    <row r="5538" spans="4:4">
      <c r="D5538" s="167"/>
    </row>
    <row r="5539" spans="4:4">
      <c r="D5539" s="167"/>
    </row>
    <row r="5540" spans="4:4">
      <c r="D5540" s="167"/>
    </row>
    <row r="5541" spans="4:4">
      <c r="D5541" s="167"/>
    </row>
    <row r="5542" spans="4:4">
      <c r="D5542" s="167"/>
    </row>
    <row r="5543" spans="4:4">
      <c r="D5543" s="167"/>
    </row>
    <row r="5544" spans="4:4">
      <c r="D5544" s="167"/>
    </row>
    <row r="5545" spans="4:4">
      <c r="D5545" s="167"/>
    </row>
    <row r="5546" spans="4:4">
      <c r="D5546" s="167"/>
    </row>
    <row r="5547" spans="4:4">
      <c r="D5547" s="167"/>
    </row>
    <row r="5548" spans="4:4">
      <c r="D5548" s="167"/>
    </row>
    <row r="5549" spans="4:4">
      <c r="D5549" s="167"/>
    </row>
    <row r="5550" spans="4:4">
      <c r="D5550" s="167"/>
    </row>
    <row r="5551" spans="4:4">
      <c r="D5551" s="167"/>
    </row>
    <row r="5552" spans="4:4">
      <c r="D5552" s="167"/>
    </row>
    <row r="5553" spans="4:4">
      <c r="D5553" s="167"/>
    </row>
    <row r="5554" spans="4:4">
      <c r="D5554" s="167"/>
    </row>
    <row r="5555" spans="4:4">
      <c r="D5555" s="167"/>
    </row>
    <row r="5556" spans="4:4">
      <c r="D5556" s="167"/>
    </row>
    <row r="5557" spans="4:4">
      <c r="D5557" s="167"/>
    </row>
    <row r="5558" spans="4:4">
      <c r="D5558" s="167"/>
    </row>
    <row r="5559" spans="4:4">
      <c r="D5559" s="167"/>
    </row>
    <row r="5560" spans="4:4">
      <c r="D5560" s="167"/>
    </row>
    <row r="5561" spans="4:4">
      <c r="D5561" s="167"/>
    </row>
    <row r="5562" spans="4:4">
      <c r="D5562" s="167"/>
    </row>
    <row r="5563" spans="4:4">
      <c r="D5563" s="167"/>
    </row>
    <row r="5564" spans="4:4">
      <c r="D5564" s="167"/>
    </row>
    <row r="5565" spans="4:4">
      <c r="D5565" s="167"/>
    </row>
    <row r="5566" spans="4:4">
      <c r="D5566" s="167"/>
    </row>
    <row r="5567" spans="4:4">
      <c r="D5567" s="167"/>
    </row>
    <row r="5568" spans="4:4">
      <c r="D5568" s="167"/>
    </row>
    <row r="5569" spans="4:4">
      <c r="D5569" s="167"/>
    </row>
    <row r="5570" spans="4:4">
      <c r="D5570" s="167"/>
    </row>
    <row r="5571" spans="4:4">
      <c r="D5571" s="167"/>
    </row>
    <row r="5572" spans="4:4">
      <c r="D5572" s="167"/>
    </row>
    <row r="5573" spans="4:4">
      <c r="D5573" s="167"/>
    </row>
    <row r="5574" spans="4:4">
      <c r="D5574" s="167"/>
    </row>
    <row r="5575" spans="4:4">
      <c r="D5575" s="167"/>
    </row>
    <row r="5576" spans="4:4">
      <c r="D5576" s="167"/>
    </row>
    <row r="5577" spans="4:4">
      <c r="D5577" s="167"/>
    </row>
    <row r="5578" spans="4:4">
      <c r="D5578" s="167"/>
    </row>
    <row r="5579" spans="4:4">
      <c r="D5579" s="167"/>
    </row>
    <row r="5580" spans="4:4">
      <c r="D5580" s="167"/>
    </row>
    <row r="5581" spans="4:4">
      <c r="D5581" s="167"/>
    </row>
    <row r="5582" spans="4:4">
      <c r="D5582" s="167"/>
    </row>
    <row r="5583" spans="4:4">
      <c r="D5583" s="167"/>
    </row>
    <row r="5584" spans="4:4">
      <c r="D5584" s="167"/>
    </row>
    <row r="5585" spans="4:4">
      <c r="D5585" s="167"/>
    </row>
    <row r="5586" spans="4:4">
      <c r="D5586" s="167"/>
    </row>
    <row r="5587" spans="4:4">
      <c r="D5587" s="167"/>
    </row>
    <row r="5588" spans="4:4">
      <c r="D5588" s="167"/>
    </row>
    <row r="5589" spans="4:4">
      <c r="D5589" s="167"/>
    </row>
    <row r="5590" spans="4:4">
      <c r="D5590" s="167"/>
    </row>
    <row r="5591" spans="4:4">
      <c r="D5591" s="167"/>
    </row>
    <row r="5592" spans="4:4">
      <c r="D5592" s="167"/>
    </row>
    <row r="5593" spans="4:4">
      <c r="D5593" s="167"/>
    </row>
    <row r="5594" spans="4:4">
      <c r="D5594" s="167"/>
    </row>
    <row r="5595" spans="4:4">
      <c r="D5595" s="167"/>
    </row>
    <row r="5596" spans="4:4">
      <c r="D5596" s="167"/>
    </row>
    <row r="5597" spans="4:4">
      <c r="D5597" s="167"/>
    </row>
    <row r="5598" spans="4:4">
      <c r="D5598" s="167"/>
    </row>
    <row r="5599" spans="4:4">
      <c r="D5599" s="167"/>
    </row>
    <row r="5600" spans="4:4">
      <c r="D5600" s="167"/>
    </row>
    <row r="5601" spans="4:4">
      <c r="D5601" s="167"/>
    </row>
    <row r="5602" spans="4:4">
      <c r="D5602" s="167"/>
    </row>
    <row r="5603" spans="4:4">
      <c r="D5603" s="167"/>
    </row>
    <row r="5604" spans="4:4">
      <c r="D5604" s="167"/>
    </row>
    <row r="5605" spans="4:4">
      <c r="D5605" s="167"/>
    </row>
    <row r="5606" spans="4:4">
      <c r="D5606" s="167"/>
    </row>
    <row r="5607" spans="4:4">
      <c r="D5607" s="167"/>
    </row>
    <row r="5608" spans="4:4">
      <c r="D5608" s="167"/>
    </row>
    <row r="5609" spans="4:4">
      <c r="D5609" s="167"/>
    </row>
    <row r="5610" spans="4:4">
      <c r="D5610" s="167"/>
    </row>
    <row r="5611" spans="4:4">
      <c r="D5611" s="167"/>
    </row>
    <row r="5612" spans="4:4">
      <c r="D5612" s="167"/>
    </row>
    <row r="5613" spans="4:4">
      <c r="D5613" s="167"/>
    </row>
    <row r="5614" spans="4:4">
      <c r="D5614" s="167"/>
    </row>
    <row r="5615" spans="4:4">
      <c r="D5615" s="167"/>
    </row>
    <row r="5616" spans="4:4">
      <c r="D5616" s="167"/>
    </row>
    <row r="5617" spans="4:4">
      <c r="D5617" s="167"/>
    </row>
    <row r="5618" spans="4:4">
      <c r="D5618" s="167"/>
    </row>
    <row r="5619" spans="4:4">
      <c r="D5619" s="167"/>
    </row>
    <row r="5620" spans="4:4">
      <c r="D5620" s="167"/>
    </row>
    <row r="5621" spans="4:4">
      <c r="D5621" s="167"/>
    </row>
    <row r="5622" spans="4:4">
      <c r="D5622" s="167"/>
    </row>
    <row r="5623" spans="4:4">
      <c r="D5623" s="167"/>
    </row>
    <row r="5624" spans="4:4">
      <c r="D5624" s="167"/>
    </row>
    <row r="5625" spans="4:4">
      <c r="D5625" s="167"/>
    </row>
    <row r="5626" spans="4:4">
      <c r="D5626" s="167"/>
    </row>
    <row r="5627" spans="4:4">
      <c r="D5627" s="167"/>
    </row>
    <row r="5628" spans="4:4">
      <c r="D5628" s="167"/>
    </row>
    <row r="5629" spans="4:4">
      <c r="D5629" s="167"/>
    </row>
    <row r="5630" spans="4:4">
      <c r="D5630" s="167"/>
    </row>
    <row r="5631" spans="4:4">
      <c r="D5631" s="167"/>
    </row>
    <row r="5632" spans="4:4">
      <c r="D5632" s="167"/>
    </row>
    <row r="5633" spans="4:4">
      <c r="D5633" s="167"/>
    </row>
    <row r="5634" spans="4:4">
      <c r="D5634" s="167"/>
    </row>
    <row r="5635" spans="4:4">
      <c r="D5635" s="167"/>
    </row>
    <row r="5636" spans="4:4">
      <c r="D5636" s="167"/>
    </row>
    <row r="5637" spans="4:4">
      <c r="D5637" s="167"/>
    </row>
    <row r="5638" spans="4:4">
      <c r="D5638" s="167"/>
    </row>
    <row r="5639" spans="4:4">
      <c r="D5639" s="167"/>
    </row>
    <row r="5640" spans="4:4">
      <c r="D5640" s="167"/>
    </row>
    <row r="5641" spans="4:4">
      <c r="D5641" s="167"/>
    </row>
    <row r="5642" spans="4:4">
      <c r="D5642" s="167"/>
    </row>
    <row r="5643" spans="4:4">
      <c r="D5643" s="167"/>
    </row>
    <row r="5644" spans="4:4">
      <c r="D5644" s="167"/>
    </row>
    <row r="5645" spans="4:4">
      <c r="D5645" s="167"/>
    </row>
    <row r="5646" spans="4:4">
      <c r="D5646" s="167"/>
    </row>
    <row r="5647" spans="4:4">
      <c r="D5647" s="167"/>
    </row>
    <row r="5648" spans="4:4">
      <c r="D5648" s="167"/>
    </row>
    <row r="5649" spans="4:4">
      <c r="D5649" s="167"/>
    </row>
    <row r="5650" spans="4:4">
      <c r="D5650" s="167"/>
    </row>
    <row r="5651" spans="4:4">
      <c r="D5651" s="167"/>
    </row>
    <row r="5652" spans="4:4">
      <c r="D5652" s="167"/>
    </row>
    <row r="5653" spans="4:4">
      <c r="D5653" s="167"/>
    </row>
    <row r="5654" spans="4:4">
      <c r="D5654" s="167"/>
    </row>
    <row r="5655" spans="4:4">
      <c r="D5655" s="167"/>
    </row>
    <row r="5656" spans="4:4">
      <c r="D5656" s="167"/>
    </row>
    <row r="5657" spans="4:4">
      <c r="D5657" s="167"/>
    </row>
    <row r="5658" spans="4:4">
      <c r="D5658" s="167"/>
    </row>
    <row r="5659" spans="4:4">
      <c r="D5659" s="167"/>
    </row>
    <row r="5660" spans="4:4">
      <c r="D5660" s="167"/>
    </row>
    <row r="5661" spans="4:4">
      <c r="D5661" s="167"/>
    </row>
    <row r="5662" spans="4:4">
      <c r="D5662" s="167"/>
    </row>
    <row r="5663" spans="4:4">
      <c r="D5663" s="167"/>
    </row>
    <row r="5664" spans="4:4">
      <c r="D5664" s="167"/>
    </row>
    <row r="5665" spans="4:4">
      <c r="D5665" s="167"/>
    </row>
    <row r="5666" spans="4:4">
      <c r="D5666" s="167"/>
    </row>
    <row r="5667" spans="4:4">
      <c r="D5667" s="167"/>
    </row>
    <row r="5668" spans="4:4">
      <c r="D5668" s="167"/>
    </row>
    <row r="5669" spans="4:4">
      <c r="D5669" s="167"/>
    </row>
    <row r="5670" spans="4:4">
      <c r="D5670" s="167"/>
    </row>
    <row r="5671" spans="4:4">
      <c r="D5671" s="167"/>
    </row>
    <row r="5672" spans="4:4">
      <c r="D5672" s="167"/>
    </row>
    <row r="5673" spans="4:4">
      <c r="D5673" s="167"/>
    </row>
    <row r="5674" spans="4:4">
      <c r="D5674" s="167"/>
    </row>
    <row r="5675" spans="4:4">
      <c r="D5675" s="167"/>
    </row>
    <row r="5676" spans="4:4">
      <c r="D5676" s="167"/>
    </row>
    <row r="5677" spans="4:4">
      <c r="D5677" s="167"/>
    </row>
    <row r="5678" spans="4:4">
      <c r="D5678" s="167"/>
    </row>
    <row r="5679" spans="4:4">
      <c r="D5679" s="167"/>
    </row>
    <row r="5680" spans="4:4">
      <c r="D5680" s="167"/>
    </row>
    <row r="5681" spans="4:4">
      <c r="D5681" s="167"/>
    </row>
    <row r="5682" spans="4:4">
      <c r="D5682" s="167"/>
    </row>
    <row r="5683" spans="4:4">
      <c r="D5683" s="167"/>
    </row>
    <row r="5684" spans="4:4">
      <c r="D5684" s="167"/>
    </row>
    <row r="5685" spans="4:4">
      <c r="D5685" s="167"/>
    </row>
    <row r="5686" spans="4:4">
      <c r="D5686" s="167"/>
    </row>
    <row r="5687" spans="4:4">
      <c r="D5687" s="167"/>
    </row>
    <row r="5688" spans="4:4">
      <c r="D5688" s="167"/>
    </row>
    <row r="5689" spans="4:4">
      <c r="D5689" s="167"/>
    </row>
    <row r="5690" spans="4:4">
      <c r="D5690" s="167"/>
    </row>
    <row r="5691" spans="4:4">
      <c r="D5691" s="167"/>
    </row>
    <row r="5692" spans="4:4">
      <c r="D5692" s="167"/>
    </row>
    <row r="5693" spans="4:4">
      <c r="D5693" s="167"/>
    </row>
    <row r="5694" spans="4:4">
      <c r="D5694" s="167"/>
    </row>
    <row r="5695" spans="4:4">
      <c r="D5695" s="167"/>
    </row>
    <row r="5696" spans="4:4">
      <c r="D5696" s="167"/>
    </row>
    <row r="5697" spans="4:4">
      <c r="D5697" s="167"/>
    </row>
    <row r="5698" spans="4:4">
      <c r="D5698" s="167"/>
    </row>
    <row r="5699" spans="4:4">
      <c r="D5699" s="167"/>
    </row>
    <row r="5700" spans="4:4">
      <c r="D5700" s="167"/>
    </row>
    <row r="5701" spans="4:4">
      <c r="D5701" s="167"/>
    </row>
    <row r="5702" spans="4:4">
      <c r="D5702" s="167"/>
    </row>
    <row r="5703" spans="4:4">
      <c r="D5703" s="167"/>
    </row>
    <row r="5704" spans="4:4">
      <c r="D5704" s="167"/>
    </row>
    <row r="5705" spans="4:4">
      <c r="D5705" s="167"/>
    </row>
    <row r="5706" spans="4:4">
      <c r="D5706" s="167"/>
    </row>
    <row r="5707" spans="4:4">
      <c r="D5707" s="167"/>
    </row>
    <row r="5708" spans="4:4">
      <c r="D5708" s="167"/>
    </row>
    <row r="5709" spans="4:4">
      <c r="D5709" s="167"/>
    </row>
    <row r="5710" spans="4:4">
      <c r="D5710" s="167"/>
    </row>
    <row r="5711" spans="4:4">
      <c r="D5711" s="167"/>
    </row>
    <row r="5712" spans="4:4">
      <c r="D5712" s="167"/>
    </row>
    <row r="5713" spans="4:4">
      <c r="D5713" s="167"/>
    </row>
    <row r="5714" spans="4:4">
      <c r="D5714" s="167"/>
    </row>
    <row r="5715" spans="4:4">
      <c r="D5715" s="167"/>
    </row>
    <row r="5716" spans="4:4">
      <c r="D5716" s="167"/>
    </row>
    <row r="5717" spans="4:4">
      <c r="D5717" s="167"/>
    </row>
    <row r="5718" spans="4:4">
      <c r="D5718" s="167"/>
    </row>
    <row r="5719" spans="4:4">
      <c r="D5719" s="167"/>
    </row>
    <row r="5720" spans="4:4">
      <c r="D5720" s="167"/>
    </row>
    <row r="5721" spans="4:4">
      <c r="D5721" s="167"/>
    </row>
    <row r="5722" spans="4:4">
      <c r="D5722" s="167"/>
    </row>
    <row r="5723" spans="4:4">
      <c r="D5723" s="167"/>
    </row>
    <row r="5724" spans="4:4">
      <c r="D5724" s="167"/>
    </row>
    <row r="5725" spans="4:4">
      <c r="D5725" s="167"/>
    </row>
    <row r="5726" spans="4:4">
      <c r="D5726" s="167"/>
    </row>
    <row r="5727" spans="4:4">
      <c r="D5727" s="167"/>
    </row>
    <row r="5728" spans="4:4">
      <c r="D5728" s="167"/>
    </row>
    <row r="5729" spans="4:4">
      <c r="D5729" s="167"/>
    </row>
    <row r="5730" spans="4:4">
      <c r="D5730" s="167"/>
    </row>
    <row r="5731" spans="4:4">
      <c r="D5731" s="167"/>
    </row>
    <row r="5732" spans="4:4">
      <c r="D5732" s="167"/>
    </row>
    <row r="5733" spans="4:4">
      <c r="D5733" s="167"/>
    </row>
    <row r="5734" spans="4:4">
      <c r="D5734" s="167"/>
    </row>
    <row r="5735" spans="4:4">
      <c r="D5735" s="167"/>
    </row>
    <row r="5736" spans="4:4">
      <c r="D5736" s="167"/>
    </row>
    <row r="5737" spans="4:4">
      <c r="D5737" s="167"/>
    </row>
    <row r="5738" spans="4:4">
      <c r="D5738" s="167"/>
    </row>
    <row r="5739" spans="4:4">
      <c r="D5739" s="167"/>
    </row>
    <row r="5740" spans="4:4">
      <c r="D5740" s="167"/>
    </row>
    <row r="5741" spans="4:4">
      <c r="D5741" s="167"/>
    </row>
    <row r="5742" spans="4:4">
      <c r="D5742" s="167"/>
    </row>
    <row r="5743" spans="4:4">
      <c r="D5743" s="167"/>
    </row>
    <row r="5744" spans="4:4">
      <c r="D5744" s="167"/>
    </row>
    <row r="5745" spans="4:4">
      <c r="D5745" s="167"/>
    </row>
    <row r="5746" spans="4:4">
      <c r="D5746" s="167"/>
    </row>
    <row r="5747" spans="4:4">
      <c r="D5747" s="167"/>
    </row>
    <row r="5748" spans="4:4">
      <c r="D5748" s="167"/>
    </row>
    <row r="5749" spans="4:4">
      <c r="D5749" s="167"/>
    </row>
    <row r="5750" spans="4:4">
      <c r="D5750" s="167"/>
    </row>
    <row r="5751" spans="4:4">
      <c r="D5751" s="167"/>
    </row>
    <row r="5752" spans="4:4">
      <c r="D5752" s="167"/>
    </row>
    <row r="5753" spans="4:4">
      <c r="D5753" s="167"/>
    </row>
    <row r="5754" spans="4:4">
      <c r="D5754" s="167"/>
    </row>
    <row r="5755" spans="4:4">
      <c r="D5755" s="167"/>
    </row>
    <row r="5756" spans="4:4">
      <c r="D5756" s="167"/>
    </row>
    <row r="5757" spans="4:4">
      <c r="D5757" s="167"/>
    </row>
    <row r="5758" spans="4:4">
      <c r="D5758" s="167"/>
    </row>
    <row r="5759" spans="4:4">
      <c r="D5759" s="167"/>
    </row>
    <row r="5760" spans="4:4">
      <c r="D5760" s="167"/>
    </row>
    <row r="5761" spans="4:4">
      <c r="D5761" s="167"/>
    </row>
    <row r="5762" spans="4:4">
      <c r="D5762" s="167"/>
    </row>
    <row r="5763" spans="4:4">
      <c r="D5763" s="167"/>
    </row>
    <row r="5764" spans="4:4">
      <c r="D5764" s="167"/>
    </row>
    <row r="5765" spans="4:4">
      <c r="D5765" s="167"/>
    </row>
    <row r="5766" spans="4:4">
      <c r="D5766" s="167"/>
    </row>
    <row r="5767" spans="4:4">
      <c r="D5767" s="167"/>
    </row>
    <row r="5768" spans="4:4">
      <c r="D5768" s="167"/>
    </row>
    <row r="5769" spans="4:4">
      <c r="D5769" s="167"/>
    </row>
    <row r="5770" spans="4:4">
      <c r="D5770" s="167"/>
    </row>
    <row r="5771" spans="4:4">
      <c r="D5771" s="167"/>
    </row>
    <row r="5772" spans="4:4">
      <c r="D5772" s="167"/>
    </row>
    <row r="5773" spans="4:4">
      <c r="D5773" s="167"/>
    </row>
    <row r="5774" spans="4:4">
      <c r="D5774" s="167"/>
    </row>
    <row r="5775" spans="4:4">
      <c r="D5775" s="167"/>
    </row>
    <row r="5776" spans="4:4">
      <c r="D5776" s="167"/>
    </row>
    <row r="5777" spans="4:4">
      <c r="D5777" s="167"/>
    </row>
    <row r="5778" spans="4:4">
      <c r="D5778" s="167"/>
    </row>
    <row r="5779" spans="4:4">
      <c r="D5779" s="167"/>
    </row>
    <row r="5780" spans="4:4">
      <c r="D5780" s="167"/>
    </row>
    <row r="5781" spans="4:4">
      <c r="D5781" s="167"/>
    </row>
    <row r="5782" spans="4:4">
      <c r="D5782" s="167"/>
    </row>
    <row r="5783" spans="4:4">
      <c r="D5783" s="167"/>
    </row>
    <row r="5784" spans="4:4">
      <c r="D5784" s="167"/>
    </row>
    <row r="5785" spans="4:4">
      <c r="D5785" s="167"/>
    </row>
    <row r="5786" spans="4:4">
      <c r="D5786" s="167"/>
    </row>
    <row r="5787" spans="4:4">
      <c r="D5787" s="167"/>
    </row>
    <row r="5788" spans="4:4">
      <c r="D5788" s="167"/>
    </row>
    <row r="5789" spans="4:4">
      <c r="D5789" s="167"/>
    </row>
    <row r="5790" spans="4:4">
      <c r="D5790" s="167"/>
    </row>
    <row r="5791" spans="4:4">
      <c r="D5791" s="167"/>
    </row>
    <row r="5792" spans="4:4">
      <c r="D5792" s="167"/>
    </row>
    <row r="5793" spans="4:4">
      <c r="D5793" s="167"/>
    </row>
    <row r="5794" spans="4:4">
      <c r="D5794" s="167"/>
    </row>
    <row r="5795" spans="4:4">
      <c r="D5795" s="167"/>
    </row>
    <row r="5796" spans="4:4">
      <c r="D5796" s="167"/>
    </row>
    <row r="5797" spans="4:4">
      <c r="D5797" s="167"/>
    </row>
    <row r="5798" spans="4:4">
      <c r="D5798" s="167"/>
    </row>
    <row r="5799" spans="4:4">
      <c r="D5799" s="167"/>
    </row>
    <row r="5800" spans="4:4">
      <c r="D5800" s="167"/>
    </row>
    <row r="5801" spans="4:4">
      <c r="D5801" s="167"/>
    </row>
    <row r="5802" spans="4:4">
      <c r="D5802" s="167"/>
    </row>
    <row r="5803" spans="4:4">
      <c r="D5803" s="167"/>
    </row>
    <row r="5804" spans="4:4">
      <c r="D5804" s="167"/>
    </row>
    <row r="5805" spans="4:4">
      <c r="D5805" s="167"/>
    </row>
    <row r="5806" spans="4:4">
      <c r="D5806" s="167"/>
    </row>
    <row r="5807" spans="4:4">
      <c r="D5807" s="167"/>
    </row>
    <row r="5808" spans="4:4">
      <c r="D5808" s="167"/>
    </row>
    <row r="5809" spans="4:4">
      <c r="D5809" s="167"/>
    </row>
    <row r="5810" spans="4:4">
      <c r="D5810" s="167"/>
    </row>
    <row r="5811" spans="4:4">
      <c r="D5811" s="167"/>
    </row>
    <row r="5812" spans="4:4">
      <c r="D5812" s="167"/>
    </row>
    <row r="5813" spans="4:4">
      <c r="D5813" s="167"/>
    </row>
    <row r="5814" spans="4:4">
      <c r="D5814" s="167"/>
    </row>
    <row r="5815" spans="4:4">
      <c r="D5815" s="167"/>
    </row>
    <row r="5816" spans="4:4">
      <c r="D5816" s="167"/>
    </row>
    <row r="5817" spans="4:4">
      <c r="D5817" s="167"/>
    </row>
    <row r="5818" spans="4:4">
      <c r="D5818" s="167"/>
    </row>
    <row r="5819" spans="4:4">
      <c r="D5819" s="167"/>
    </row>
    <row r="5820" spans="4:4">
      <c r="D5820" s="167"/>
    </row>
    <row r="5821" spans="4:4">
      <c r="D5821" s="167"/>
    </row>
    <row r="5822" spans="4:4">
      <c r="D5822" s="167"/>
    </row>
    <row r="5823" spans="4:4">
      <c r="D5823" s="167"/>
    </row>
    <row r="5824" spans="4:4">
      <c r="D5824" s="167"/>
    </row>
    <row r="5825" spans="4:4">
      <c r="D5825" s="167"/>
    </row>
    <row r="5826" spans="4:4">
      <c r="D5826" s="167"/>
    </row>
    <row r="5827" spans="4:4">
      <c r="D5827" s="167"/>
    </row>
    <row r="5828" spans="4:4">
      <c r="D5828" s="167"/>
    </row>
    <row r="5829" spans="4:4">
      <c r="D5829" s="167"/>
    </row>
    <row r="5830" spans="4:4">
      <c r="D5830" s="167"/>
    </row>
    <row r="5831" spans="4:4">
      <c r="D5831" s="167"/>
    </row>
    <row r="5832" spans="4:4">
      <c r="D5832" s="167"/>
    </row>
    <row r="5833" spans="4:4">
      <c r="D5833" s="167"/>
    </row>
    <row r="5834" spans="4:4">
      <c r="D5834" s="167"/>
    </row>
    <row r="5835" spans="4:4">
      <c r="D5835" s="167"/>
    </row>
    <row r="5836" spans="4:4">
      <c r="D5836" s="167"/>
    </row>
    <row r="5837" spans="4:4">
      <c r="D5837" s="167"/>
    </row>
    <row r="5838" spans="4:4">
      <c r="D5838" s="167"/>
    </row>
    <row r="5839" spans="4:4">
      <c r="D5839" s="167"/>
    </row>
    <row r="5840" spans="4:4">
      <c r="D5840" s="167"/>
    </row>
    <row r="5841" spans="4:4">
      <c r="D5841" s="167"/>
    </row>
    <row r="5842" spans="4:4">
      <c r="D5842" s="167"/>
    </row>
    <row r="5843" spans="4:4">
      <c r="D5843" s="167"/>
    </row>
    <row r="5844" spans="4:4">
      <c r="D5844" s="167"/>
    </row>
    <row r="5845" spans="4:4">
      <c r="D5845" s="167"/>
    </row>
    <row r="5846" spans="4:4">
      <c r="D5846" s="167"/>
    </row>
    <row r="5847" spans="4:4">
      <c r="D5847" s="167"/>
    </row>
    <row r="5848" spans="4:4">
      <c r="D5848" s="167"/>
    </row>
    <row r="5849" spans="4:4">
      <c r="D5849" s="167"/>
    </row>
    <row r="5850" spans="4:4">
      <c r="D5850" s="167"/>
    </row>
    <row r="5851" spans="4:4">
      <c r="D5851" s="167"/>
    </row>
    <row r="5852" spans="4:4">
      <c r="D5852" s="167"/>
    </row>
    <row r="5853" spans="4:4">
      <c r="D5853" s="167"/>
    </row>
    <row r="5854" spans="4:4">
      <c r="D5854" s="167"/>
    </row>
    <row r="5855" spans="4:4">
      <c r="D5855" s="167"/>
    </row>
    <row r="5856" spans="4:4">
      <c r="D5856" s="167"/>
    </row>
    <row r="5857" spans="4:4">
      <c r="D5857" s="167"/>
    </row>
    <row r="5858" spans="4:4">
      <c r="D5858" s="167"/>
    </row>
    <row r="5859" spans="4:4">
      <c r="D5859" s="167"/>
    </row>
    <row r="5860" spans="4:4">
      <c r="D5860" s="167"/>
    </row>
    <row r="5861" spans="4:4">
      <c r="D5861" s="167"/>
    </row>
    <row r="5862" spans="4:4">
      <c r="D5862" s="167"/>
    </row>
    <row r="5863" spans="4:4">
      <c r="D5863" s="167"/>
    </row>
    <row r="5864" spans="4:4">
      <c r="D5864" s="167"/>
    </row>
    <row r="5865" spans="4:4">
      <c r="D5865" s="167"/>
    </row>
    <row r="5866" spans="4:4">
      <c r="D5866" s="167"/>
    </row>
    <row r="5867" spans="4:4">
      <c r="D5867" s="167"/>
    </row>
    <row r="5868" spans="4:4">
      <c r="D5868" s="167"/>
    </row>
    <row r="5869" spans="4:4">
      <c r="D5869" s="167"/>
    </row>
    <row r="5870" spans="4:4">
      <c r="D5870" s="167"/>
    </row>
    <row r="5871" spans="4:4">
      <c r="D5871" s="167"/>
    </row>
    <row r="5872" spans="4:4">
      <c r="D5872" s="167"/>
    </row>
    <row r="5873" spans="4:4">
      <c r="D5873" s="167"/>
    </row>
    <row r="5874" spans="4:4">
      <c r="D5874" s="167"/>
    </row>
    <row r="5875" spans="4:4">
      <c r="D5875" s="167"/>
    </row>
    <row r="5876" spans="4:4">
      <c r="D5876" s="167"/>
    </row>
    <row r="5877" spans="4:4">
      <c r="D5877" s="167"/>
    </row>
    <row r="5878" spans="4:4">
      <c r="D5878" s="167"/>
    </row>
    <row r="5879" spans="4:4">
      <c r="D5879" s="167"/>
    </row>
    <row r="5880" spans="4:4">
      <c r="D5880" s="167"/>
    </row>
    <row r="5881" spans="4:4">
      <c r="D5881" s="167"/>
    </row>
    <row r="5882" spans="4:4">
      <c r="D5882" s="167"/>
    </row>
    <row r="5883" spans="4:4">
      <c r="D5883" s="167"/>
    </row>
    <row r="5884" spans="4:4">
      <c r="D5884" s="167"/>
    </row>
    <row r="5885" spans="4:4">
      <c r="D5885" s="167"/>
    </row>
    <row r="5886" spans="4:4">
      <c r="D5886" s="167"/>
    </row>
    <row r="5887" spans="4:4">
      <c r="D5887" s="167"/>
    </row>
    <row r="5888" spans="4:4">
      <c r="D5888" s="167"/>
    </row>
    <row r="5889" spans="4:4">
      <c r="D5889" s="167"/>
    </row>
    <row r="5890" spans="4:4">
      <c r="D5890" s="167"/>
    </row>
    <row r="5891" spans="4:4">
      <c r="D5891" s="167"/>
    </row>
    <row r="5892" spans="4:4">
      <c r="D5892" s="167"/>
    </row>
    <row r="5893" spans="4:4">
      <c r="D5893" s="167"/>
    </row>
    <row r="5894" spans="4:4">
      <c r="D5894" s="167"/>
    </row>
    <row r="5895" spans="4:4">
      <c r="D5895" s="167"/>
    </row>
    <row r="5896" spans="4:4">
      <c r="D5896" s="167"/>
    </row>
    <row r="5897" spans="4:4">
      <c r="D5897" s="167"/>
    </row>
    <row r="5898" spans="4:4">
      <c r="D5898" s="167"/>
    </row>
    <row r="5899" spans="4:4">
      <c r="D5899" s="167"/>
    </row>
    <row r="5900" spans="4:4">
      <c r="D5900" s="167"/>
    </row>
    <row r="5901" spans="4:4">
      <c r="D5901" s="167"/>
    </row>
    <row r="5902" spans="4:4">
      <c r="D5902" s="167"/>
    </row>
    <row r="5903" spans="4:4">
      <c r="D5903" s="167"/>
    </row>
    <row r="5904" spans="4:4">
      <c r="D5904" s="167"/>
    </row>
    <row r="5905" spans="4:4">
      <c r="D5905" s="167"/>
    </row>
    <row r="5906" spans="4:4">
      <c r="D5906" s="167"/>
    </row>
    <row r="5907" spans="4:4">
      <c r="D5907" s="167"/>
    </row>
    <row r="5908" spans="4:4">
      <c r="D5908" s="167"/>
    </row>
    <row r="5909" spans="4:4">
      <c r="D5909" s="167"/>
    </row>
    <row r="5910" spans="4:4">
      <c r="D5910" s="167"/>
    </row>
    <row r="5911" spans="4:4">
      <c r="D5911" s="167"/>
    </row>
    <row r="5912" spans="4:4">
      <c r="D5912" s="167"/>
    </row>
    <row r="5913" spans="4:4">
      <c r="D5913" s="167"/>
    </row>
    <row r="5914" spans="4:4">
      <c r="D5914" s="167"/>
    </row>
    <row r="5915" spans="4:4">
      <c r="D5915" s="167"/>
    </row>
    <row r="5916" spans="4:4">
      <c r="D5916" s="167"/>
    </row>
    <row r="5917" spans="4:4">
      <c r="D5917" s="167"/>
    </row>
    <row r="5918" spans="4:4">
      <c r="D5918" s="167"/>
    </row>
    <row r="5919" spans="4:4">
      <c r="D5919" s="167"/>
    </row>
    <row r="5920" spans="4:4">
      <c r="D5920" s="167"/>
    </row>
    <row r="5921" spans="4:4">
      <c r="D5921" s="167"/>
    </row>
    <row r="5922" spans="4:4">
      <c r="D5922" s="167"/>
    </row>
    <row r="5923" spans="4:4">
      <c r="D5923" s="167"/>
    </row>
    <row r="5924" spans="4:4">
      <c r="D5924" s="167"/>
    </row>
    <row r="5925" spans="4:4">
      <c r="D5925" s="167"/>
    </row>
    <row r="5926" spans="4:4">
      <c r="D5926" s="167"/>
    </row>
    <row r="5927" spans="4:4">
      <c r="D5927" s="167"/>
    </row>
    <row r="5928" spans="4:4">
      <c r="D5928" s="167"/>
    </row>
    <row r="5929" spans="4:4">
      <c r="D5929" s="167"/>
    </row>
    <row r="5930" spans="4:4">
      <c r="D5930" s="167"/>
    </row>
    <row r="5931" spans="4:4">
      <c r="D5931" s="167"/>
    </row>
    <row r="5932" spans="4:4">
      <c r="D5932" s="167"/>
    </row>
    <row r="5933" spans="4:4">
      <c r="D5933" s="167"/>
    </row>
    <row r="5934" spans="4:4">
      <c r="D5934" s="167"/>
    </row>
    <row r="5935" spans="4:4">
      <c r="D5935" s="167"/>
    </row>
    <row r="5936" spans="4:4">
      <c r="D5936" s="167"/>
    </row>
    <row r="5937" spans="4:4">
      <c r="D5937" s="167"/>
    </row>
    <row r="5938" spans="4:4">
      <c r="D5938" s="167"/>
    </row>
    <row r="5939" spans="4:4">
      <c r="D5939" s="167"/>
    </row>
    <row r="5940" spans="4:4">
      <c r="D5940" s="167"/>
    </row>
    <row r="5941" spans="4:4">
      <c r="D5941" s="167"/>
    </row>
    <row r="5942" spans="4:4">
      <c r="D5942" s="167"/>
    </row>
    <row r="5943" spans="4:4">
      <c r="D5943" s="167"/>
    </row>
    <row r="5944" spans="4:4">
      <c r="D5944" s="167"/>
    </row>
    <row r="5945" spans="4:4">
      <c r="D5945" s="167"/>
    </row>
    <row r="5946" spans="4:4">
      <c r="D5946" s="167"/>
    </row>
    <row r="5947" spans="4:4">
      <c r="D5947" s="167"/>
    </row>
    <row r="5948" spans="4:4">
      <c r="D5948" s="167"/>
    </row>
    <row r="5949" spans="4:4">
      <c r="D5949" s="167"/>
    </row>
    <row r="5950" spans="4:4">
      <c r="D5950" s="167"/>
    </row>
    <row r="5951" spans="4:4">
      <c r="D5951" s="167"/>
    </row>
    <row r="5952" spans="4:4">
      <c r="D5952" s="167"/>
    </row>
    <row r="5953" spans="4:4">
      <c r="D5953" s="167"/>
    </row>
    <row r="5954" spans="4:4">
      <c r="D5954" s="167"/>
    </row>
    <row r="5955" spans="4:4">
      <c r="D5955" s="167"/>
    </row>
    <row r="5956" spans="4:4">
      <c r="D5956" s="167"/>
    </row>
    <row r="5957" spans="4:4">
      <c r="D5957" s="167"/>
    </row>
    <row r="5958" spans="4:4">
      <c r="D5958" s="167"/>
    </row>
    <row r="5959" spans="4:4">
      <c r="D5959" s="167"/>
    </row>
    <row r="5960" spans="4:4">
      <c r="D5960" s="167"/>
    </row>
    <row r="5961" spans="4:4">
      <c r="D5961" s="167"/>
    </row>
    <row r="5962" spans="4:4">
      <c r="D5962" s="167"/>
    </row>
    <row r="5963" spans="4:4">
      <c r="D5963" s="167"/>
    </row>
    <row r="5964" spans="4:4">
      <c r="D5964" s="167"/>
    </row>
    <row r="5965" spans="4:4">
      <c r="D5965" s="167"/>
    </row>
    <row r="5966" spans="4:4">
      <c r="D5966" s="167"/>
    </row>
    <row r="5967" spans="4:4">
      <c r="D5967" s="167"/>
    </row>
    <row r="5968" spans="4:4">
      <c r="D5968" s="167"/>
    </row>
    <row r="5969" spans="4:4">
      <c r="D5969" s="167"/>
    </row>
    <row r="5970" spans="4:4">
      <c r="D5970" s="167"/>
    </row>
    <row r="5971" spans="4:4">
      <c r="D5971" s="167"/>
    </row>
    <row r="5972" spans="4:4">
      <c r="D5972" s="167"/>
    </row>
    <row r="5973" spans="4:4">
      <c r="D5973" s="167"/>
    </row>
    <row r="5974" spans="4:4">
      <c r="D5974" s="167"/>
    </row>
    <row r="5975" spans="4:4">
      <c r="D5975" s="167"/>
    </row>
    <row r="5976" spans="4:4">
      <c r="D5976" s="167"/>
    </row>
    <row r="5977" spans="4:4">
      <c r="D5977" s="167"/>
    </row>
    <row r="5978" spans="4:4">
      <c r="D5978" s="167"/>
    </row>
    <row r="5979" spans="4:4">
      <c r="D5979" s="167"/>
    </row>
    <row r="5980" spans="4:4">
      <c r="D5980" s="167"/>
    </row>
    <row r="5981" spans="4:4">
      <c r="D5981" s="167"/>
    </row>
    <row r="5982" spans="4:4">
      <c r="D5982" s="167"/>
    </row>
    <row r="5983" spans="4:4">
      <c r="D5983" s="167"/>
    </row>
    <row r="5984" spans="4:4">
      <c r="D5984" s="167"/>
    </row>
    <row r="5985" spans="4:4">
      <c r="D5985" s="167"/>
    </row>
    <row r="5986" spans="4:4">
      <c r="D5986" s="167"/>
    </row>
    <row r="5987" spans="4:4">
      <c r="D5987" s="167"/>
    </row>
    <row r="5988" spans="4:4">
      <c r="D5988" s="167"/>
    </row>
    <row r="5989" spans="4:4">
      <c r="D5989" s="167"/>
    </row>
    <row r="5990" spans="4:4">
      <c r="D5990" s="167"/>
    </row>
    <row r="5991" spans="4:4">
      <c r="D5991" s="167"/>
    </row>
    <row r="5992" spans="4:4">
      <c r="D5992" s="167"/>
    </row>
    <row r="5993" spans="4:4">
      <c r="D5993" s="167"/>
    </row>
    <row r="5994" spans="4:4">
      <c r="D5994" s="167"/>
    </row>
    <row r="5995" spans="4:4">
      <c r="D5995" s="167"/>
    </row>
    <row r="5996" spans="4:4">
      <c r="D5996" s="167"/>
    </row>
    <row r="5997" spans="4:4">
      <c r="D5997" s="167"/>
    </row>
    <row r="5998" spans="4:4">
      <c r="D5998" s="167"/>
    </row>
    <row r="5999" spans="4:4">
      <c r="D5999" s="167"/>
    </row>
    <row r="6000" spans="4:4">
      <c r="D6000" s="167"/>
    </row>
    <row r="6001" spans="4:4">
      <c r="D6001" s="167"/>
    </row>
    <row r="6002" spans="4:4">
      <c r="D6002" s="167"/>
    </row>
    <row r="6003" spans="4:4">
      <c r="D6003" s="167"/>
    </row>
    <row r="6004" spans="4:4">
      <c r="D6004" s="167"/>
    </row>
    <row r="6005" spans="4:4">
      <c r="D6005" s="167"/>
    </row>
    <row r="6006" spans="4:4">
      <c r="D6006" s="167"/>
    </row>
    <row r="6007" spans="4:4">
      <c r="D6007" s="167"/>
    </row>
    <row r="6008" spans="4:4">
      <c r="D6008" s="167"/>
    </row>
    <row r="6009" spans="4:4">
      <c r="D6009" s="167"/>
    </row>
    <row r="6010" spans="4:4">
      <c r="D6010" s="167"/>
    </row>
    <row r="6011" spans="4:4">
      <c r="D6011" s="167"/>
    </row>
    <row r="6012" spans="4:4">
      <c r="D6012" s="167"/>
    </row>
    <row r="6013" spans="4:4">
      <c r="D6013" s="167"/>
    </row>
    <row r="6014" spans="4:4">
      <c r="D6014" s="167"/>
    </row>
    <row r="6015" spans="4:4">
      <c r="D6015" s="167"/>
    </row>
    <row r="6016" spans="4:4">
      <c r="D6016" s="167"/>
    </row>
    <row r="6017" spans="4:4">
      <c r="D6017" s="167"/>
    </row>
    <row r="6018" spans="4:4">
      <c r="D6018" s="167"/>
    </row>
    <row r="6019" spans="4:4">
      <c r="D6019" s="167"/>
    </row>
    <row r="6020" spans="4:4">
      <c r="D6020" s="167"/>
    </row>
    <row r="6021" spans="4:4">
      <c r="D6021" s="167"/>
    </row>
    <row r="6022" spans="4:4">
      <c r="D6022" s="167"/>
    </row>
    <row r="6023" spans="4:4">
      <c r="D6023" s="167"/>
    </row>
    <row r="6024" spans="4:4">
      <c r="D6024" s="167"/>
    </row>
    <row r="6025" spans="4:4">
      <c r="D6025" s="167"/>
    </row>
    <row r="6026" spans="4:4">
      <c r="D6026" s="167"/>
    </row>
    <row r="6027" spans="4:4">
      <c r="D6027" s="167"/>
    </row>
    <row r="6028" spans="4:4">
      <c r="D6028" s="167"/>
    </row>
    <row r="6029" spans="4:4">
      <c r="D6029" s="167"/>
    </row>
    <row r="6030" spans="4:4">
      <c r="D6030" s="167"/>
    </row>
    <row r="6031" spans="4:4">
      <c r="D6031" s="167"/>
    </row>
    <row r="6032" spans="4:4">
      <c r="D6032" s="167"/>
    </row>
    <row r="6033" spans="4:4">
      <c r="D6033" s="167"/>
    </row>
    <row r="6034" spans="4:4">
      <c r="D6034" s="167"/>
    </row>
    <row r="6035" spans="4:4">
      <c r="D6035" s="167"/>
    </row>
    <row r="6036" spans="4:4">
      <c r="D6036" s="167"/>
    </row>
    <row r="6037" spans="4:4">
      <c r="D6037" s="167"/>
    </row>
    <row r="6038" spans="4:4">
      <c r="D6038" s="167"/>
    </row>
    <row r="6039" spans="4:4">
      <c r="D6039" s="167"/>
    </row>
    <row r="6040" spans="4:4">
      <c r="D6040" s="167"/>
    </row>
    <row r="6041" spans="4:4">
      <c r="D6041" s="167"/>
    </row>
    <row r="6042" spans="4:4">
      <c r="D6042" s="167"/>
    </row>
    <row r="6043" spans="4:4">
      <c r="D6043" s="167"/>
    </row>
    <row r="6044" spans="4:4">
      <c r="D6044" s="167"/>
    </row>
    <row r="6045" spans="4:4">
      <c r="D6045" s="167"/>
    </row>
    <row r="6046" spans="4:4">
      <c r="D6046" s="167"/>
    </row>
    <row r="6047" spans="4:4">
      <c r="D6047" s="167"/>
    </row>
    <row r="6048" spans="4:4">
      <c r="D6048" s="167"/>
    </row>
    <row r="6049" spans="4:4">
      <c r="D6049" s="167"/>
    </row>
    <row r="6050" spans="4:4">
      <c r="D6050" s="167"/>
    </row>
    <row r="6051" spans="4:4">
      <c r="D6051" s="167"/>
    </row>
    <row r="6052" spans="4:4">
      <c r="D6052" s="167"/>
    </row>
    <row r="6053" spans="4:4">
      <c r="D6053" s="167"/>
    </row>
    <row r="6054" spans="4:4">
      <c r="D6054" s="167"/>
    </row>
    <row r="6055" spans="4:4">
      <c r="D6055" s="167"/>
    </row>
    <row r="6056" spans="4:4">
      <c r="D6056" s="167"/>
    </row>
    <row r="6057" spans="4:4">
      <c r="D6057" s="167"/>
    </row>
    <row r="6058" spans="4:4">
      <c r="D6058" s="167"/>
    </row>
    <row r="6059" spans="4:4">
      <c r="D6059" s="167"/>
    </row>
    <row r="6060" spans="4:4">
      <c r="D6060" s="167"/>
    </row>
    <row r="6061" spans="4:4">
      <c r="D6061" s="167"/>
    </row>
    <row r="6062" spans="4:4">
      <c r="D6062" s="167"/>
    </row>
    <row r="6063" spans="4:4">
      <c r="D6063" s="167"/>
    </row>
    <row r="6064" spans="4:4">
      <c r="D6064" s="167"/>
    </row>
    <row r="6065" spans="4:4">
      <c r="D6065" s="167"/>
    </row>
    <row r="6066" spans="4:4">
      <c r="D6066" s="167"/>
    </row>
    <row r="6067" spans="4:4">
      <c r="D6067" s="167"/>
    </row>
    <row r="6068" spans="4:4">
      <c r="D6068" s="167"/>
    </row>
    <row r="6069" spans="4:4">
      <c r="D6069" s="167"/>
    </row>
    <row r="6070" spans="4:4">
      <c r="D6070" s="167"/>
    </row>
    <row r="6071" spans="4:4">
      <c r="D6071" s="167"/>
    </row>
    <row r="6072" spans="4:4">
      <c r="D6072" s="167"/>
    </row>
    <row r="6073" spans="4:4">
      <c r="D6073" s="167"/>
    </row>
    <row r="6074" spans="4:4">
      <c r="D6074" s="167"/>
    </row>
    <row r="6075" spans="4:4">
      <c r="D6075" s="167"/>
    </row>
    <row r="6076" spans="4:4">
      <c r="D6076" s="167"/>
    </row>
    <row r="6077" spans="4:4">
      <c r="D6077" s="167"/>
    </row>
    <row r="6078" spans="4:4">
      <c r="D6078" s="167"/>
    </row>
    <row r="6079" spans="4:4">
      <c r="D6079" s="167"/>
    </row>
    <row r="6080" spans="4:4">
      <c r="D6080" s="167"/>
    </row>
    <row r="6081" spans="4:4">
      <c r="D6081" s="167"/>
    </row>
    <row r="6082" spans="4:4">
      <c r="D6082" s="167"/>
    </row>
    <row r="6083" spans="4:4">
      <c r="D6083" s="167"/>
    </row>
    <row r="6084" spans="4:4">
      <c r="D6084" s="167"/>
    </row>
    <row r="6085" spans="4:4">
      <c r="D6085" s="167"/>
    </row>
    <row r="6086" spans="4:4">
      <c r="D6086" s="167"/>
    </row>
    <row r="6087" spans="4:4">
      <c r="D6087" s="167"/>
    </row>
    <row r="6088" spans="4:4">
      <c r="D6088" s="167"/>
    </row>
    <row r="6089" spans="4:4">
      <c r="D6089" s="167"/>
    </row>
    <row r="6090" spans="4:4">
      <c r="D6090" s="167"/>
    </row>
    <row r="6091" spans="4:4">
      <c r="D6091" s="167"/>
    </row>
    <row r="6092" spans="4:4">
      <c r="D6092" s="167"/>
    </row>
    <row r="6093" spans="4:4">
      <c r="D6093" s="167"/>
    </row>
    <row r="6094" spans="4:4">
      <c r="D6094" s="167"/>
    </row>
    <row r="6095" spans="4:4">
      <c r="D6095" s="167"/>
    </row>
    <row r="6096" spans="4:4">
      <c r="D6096" s="167"/>
    </row>
    <row r="6097" spans="4:4">
      <c r="D6097" s="167"/>
    </row>
    <row r="6098" spans="4:4">
      <c r="D6098" s="167"/>
    </row>
    <row r="6099" spans="4:4">
      <c r="D6099" s="167"/>
    </row>
    <row r="6100" spans="4:4">
      <c r="D6100" s="167"/>
    </row>
    <row r="6101" spans="4:4">
      <c r="D6101" s="167"/>
    </row>
    <row r="6102" spans="4:4">
      <c r="D6102" s="167"/>
    </row>
    <row r="6103" spans="4:4">
      <c r="D6103" s="167"/>
    </row>
    <row r="6104" spans="4:4">
      <c r="D6104" s="167"/>
    </row>
    <row r="6105" spans="4:4">
      <c r="D6105" s="167"/>
    </row>
    <row r="6106" spans="4:4">
      <c r="D6106" s="167"/>
    </row>
    <row r="6107" spans="4:4">
      <c r="D6107" s="167"/>
    </row>
    <row r="6108" spans="4:4">
      <c r="D6108" s="167"/>
    </row>
    <row r="6109" spans="4:4">
      <c r="D6109" s="167"/>
    </row>
    <row r="6110" spans="4:4">
      <c r="D6110" s="167"/>
    </row>
    <row r="6111" spans="4:4">
      <c r="D6111" s="167"/>
    </row>
    <row r="6112" spans="4:4">
      <c r="D6112" s="167"/>
    </row>
    <row r="6113" spans="4:4">
      <c r="D6113" s="167"/>
    </row>
    <row r="6114" spans="4:4">
      <c r="D6114" s="167"/>
    </row>
    <row r="6115" spans="4:4">
      <c r="D6115" s="167"/>
    </row>
    <row r="6116" spans="4:4">
      <c r="D6116" s="167"/>
    </row>
    <row r="6117" spans="4:4">
      <c r="D6117" s="167"/>
    </row>
    <row r="6118" spans="4:4">
      <c r="D6118" s="167"/>
    </row>
    <row r="6119" spans="4:4">
      <c r="D6119" s="167"/>
    </row>
    <row r="6120" spans="4:4">
      <c r="D6120" s="167"/>
    </row>
    <row r="6121" spans="4:4">
      <c r="D6121" s="167"/>
    </row>
    <row r="6122" spans="4:4">
      <c r="D6122" s="167"/>
    </row>
    <row r="6123" spans="4:4">
      <c r="D6123" s="167"/>
    </row>
    <row r="6124" spans="4:4">
      <c r="D6124" s="167"/>
    </row>
    <row r="6125" spans="4:4">
      <c r="D6125" s="167"/>
    </row>
    <row r="6126" spans="4:4">
      <c r="D6126" s="167"/>
    </row>
    <row r="6127" spans="4:4">
      <c r="D6127" s="167"/>
    </row>
    <row r="6128" spans="4:4">
      <c r="D6128" s="167"/>
    </row>
    <row r="6129" spans="4:4">
      <c r="D6129" s="167"/>
    </row>
    <row r="6130" spans="4:4">
      <c r="D6130" s="167"/>
    </row>
    <row r="6131" spans="4:4">
      <c r="D6131" s="167"/>
    </row>
    <row r="6132" spans="4:4">
      <c r="D6132" s="167"/>
    </row>
    <row r="6133" spans="4:4">
      <c r="D6133" s="167"/>
    </row>
    <row r="6134" spans="4:4">
      <c r="D6134" s="167"/>
    </row>
    <row r="6135" spans="4:4">
      <c r="D6135" s="167"/>
    </row>
    <row r="6136" spans="4:4">
      <c r="D6136" s="167"/>
    </row>
    <row r="6137" spans="4:4">
      <c r="D6137" s="167"/>
    </row>
    <row r="6138" spans="4:4">
      <c r="D6138" s="167"/>
    </row>
    <row r="6139" spans="4:4">
      <c r="D6139" s="167"/>
    </row>
    <row r="6140" spans="4:4">
      <c r="D6140" s="167"/>
    </row>
    <row r="6141" spans="4:4">
      <c r="D6141" s="167"/>
    </row>
    <row r="6142" spans="4:4">
      <c r="D6142" s="167"/>
    </row>
    <row r="6143" spans="4:4">
      <c r="D6143" s="167"/>
    </row>
    <row r="6144" spans="4:4">
      <c r="D6144" s="167"/>
    </row>
    <row r="6145" spans="4:4">
      <c r="D6145" s="167"/>
    </row>
    <row r="6146" spans="4:4">
      <c r="D6146" s="167"/>
    </row>
    <row r="6147" spans="4:4">
      <c r="D6147" s="167"/>
    </row>
    <row r="6148" spans="4:4">
      <c r="D6148" s="167"/>
    </row>
    <row r="6149" spans="4:4">
      <c r="D6149" s="167"/>
    </row>
    <row r="6150" spans="4:4">
      <c r="D6150" s="167"/>
    </row>
    <row r="6151" spans="4:4">
      <c r="D6151" s="167"/>
    </row>
    <row r="6152" spans="4:4">
      <c r="D6152" s="167"/>
    </row>
    <row r="6153" spans="4:4">
      <c r="D6153" s="167"/>
    </row>
    <row r="6154" spans="4:4">
      <c r="D6154" s="167"/>
    </row>
    <row r="6155" spans="4:4">
      <c r="D6155" s="167"/>
    </row>
    <row r="6156" spans="4:4">
      <c r="D6156" s="167"/>
    </row>
    <row r="6157" spans="4:4">
      <c r="D6157" s="167"/>
    </row>
    <row r="6158" spans="4:4">
      <c r="D6158" s="167"/>
    </row>
    <row r="6159" spans="4:4">
      <c r="D6159" s="167"/>
    </row>
    <row r="6160" spans="4:4">
      <c r="D6160" s="167"/>
    </row>
    <row r="6161" spans="4:4">
      <c r="D6161" s="167"/>
    </row>
    <row r="6162" spans="4:4">
      <c r="D6162" s="167"/>
    </row>
    <row r="6163" spans="4:4">
      <c r="D6163" s="167"/>
    </row>
    <row r="6164" spans="4:4">
      <c r="D6164" s="167"/>
    </row>
    <row r="6165" spans="4:4">
      <c r="D6165" s="167"/>
    </row>
    <row r="6166" spans="4:4">
      <c r="D6166" s="167"/>
    </row>
    <row r="6167" spans="4:4">
      <c r="D6167" s="167"/>
    </row>
    <row r="6168" spans="4:4">
      <c r="D6168" s="167"/>
    </row>
    <row r="6169" spans="4:4">
      <c r="D6169" s="167"/>
    </row>
    <row r="6170" spans="4:4">
      <c r="D6170" s="167"/>
    </row>
    <row r="6171" spans="4:4">
      <c r="D6171" s="167"/>
    </row>
    <row r="6172" spans="4:4">
      <c r="D6172" s="167"/>
    </row>
    <row r="6173" spans="4:4">
      <c r="D6173" s="167"/>
    </row>
    <row r="6174" spans="4:4">
      <c r="D6174" s="167"/>
    </row>
    <row r="6175" spans="4:4">
      <c r="D6175" s="167"/>
    </row>
    <row r="6176" spans="4:4">
      <c r="D6176" s="167"/>
    </row>
    <row r="6177" spans="4:4">
      <c r="D6177" s="167"/>
    </row>
    <row r="6178" spans="4:4">
      <c r="D6178" s="167"/>
    </row>
    <row r="6179" spans="4:4">
      <c r="D6179" s="167"/>
    </row>
    <row r="6180" spans="4:4">
      <c r="D6180" s="167"/>
    </row>
    <row r="6181" spans="4:4">
      <c r="D6181" s="167"/>
    </row>
    <row r="6182" spans="4:4">
      <c r="D6182" s="167"/>
    </row>
    <row r="6183" spans="4:4">
      <c r="D6183" s="167"/>
    </row>
    <row r="6184" spans="4:4">
      <c r="D6184" s="167"/>
    </row>
    <row r="6185" spans="4:4">
      <c r="D6185" s="167"/>
    </row>
    <row r="6186" spans="4:4">
      <c r="D6186" s="167"/>
    </row>
    <row r="6187" spans="4:4">
      <c r="D6187" s="167"/>
    </row>
    <row r="6188" spans="4:4">
      <c r="D6188" s="167"/>
    </row>
    <row r="6189" spans="4:4">
      <c r="D6189" s="167"/>
    </row>
    <row r="6190" spans="4:4">
      <c r="D6190" s="167"/>
    </row>
    <row r="6191" spans="4:4">
      <c r="D6191" s="167"/>
    </row>
    <row r="6192" spans="4:4">
      <c r="D6192" s="167"/>
    </row>
    <row r="6193" spans="4:4">
      <c r="D6193" s="167"/>
    </row>
    <row r="6194" spans="4:4">
      <c r="D6194" s="167"/>
    </row>
    <row r="6195" spans="4:4">
      <c r="D6195" s="167"/>
    </row>
    <row r="6196" spans="4:4">
      <c r="D6196" s="167"/>
    </row>
    <row r="6197" spans="4:4">
      <c r="D6197" s="167"/>
    </row>
    <row r="6198" spans="4:4">
      <c r="D6198" s="167"/>
    </row>
    <row r="6199" spans="4:4">
      <c r="D6199" s="167"/>
    </row>
    <row r="6200" spans="4:4">
      <c r="D6200" s="167"/>
    </row>
    <row r="6201" spans="4:4">
      <c r="D6201" s="167"/>
    </row>
    <row r="6202" spans="4:4">
      <c r="D6202" s="167"/>
    </row>
    <row r="6203" spans="4:4">
      <c r="D6203" s="167"/>
    </row>
    <row r="6204" spans="4:4">
      <c r="D6204" s="167"/>
    </row>
    <row r="6205" spans="4:4">
      <c r="D6205" s="167"/>
    </row>
    <row r="6206" spans="4:4">
      <c r="D6206" s="167"/>
    </row>
    <row r="6207" spans="4:4">
      <c r="D6207" s="167"/>
    </row>
    <row r="6208" spans="4:4">
      <c r="D6208" s="167"/>
    </row>
    <row r="6209" spans="4:4">
      <c r="D6209" s="167"/>
    </row>
    <row r="6210" spans="4:4">
      <c r="D6210" s="167"/>
    </row>
    <row r="6211" spans="4:4">
      <c r="D6211" s="167"/>
    </row>
    <row r="6212" spans="4:4">
      <c r="D6212" s="167"/>
    </row>
    <row r="6213" spans="4:4">
      <c r="D6213" s="167"/>
    </row>
    <row r="6214" spans="4:4">
      <c r="D6214" s="167"/>
    </row>
    <row r="6215" spans="4:4">
      <c r="D6215" s="167"/>
    </row>
    <row r="6216" spans="4:4">
      <c r="D6216" s="167"/>
    </row>
    <row r="6217" spans="4:4">
      <c r="D6217" s="167"/>
    </row>
    <row r="6218" spans="4:4">
      <c r="D6218" s="167"/>
    </row>
    <row r="6219" spans="4:4">
      <c r="D6219" s="167"/>
    </row>
    <row r="6220" spans="4:4">
      <c r="D6220" s="167"/>
    </row>
    <row r="6221" spans="4:4">
      <c r="D6221" s="167"/>
    </row>
    <row r="6222" spans="4:4">
      <c r="D6222" s="167"/>
    </row>
    <row r="6223" spans="4:4">
      <c r="D6223" s="167"/>
    </row>
    <row r="6224" spans="4:4">
      <c r="D6224" s="167"/>
    </row>
    <row r="6225" spans="4:4">
      <c r="D6225" s="167"/>
    </row>
    <row r="6226" spans="4:4">
      <c r="D6226" s="167"/>
    </row>
    <row r="6227" spans="4:4">
      <c r="D6227" s="167"/>
    </row>
    <row r="6228" spans="4:4">
      <c r="D6228" s="167"/>
    </row>
    <row r="6229" spans="4:4">
      <c r="D6229" s="167"/>
    </row>
    <row r="6230" spans="4:4">
      <c r="D6230" s="167"/>
    </row>
    <row r="6231" spans="4:4">
      <c r="D6231" s="167"/>
    </row>
    <row r="6232" spans="4:4">
      <c r="D6232" s="167"/>
    </row>
    <row r="6233" spans="4:4">
      <c r="D6233" s="167"/>
    </row>
    <row r="6234" spans="4:4">
      <c r="D6234" s="167"/>
    </row>
    <row r="6235" spans="4:4">
      <c r="D6235" s="167"/>
    </row>
    <row r="6236" spans="4:4">
      <c r="D6236" s="167"/>
    </row>
    <row r="6237" spans="4:4">
      <c r="D6237" s="167"/>
    </row>
    <row r="6238" spans="4:4">
      <c r="D6238" s="167"/>
    </row>
    <row r="6239" spans="4:4">
      <c r="D6239" s="167"/>
    </row>
    <row r="6240" spans="4:4">
      <c r="D6240" s="167"/>
    </row>
    <row r="6241" spans="4:4">
      <c r="D6241" s="167"/>
    </row>
    <row r="6242" spans="4:4">
      <c r="D6242" s="167"/>
    </row>
    <row r="6243" spans="4:4">
      <c r="D6243" s="167"/>
    </row>
    <row r="6244" spans="4:4">
      <c r="D6244" s="167"/>
    </row>
    <row r="6245" spans="4:4">
      <c r="D6245" s="167"/>
    </row>
    <row r="6246" spans="4:4">
      <c r="D6246" s="167"/>
    </row>
    <row r="6247" spans="4:4">
      <c r="D6247" s="167"/>
    </row>
    <row r="6248" spans="4:4">
      <c r="D6248" s="167"/>
    </row>
    <row r="6249" spans="4:4">
      <c r="D6249" s="167"/>
    </row>
    <row r="6250" spans="4:4">
      <c r="D6250" s="167"/>
    </row>
    <row r="6251" spans="4:4">
      <c r="D6251" s="167"/>
    </row>
    <row r="6252" spans="4:4">
      <c r="D6252" s="167"/>
    </row>
    <row r="6253" spans="4:4">
      <c r="D6253" s="167"/>
    </row>
    <row r="6254" spans="4:4">
      <c r="D6254" s="167"/>
    </row>
    <row r="6255" spans="4:4">
      <c r="D6255" s="167"/>
    </row>
    <row r="6256" spans="4:4">
      <c r="D6256" s="167"/>
    </row>
    <row r="6257" spans="4:4">
      <c r="D6257" s="167"/>
    </row>
    <row r="6258" spans="4:4">
      <c r="D6258" s="167"/>
    </row>
    <row r="6259" spans="4:4">
      <c r="D6259" s="167"/>
    </row>
    <row r="6260" spans="4:4">
      <c r="D6260" s="167"/>
    </row>
    <row r="6261" spans="4:4">
      <c r="D6261" s="167"/>
    </row>
    <row r="6262" spans="4:4">
      <c r="D6262" s="167"/>
    </row>
    <row r="6263" spans="4:4">
      <c r="D6263" s="167"/>
    </row>
    <row r="6264" spans="4:4">
      <c r="D6264" s="167"/>
    </row>
    <row r="6265" spans="4:4">
      <c r="D6265" s="167"/>
    </row>
    <row r="6266" spans="4:4">
      <c r="D6266" s="167"/>
    </row>
    <row r="6267" spans="4:4">
      <c r="D6267" s="167"/>
    </row>
    <row r="6268" spans="4:4">
      <c r="D6268" s="167"/>
    </row>
    <row r="6269" spans="4:4">
      <c r="D6269" s="167"/>
    </row>
    <row r="6270" spans="4:4">
      <c r="D6270" s="167"/>
    </row>
    <row r="6271" spans="4:4">
      <c r="D6271" s="167"/>
    </row>
    <row r="6272" spans="4:4">
      <c r="D6272" s="167"/>
    </row>
    <row r="6273" spans="4:4">
      <c r="D6273" s="167"/>
    </row>
    <row r="6274" spans="4:4">
      <c r="D6274" s="167"/>
    </row>
    <row r="6275" spans="4:4">
      <c r="D6275" s="167"/>
    </row>
    <row r="6276" spans="4:4">
      <c r="D6276" s="167"/>
    </row>
    <row r="6277" spans="4:4">
      <c r="D6277" s="167"/>
    </row>
    <row r="6278" spans="4:4">
      <c r="D6278" s="167"/>
    </row>
    <row r="6279" spans="4:4">
      <c r="D6279" s="167"/>
    </row>
    <row r="6280" spans="4:4">
      <c r="D6280" s="167"/>
    </row>
    <row r="6281" spans="4:4">
      <c r="D6281" s="167"/>
    </row>
    <row r="6282" spans="4:4">
      <c r="D6282" s="167"/>
    </row>
    <row r="6283" spans="4:4">
      <c r="D6283" s="167"/>
    </row>
    <row r="6284" spans="4:4">
      <c r="D6284" s="167"/>
    </row>
    <row r="6285" spans="4:4">
      <c r="D6285" s="167"/>
    </row>
    <row r="6286" spans="4:4">
      <c r="D6286" s="167"/>
    </row>
    <row r="6287" spans="4:4">
      <c r="D6287" s="167"/>
    </row>
    <row r="6288" spans="4:4">
      <c r="D6288" s="167"/>
    </row>
    <row r="6289" spans="4:4">
      <c r="D6289" s="167"/>
    </row>
    <row r="6290" spans="4:4">
      <c r="D6290" s="167"/>
    </row>
    <row r="6291" spans="4:4">
      <c r="D6291" s="167"/>
    </row>
    <row r="6292" spans="4:4">
      <c r="D6292" s="167"/>
    </row>
    <row r="6293" spans="4:4">
      <c r="D6293" s="167"/>
    </row>
    <row r="6294" spans="4:4">
      <c r="D6294" s="167"/>
    </row>
    <row r="6295" spans="4:4">
      <c r="D6295" s="167"/>
    </row>
    <row r="6296" spans="4:4">
      <c r="D6296" s="167"/>
    </row>
    <row r="6297" spans="4:4">
      <c r="D6297" s="167"/>
    </row>
    <row r="6298" spans="4:4">
      <c r="D6298" s="167"/>
    </row>
    <row r="6299" spans="4:4">
      <c r="D6299" s="167"/>
    </row>
    <row r="6300" spans="4:4">
      <c r="D6300" s="167"/>
    </row>
    <row r="6301" spans="4:4">
      <c r="D6301" s="167"/>
    </row>
    <row r="6302" spans="4:4">
      <c r="D6302" s="167"/>
    </row>
    <row r="6303" spans="4:4">
      <c r="D6303" s="167"/>
    </row>
    <row r="6304" spans="4:4">
      <c r="D6304" s="167"/>
    </row>
    <row r="6305" spans="4:4">
      <c r="D6305" s="167"/>
    </row>
    <row r="6306" spans="4:4">
      <c r="D6306" s="167"/>
    </row>
    <row r="6307" spans="4:4">
      <c r="D6307" s="167"/>
    </row>
    <row r="6308" spans="4:4">
      <c r="D6308" s="167"/>
    </row>
    <row r="6309" spans="4:4">
      <c r="D6309" s="167"/>
    </row>
    <row r="6310" spans="4:4">
      <c r="D6310" s="167"/>
    </row>
    <row r="6311" spans="4:4">
      <c r="D6311" s="167"/>
    </row>
    <row r="6312" spans="4:4">
      <c r="D6312" s="167"/>
    </row>
    <row r="6313" spans="4:4">
      <c r="D6313" s="167"/>
    </row>
    <row r="6314" spans="4:4">
      <c r="D6314" s="167"/>
    </row>
    <row r="6315" spans="4:4">
      <c r="D6315" s="167"/>
    </row>
    <row r="6316" spans="4:4">
      <c r="D6316" s="167"/>
    </row>
    <row r="6317" spans="4:4">
      <c r="D6317" s="167"/>
    </row>
    <row r="6318" spans="4:4">
      <c r="D6318" s="167"/>
    </row>
    <row r="6319" spans="4:4">
      <c r="D6319" s="167"/>
    </row>
    <row r="6320" spans="4:4">
      <c r="D6320" s="167"/>
    </row>
    <row r="6321" spans="4:4">
      <c r="D6321" s="167"/>
    </row>
    <row r="6322" spans="4:4">
      <c r="D6322" s="167"/>
    </row>
    <row r="6323" spans="4:4">
      <c r="D6323" s="167"/>
    </row>
    <row r="6324" spans="4:4">
      <c r="D6324" s="167"/>
    </row>
    <row r="6325" spans="4:4">
      <c r="D6325" s="167"/>
    </row>
    <row r="6326" spans="4:4">
      <c r="D6326" s="167"/>
    </row>
    <row r="6327" spans="4:4">
      <c r="D6327" s="167"/>
    </row>
    <row r="6328" spans="4:4">
      <c r="D6328" s="167"/>
    </row>
    <row r="6329" spans="4:4">
      <c r="D6329" s="167"/>
    </row>
    <row r="6330" spans="4:4">
      <c r="D6330" s="167"/>
    </row>
    <row r="6331" spans="4:4">
      <c r="D6331" s="167"/>
    </row>
    <row r="6332" spans="4:4">
      <c r="D6332" s="167"/>
    </row>
    <row r="6333" spans="4:4">
      <c r="D6333" s="167"/>
    </row>
    <row r="6334" spans="4:4">
      <c r="D6334" s="167"/>
    </row>
    <row r="6335" spans="4:4">
      <c r="D6335" s="167"/>
    </row>
    <row r="6336" spans="4:4">
      <c r="D6336" s="167"/>
    </row>
    <row r="6337" spans="4:4">
      <c r="D6337" s="167"/>
    </row>
    <row r="6338" spans="4:4">
      <c r="D6338" s="167"/>
    </row>
    <row r="6339" spans="4:4">
      <c r="D6339" s="167"/>
    </row>
    <row r="6340" spans="4:4">
      <c r="D6340" s="167"/>
    </row>
    <row r="6341" spans="4:4">
      <c r="D6341" s="167"/>
    </row>
    <row r="6342" spans="4:4">
      <c r="D6342" s="167"/>
    </row>
    <row r="6343" spans="4:4">
      <c r="D6343" s="167"/>
    </row>
    <row r="6344" spans="4:4">
      <c r="D6344" s="167"/>
    </row>
    <row r="6345" spans="4:4">
      <c r="D6345" s="167"/>
    </row>
    <row r="6346" spans="4:4">
      <c r="D6346" s="167"/>
    </row>
    <row r="6347" spans="4:4">
      <c r="D6347" s="167"/>
    </row>
    <row r="6348" spans="4:4">
      <c r="D6348" s="167"/>
    </row>
    <row r="6349" spans="4:4">
      <c r="D6349" s="167"/>
    </row>
    <row r="6350" spans="4:4">
      <c r="D6350" s="167"/>
    </row>
    <row r="6351" spans="4:4">
      <c r="D6351" s="167"/>
    </row>
    <row r="6352" spans="4:4">
      <c r="D6352" s="167"/>
    </row>
    <row r="6353" spans="4:4">
      <c r="D6353" s="167"/>
    </row>
    <row r="6354" spans="4:4">
      <c r="D6354" s="167"/>
    </row>
    <row r="6355" spans="4:4">
      <c r="D6355" s="167"/>
    </row>
    <row r="6356" spans="4:4">
      <c r="D6356" s="167"/>
    </row>
    <row r="6357" spans="4:4">
      <c r="D6357" s="167"/>
    </row>
    <row r="6358" spans="4:4">
      <c r="D6358" s="167"/>
    </row>
    <row r="6359" spans="4:4">
      <c r="D6359" s="167"/>
    </row>
    <row r="6360" spans="4:4">
      <c r="D6360" s="167"/>
    </row>
    <row r="6361" spans="4:4">
      <c r="D6361" s="167"/>
    </row>
    <row r="6362" spans="4:4">
      <c r="D6362" s="167"/>
    </row>
    <row r="6363" spans="4:4">
      <c r="D6363" s="167"/>
    </row>
    <row r="6364" spans="4:4">
      <c r="D6364" s="167"/>
    </row>
    <row r="6365" spans="4:4">
      <c r="D6365" s="167"/>
    </row>
    <row r="6366" spans="4:4">
      <c r="D6366" s="167"/>
    </row>
    <row r="6367" spans="4:4">
      <c r="D6367" s="167"/>
    </row>
    <row r="6368" spans="4:4">
      <c r="D6368" s="167"/>
    </row>
    <row r="6369" spans="4:4">
      <c r="D6369" s="167"/>
    </row>
    <row r="6370" spans="4:4">
      <c r="D6370" s="167"/>
    </row>
    <row r="6371" spans="4:4">
      <c r="D6371" s="167"/>
    </row>
    <row r="6372" spans="4:4">
      <c r="D6372" s="167"/>
    </row>
    <row r="6373" spans="4:4">
      <c r="D6373" s="167"/>
    </row>
    <row r="6374" spans="4:4">
      <c r="D6374" s="167"/>
    </row>
    <row r="6375" spans="4:4">
      <c r="D6375" s="167"/>
    </row>
    <row r="6376" spans="4:4">
      <c r="D6376" s="167"/>
    </row>
    <row r="6377" spans="4:4">
      <c r="D6377" s="167"/>
    </row>
    <row r="6378" spans="4:4">
      <c r="D6378" s="167"/>
    </row>
    <row r="6379" spans="4:4">
      <c r="D6379" s="167"/>
    </row>
    <row r="6380" spans="4:4">
      <c r="D6380" s="167"/>
    </row>
    <row r="6381" spans="4:4">
      <c r="D6381" s="167"/>
    </row>
    <row r="6382" spans="4:4">
      <c r="D6382" s="167"/>
    </row>
    <row r="6383" spans="4:4">
      <c r="D6383" s="167"/>
    </row>
    <row r="6384" spans="4:4">
      <c r="D6384" s="167"/>
    </row>
    <row r="6385" spans="4:4">
      <c r="D6385" s="167"/>
    </row>
    <row r="6386" spans="4:4">
      <c r="D6386" s="167"/>
    </row>
    <row r="6387" spans="4:4">
      <c r="D6387" s="167"/>
    </row>
    <row r="6388" spans="4:4">
      <c r="D6388" s="167"/>
    </row>
    <row r="6389" spans="4:4">
      <c r="D6389" s="167"/>
    </row>
    <row r="6390" spans="4:4">
      <c r="D6390" s="167"/>
    </row>
    <row r="6391" spans="4:4">
      <c r="D6391" s="167"/>
    </row>
    <row r="6392" spans="4:4">
      <c r="D6392" s="167"/>
    </row>
    <row r="6393" spans="4:4">
      <c r="D6393" s="167"/>
    </row>
    <row r="6394" spans="4:4">
      <c r="D6394" s="167"/>
    </row>
    <row r="6395" spans="4:4">
      <c r="D6395" s="167"/>
    </row>
    <row r="6396" spans="4:4">
      <c r="D6396" s="167"/>
    </row>
    <row r="6397" spans="4:4">
      <c r="D6397" s="167"/>
    </row>
    <row r="6398" spans="4:4">
      <c r="D6398" s="167"/>
    </row>
    <row r="6399" spans="4:4">
      <c r="D6399" s="167"/>
    </row>
    <row r="6400" spans="4:4">
      <c r="D6400" s="167"/>
    </row>
    <row r="6401" spans="4:4">
      <c r="D6401" s="167"/>
    </row>
    <row r="6402" spans="4:4">
      <c r="D6402" s="167"/>
    </row>
    <row r="6403" spans="4:4">
      <c r="D6403" s="167"/>
    </row>
    <row r="6404" spans="4:4">
      <c r="D6404" s="167"/>
    </row>
    <row r="6405" spans="4:4">
      <c r="D6405" s="167"/>
    </row>
    <row r="6406" spans="4:4">
      <c r="D6406" s="167"/>
    </row>
    <row r="6407" spans="4:4">
      <c r="D6407" s="167"/>
    </row>
    <row r="6408" spans="4:4">
      <c r="D6408" s="167"/>
    </row>
    <row r="6409" spans="4:4">
      <c r="D6409" s="167"/>
    </row>
    <row r="6410" spans="4:4">
      <c r="D6410" s="167"/>
    </row>
    <row r="6411" spans="4:4">
      <c r="D6411" s="167"/>
    </row>
    <row r="6412" spans="4:4">
      <c r="D6412" s="167"/>
    </row>
    <row r="6413" spans="4:4">
      <c r="D6413" s="167"/>
    </row>
    <row r="6414" spans="4:4">
      <c r="D6414" s="167"/>
    </row>
    <row r="6415" spans="4:4">
      <c r="D6415" s="167"/>
    </row>
    <row r="6416" spans="4:4">
      <c r="D6416" s="167"/>
    </row>
    <row r="6417" spans="4:4">
      <c r="D6417" s="167"/>
    </row>
    <row r="6418" spans="4:4">
      <c r="D6418" s="167"/>
    </row>
    <row r="6419" spans="4:4">
      <c r="D6419" s="167"/>
    </row>
    <row r="6420" spans="4:4">
      <c r="D6420" s="167"/>
    </row>
    <row r="6421" spans="4:4">
      <c r="D6421" s="167"/>
    </row>
    <row r="6422" spans="4:4">
      <c r="D6422" s="167"/>
    </row>
    <row r="6423" spans="4:4">
      <c r="D6423" s="167"/>
    </row>
    <row r="6424" spans="4:4">
      <c r="D6424" s="167"/>
    </row>
    <row r="6425" spans="4:4">
      <c r="D6425" s="167"/>
    </row>
    <row r="6426" spans="4:4">
      <c r="D6426" s="167"/>
    </row>
    <row r="6427" spans="4:4">
      <c r="D6427" s="167"/>
    </row>
    <row r="6428" spans="4:4">
      <c r="D6428" s="167"/>
    </row>
    <row r="6429" spans="4:4">
      <c r="D6429" s="167"/>
    </row>
    <row r="6430" spans="4:4">
      <c r="D6430" s="167"/>
    </row>
    <row r="6431" spans="4:4">
      <c r="D6431" s="167"/>
    </row>
    <row r="6432" spans="4:4">
      <c r="D6432" s="167"/>
    </row>
    <row r="6433" spans="4:4">
      <c r="D6433" s="167"/>
    </row>
    <row r="6434" spans="4:4">
      <c r="D6434" s="167"/>
    </row>
    <row r="6435" spans="4:4">
      <c r="D6435" s="167"/>
    </row>
    <row r="6436" spans="4:4">
      <c r="D6436" s="167"/>
    </row>
    <row r="6437" spans="4:4">
      <c r="D6437" s="167"/>
    </row>
    <row r="6438" spans="4:4">
      <c r="D6438" s="167"/>
    </row>
    <row r="6439" spans="4:4">
      <c r="D6439" s="167"/>
    </row>
    <row r="6440" spans="4:4">
      <c r="D6440" s="167"/>
    </row>
    <row r="6441" spans="4:4">
      <c r="D6441" s="167"/>
    </row>
    <row r="6442" spans="4:4">
      <c r="D6442" s="167"/>
    </row>
    <row r="6443" spans="4:4">
      <c r="D6443" s="167"/>
    </row>
    <row r="6444" spans="4:4">
      <c r="D6444" s="167"/>
    </row>
    <row r="6445" spans="4:4">
      <c r="D6445" s="167"/>
    </row>
    <row r="6446" spans="4:4">
      <c r="D6446" s="167"/>
    </row>
    <row r="6447" spans="4:4">
      <c r="D6447" s="167"/>
    </row>
    <row r="6448" spans="4:4">
      <c r="D6448" s="167"/>
    </row>
    <row r="6449" spans="4:4">
      <c r="D6449" s="167"/>
    </row>
    <row r="6450" spans="4:4">
      <c r="D6450" s="167"/>
    </row>
    <row r="6451" spans="4:4">
      <c r="D6451" s="167"/>
    </row>
    <row r="6452" spans="4:4">
      <c r="D6452" s="167"/>
    </row>
    <row r="6453" spans="4:4">
      <c r="D6453" s="167"/>
    </row>
    <row r="6454" spans="4:4">
      <c r="D6454" s="167"/>
    </row>
    <row r="6455" spans="4:4">
      <c r="D6455" s="167"/>
    </row>
    <row r="6456" spans="4:4">
      <c r="D6456" s="167"/>
    </row>
    <row r="6457" spans="4:4">
      <c r="D6457" s="167"/>
    </row>
    <row r="6458" spans="4:4">
      <c r="D6458" s="167"/>
    </row>
    <row r="6459" spans="4:4">
      <c r="D6459" s="167"/>
    </row>
    <row r="6460" spans="4:4">
      <c r="D6460" s="167"/>
    </row>
    <row r="6461" spans="4:4">
      <c r="D6461" s="167"/>
    </row>
    <row r="6462" spans="4:4">
      <c r="D6462" s="167"/>
    </row>
    <row r="6463" spans="4:4">
      <c r="D6463" s="167"/>
    </row>
    <row r="6464" spans="4:4">
      <c r="D6464" s="167"/>
    </row>
    <row r="6465" spans="4:4">
      <c r="D6465" s="167"/>
    </row>
    <row r="6466" spans="4:4">
      <c r="D6466" s="167"/>
    </row>
    <row r="6467" spans="4:4">
      <c r="D6467" s="167"/>
    </row>
    <row r="6468" spans="4:4">
      <c r="D6468" s="167"/>
    </row>
    <row r="6469" spans="4:4">
      <c r="D6469" s="167"/>
    </row>
    <row r="6470" spans="4:4">
      <c r="D6470" s="167"/>
    </row>
    <row r="6471" spans="4:4">
      <c r="D6471" s="167"/>
    </row>
    <row r="6472" spans="4:4">
      <c r="D6472" s="167"/>
    </row>
    <row r="6473" spans="4:4">
      <c r="D6473" s="167"/>
    </row>
    <row r="6474" spans="4:4">
      <c r="D6474" s="167"/>
    </row>
    <row r="6475" spans="4:4">
      <c r="D6475" s="167"/>
    </row>
    <row r="6476" spans="4:4">
      <c r="D6476" s="167"/>
    </row>
    <row r="6477" spans="4:4">
      <c r="D6477" s="167"/>
    </row>
    <row r="6478" spans="4:4">
      <c r="D6478" s="167"/>
    </row>
    <row r="6479" spans="4:4">
      <c r="D6479" s="167"/>
    </row>
    <row r="6480" spans="4:4">
      <c r="D6480" s="167"/>
    </row>
    <row r="6481" spans="4:4">
      <c r="D6481" s="167"/>
    </row>
    <row r="6482" spans="4:4">
      <c r="D6482" s="167"/>
    </row>
    <row r="6483" spans="4:4">
      <c r="D6483" s="167"/>
    </row>
    <row r="6484" spans="4:4">
      <c r="D6484" s="167"/>
    </row>
    <row r="6485" spans="4:4">
      <c r="D6485" s="167"/>
    </row>
    <row r="6486" spans="4:4">
      <c r="D6486" s="167"/>
    </row>
    <row r="6487" spans="4:4">
      <c r="D6487" s="167"/>
    </row>
    <row r="6488" spans="4:4">
      <c r="D6488" s="167"/>
    </row>
    <row r="6489" spans="4:4">
      <c r="D6489" s="167"/>
    </row>
    <row r="6490" spans="4:4">
      <c r="D6490" s="167"/>
    </row>
    <row r="6491" spans="4:4">
      <c r="D6491" s="167"/>
    </row>
    <row r="6492" spans="4:4">
      <c r="D6492" s="167"/>
    </row>
    <row r="6493" spans="4:4">
      <c r="D6493" s="167"/>
    </row>
    <row r="6494" spans="4:4">
      <c r="D6494" s="167"/>
    </row>
    <row r="6495" spans="4:4">
      <c r="D6495" s="167"/>
    </row>
    <row r="6496" spans="4:4">
      <c r="D6496" s="167"/>
    </row>
    <row r="6497" spans="4:4">
      <c r="D6497" s="167"/>
    </row>
    <row r="6498" spans="4:4">
      <c r="D6498" s="167"/>
    </row>
    <row r="6499" spans="4:4">
      <c r="D6499" s="167"/>
    </row>
    <row r="6500" spans="4:4">
      <c r="D6500" s="167"/>
    </row>
    <row r="6501" spans="4:4">
      <c r="D6501" s="167"/>
    </row>
    <row r="6502" spans="4:4">
      <c r="D6502" s="167"/>
    </row>
    <row r="6503" spans="4:4">
      <c r="D6503" s="167"/>
    </row>
    <row r="6504" spans="4:4">
      <c r="D6504" s="167"/>
    </row>
    <row r="6505" spans="4:4">
      <c r="D6505" s="167"/>
    </row>
    <row r="6506" spans="4:4">
      <c r="D6506" s="167"/>
    </row>
    <row r="6507" spans="4:4">
      <c r="D6507" s="167"/>
    </row>
    <row r="6508" spans="4:4">
      <c r="D6508" s="167"/>
    </row>
    <row r="6509" spans="4:4">
      <c r="D6509" s="167"/>
    </row>
    <row r="6510" spans="4:4">
      <c r="D6510" s="167"/>
    </row>
    <row r="6511" spans="4:4">
      <c r="D6511" s="167"/>
    </row>
    <row r="6512" spans="4:4">
      <c r="D6512" s="167"/>
    </row>
    <row r="6513" spans="4:4">
      <c r="D6513" s="167"/>
    </row>
    <row r="6514" spans="4:4">
      <c r="D6514" s="167"/>
    </row>
    <row r="6515" spans="4:4">
      <c r="D6515" s="167"/>
    </row>
    <row r="6516" spans="4:4">
      <c r="D6516" s="167"/>
    </row>
    <row r="6517" spans="4:4">
      <c r="D6517" s="167"/>
    </row>
    <row r="6518" spans="4:4">
      <c r="D6518" s="167"/>
    </row>
    <row r="6519" spans="4:4">
      <c r="D6519" s="167"/>
    </row>
    <row r="6520" spans="4:4">
      <c r="D6520" s="167"/>
    </row>
    <row r="6521" spans="4:4">
      <c r="D6521" s="167"/>
    </row>
    <row r="6522" spans="4:4">
      <c r="D6522" s="167"/>
    </row>
    <row r="6523" spans="4:4">
      <c r="D6523" s="167"/>
    </row>
    <row r="6524" spans="4:4">
      <c r="D6524" s="167"/>
    </row>
    <row r="6525" spans="4:4">
      <c r="D6525" s="167"/>
    </row>
    <row r="6526" spans="4:4">
      <c r="D6526" s="167"/>
    </row>
    <row r="6527" spans="4:4">
      <c r="D6527" s="167"/>
    </row>
    <row r="6528" spans="4:4">
      <c r="D6528" s="167"/>
    </row>
    <row r="6529" spans="4:4">
      <c r="D6529" s="167"/>
    </row>
    <row r="6530" spans="4:4">
      <c r="D6530" s="167"/>
    </row>
    <row r="6531" spans="4:4">
      <c r="D6531" s="167"/>
    </row>
    <row r="6532" spans="4:4">
      <c r="D6532" s="167"/>
    </row>
    <row r="6533" spans="4:4">
      <c r="D6533" s="167"/>
    </row>
    <row r="6534" spans="4:4">
      <c r="D6534" s="167"/>
    </row>
    <row r="6535" spans="4:4">
      <c r="D6535" s="167"/>
    </row>
    <row r="6536" spans="4:4">
      <c r="D6536" s="167"/>
    </row>
    <row r="6537" spans="4:4">
      <c r="D6537" s="167"/>
    </row>
    <row r="6538" spans="4:4">
      <c r="D6538" s="167"/>
    </row>
    <row r="6539" spans="4:4">
      <c r="D6539" s="167"/>
    </row>
    <row r="6540" spans="4:4">
      <c r="D6540" s="167"/>
    </row>
    <row r="6541" spans="4:4">
      <c r="D6541" s="167"/>
    </row>
    <row r="6542" spans="4:4">
      <c r="D6542" s="167"/>
    </row>
    <row r="6543" spans="4:4">
      <c r="D6543" s="167"/>
    </row>
    <row r="6544" spans="4:4">
      <c r="D6544" s="167"/>
    </row>
    <row r="6545" spans="4:4">
      <c r="D6545" s="167"/>
    </row>
    <row r="6546" spans="4:4">
      <c r="D6546" s="167"/>
    </row>
    <row r="6547" spans="4:4">
      <c r="D6547" s="167"/>
    </row>
    <row r="6548" spans="4:4">
      <c r="D6548" s="167"/>
    </row>
    <row r="6549" spans="4:4">
      <c r="D6549" s="167"/>
    </row>
    <row r="6550" spans="4:4">
      <c r="D6550" s="167"/>
    </row>
    <row r="6551" spans="4:4">
      <c r="D6551" s="167"/>
    </row>
    <row r="6552" spans="4:4">
      <c r="D6552" s="167"/>
    </row>
    <row r="6553" spans="4:4">
      <c r="D6553" s="167"/>
    </row>
    <row r="6554" spans="4:4">
      <c r="D6554" s="167"/>
    </row>
    <row r="6555" spans="4:4">
      <c r="D6555" s="167"/>
    </row>
    <row r="6556" spans="4:4">
      <c r="D6556" s="167"/>
    </row>
    <row r="6557" spans="4:4">
      <c r="D6557" s="167"/>
    </row>
    <row r="6558" spans="4:4">
      <c r="D6558" s="167"/>
    </row>
    <row r="6559" spans="4:4">
      <c r="D6559" s="167"/>
    </row>
    <row r="6560" spans="4:4">
      <c r="D6560" s="167"/>
    </row>
    <row r="6561" spans="4:4">
      <c r="D6561" s="167"/>
    </row>
    <row r="6562" spans="4:4">
      <c r="D6562" s="167"/>
    </row>
    <row r="6563" spans="4:4">
      <c r="D6563" s="167"/>
    </row>
    <row r="6564" spans="4:4">
      <c r="D6564" s="167"/>
    </row>
    <row r="6565" spans="4:4">
      <c r="D6565" s="167"/>
    </row>
    <row r="6566" spans="4:4">
      <c r="D6566" s="167"/>
    </row>
    <row r="6567" spans="4:4">
      <c r="D6567" s="167"/>
    </row>
    <row r="6568" spans="4:4">
      <c r="D6568" s="167"/>
    </row>
    <row r="6569" spans="4:4">
      <c r="D6569" s="167"/>
    </row>
    <row r="6570" spans="4:4">
      <c r="D6570" s="167"/>
    </row>
    <row r="6571" spans="4:4">
      <c r="D6571" s="167"/>
    </row>
    <row r="6572" spans="4:4">
      <c r="D6572" s="167"/>
    </row>
    <row r="6573" spans="4:4">
      <c r="D6573" s="167"/>
    </row>
    <row r="6574" spans="4:4">
      <c r="D6574" s="167"/>
    </row>
    <row r="6575" spans="4:4">
      <c r="D6575" s="167"/>
    </row>
    <row r="6576" spans="4:4">
      <c r="D6576" s="167"/>
    </row>
    <row r="6577" spans="4:4">
      <c r="D6577" s="167"/>
    </row>
    <row r="6578" spans="4:4">
      <c r="D6578" s="167"/>
    </row>
    <row r="6579" spans="4:4">
      <c r="D6579" s="167"/>
    </row>
    <row r="6580" spans="4:4">
      <c r="D6580" s="167"/>
    </row>
    <row r="6581" spans="4:4">
      <c r="D6581" s="167"/>
    </row>
    <row r="6582" spans="4:4">
      <c r="D6582" s="167"/>
    </row>
    <row r="6583" spans="4:4">
      <c r="D6583" s="167"/>
    </row>
    <row r="6584" spans="4:4">
      <c r="D6584" s="167"/>
    </row>
    <row r="6585" spans="4:4">
      <c r="D6585" s="167"/>
    </row>
    <row r="6586" spans="4:4">
      <c r="D6586" s="167"/>
    </row>
    <row r="6587" spans="4:4">
      <c r="D6587" s="167"/>
    </row>
    <row r="6588" spans="4:4">
      <c r="D6588" s="167"/>
    </row>
    <row r="6589" spans="4:4">
      <c r="D6589" s="167"/>
    </row>
    <row r="6590" spans="4:4">
      <c r="D6590" s="167"/>
    </row>
    <row r="6591" spans="4:4">
      <c r="D6591" s="167"/>
    </row>
    <row r="6592" spans="4:4">
      <c r="D6592" s="167"/>
    </row>
    <row r="6593" spans="4:4">
      <c r="D6593" s="167"/>
    </row>
    <row r="6594" spans="4:4">
      <c r="D6594" s="167"/>
    </row>
    <row r="6595" spans="4:4">
      <c r="D6595" s="167"/>
    </row>
    <row r="6596" spans="4:4">
      <c r="D6596" s="167"/>
    </row>
    <row r="6597" spans="4:4">
      <c r="D6597" s="167"/>
    </row>
    <row r="6598" spans="4:4">
      <c r="D6598" s="167"/>
    </row>
    <row r="6599" spans="4:4">
      <c r="D6599" s="167"/>
    </row>
    <row r="6600" spans="4:4">
      <c r="D6600" s="167"/>
    </row>
    <row r="6601" spans="4:4">
      <c r="D6601" s="167"/>
    </row>
    <row r="6602" spans="4:4">
      <c r="D6602" s="167"/>
    </row>
    <row r="6603" spans="4:4">
      <c r="D6603" s="167"/>
    </row>
    <row r="6604" spans="4:4">
      <c r="D6604" s="167"/>
    </row>
    <row r="6605" spans="4:4">
      <c r="D6605" s="167"/>
    </row>
    <row r="6606" spans="4:4">
      <c r="D6606" s="167"/>
    </row>
    <row r="6607" spans="4:4">
      <c r="D6607" s="167"/>
    </row>
    <row r="6608" spans="4:4">
      <c r="D6608" s="167"/>
    </row>
    <row r="6609" spans="4:4">
      <c r="D6609" s="167"/>
    </row>
    <row r="6610" spans="4:4">
      <c r="D6610" s="167"/>
    </row>
    <row r="6611" spans="4:4">
      <c r="D6611" s="167"/>
    </row>
    <row r="6612" spans="4:4">
      <c r="D6612" s="167"/>
    </row>
    <row r="6613" spans="4:4">
      <c r="D6613" s="167"/>
    </row>
    <row r="6614" spans="4:4">
      <c r="D6614" s="167"/>
    </row>
    <row r="6615" spans="4:4">
      <c r="D6615" s="167"/>
    </row>
    <row r="6616" spans="4:4">
      <c r="D6616" s="167"/>
    </row>
    <row r="6617" spans="4:4">
      <c r="D6617" s="167"/>
    </row>
    <row r="6618" spans="4:4">
      <c r="D6618" s="167"/>
    </row>
    <row r="6619" spans="4:4">
      <c r="D6619" s="167"/>
    </row>
    <row r="6620" spans="4:4">
      <c r="D6620" s="167"/>
    </row>
    <row r="6621" spans="4:4">
      <c r="D6621" s="167"/>
    </row>
    <row r="6622" spans="4:4">
      <c r="D6622" s="167"/>
    </row>
    <row r="6623" spans="4:4">
      <c r="D6623" s="167"/>
    </row>
    <row r="6624" spans="4:4">
      <c r="D6624" s="167"/>
    </row>
    <row r="6625" spans="4:4">
      <c r="D6625" s="167"/>
    </row>
    <row r="6626" spans="4:4">
      <c r="D6626" s="167"/>
    </row>
    <row r="6627" spans="4:4">
      <c r="D6627" s="167"/>
    </row>
    <row r="6628" spans="4:4">
      <c r="D6628" s="167"/>
    </row>
    <row r="6629" spans="4:4">
      <c r="D6629" s="167"/>
    </row>
    <row r="6630" spans="4:4">
      <c r="D6630" s="167"/>
    </row>
    <row r="6631" spans="4:4">
      <c r="D6631" s="167"/>
    </row>
    <row r="6632" spans="4:4">
      <c r="D6632" s="167"/>
    </row>
    <row r="6633" spans="4:4">
      <c r="D6633" s="167"/>
    </row>
    <row r="6634" spans="4:4">
      <c r="D6634" s="167"/>
    </row>
    <row r="6635" spans="4:4">
      <c r="D6635" s="167"/>
    </row>
    <row r="6636" spans="4:4">
      <c r="D6636" s="167"/>
    </row>
    <row r="6637" spans="4:4">
      <c r="D6637" s="167"/>
    </row>
    <row r="6638" spans="4:4">
      <c r="D6638" s="167"/>
    </row>
    <row r="6639" spans="4:4">
      <c r="D6639" s="167"/>
    </row>
    <row r="6640" spans="4:4">
      <c r="D6640" s="167"/>
    </row>
    <row r="6641" spans="4:4">
      <c r="D6641" s="167"/>
    </row>
    <row r="6642" spans="4:4">
      <c r="D6642" s="167"/>
    </row>
    <row r="6643" spans="4:4">
      <c r="D6643" s="167"/>
    </row>
    <row r="6644" spans="4:4">
      <c r="D6644" s="167"/>
    </row>
    <row r="6645" spans="4:4">
      <c r="D6645" s="167"/>
    </row>
    <row r="6646" spans="4:4">
      <c r="D6646" s="167"/>
    </row>
    <row r="6647" spans="4:4">
      <c r="D6647" s="167"/>
    </row>
    <row r="6648" spans="4:4">
      <c r="D6648" s="167"/>
    </row>
    <row r="6649" spans="4:4">
      <c r="D6649" s="167"/>
    </row>
    <row r="6650" spans="4:4">
      <c r="D6650" s="167"/>
    </row>
    <row r="6651" spans="4:4">
      <c r="D6651" s="167"/>
    </row>
    <row r="6652" spans="4:4">
      <c r="D6652" s="167"/>
    </row>
    <row r="6653" spans="4:4">
      <c r="D6653" s="167"/>
    </row>
    <row r="6654" spans="4:4">
      <c r="D6654" s="167"/>
    </row>
    <row r="6655" spans="4:4">
      <c r="D6655" s="167"/>
    </row>
    <row r="6656" spans="4:4">
      <c r="D6656" s="167"/>
    </row>
    <row r="6657" spans="4:4">
      <c r="D6657" s="167"/>
    </row>
    <row r="6658" spans="4:4">
      <c r="D6658" s="167"/>
    </row>
    <row r="6659" spans="4:4">
      <c r="D6659" s="167"/>
    </row>
    <row r="6660" spans="4:4">
      <c r="D6660" s="167"/>
    </row>
    <row r="6661" spans="4:4">
      <c r="D6661" s="167"/>
    </row>
    <row r="6662" spans="4:4">
      <c r="D6662" s="167"/>
    </row>
    <row r="6663" spans="4:4">
      <c r="D6663" s="167"/>
    </row>
    <row r="6664" spans="4:4">
      <c r="D6664" s="167"/>
    </row>
    <row r="6665" spans="4:4">
      <c r="D6665" s="167"/>
    </row>
    <row r="6666" spans="4:4">
      <c r="D6666" s="167"/>
    </row>
    <row r="6667" spans="4:4">
      <c r="D6667" s="167"/>
    </row>
    <row r="6668" spans="4:4">
      <c r="D6668" s="167"/>
    </row>
    <row r="6669" spans="4:4">
      <c r="D6669" s="167"/>
    </row>
    <row r="6670" spans="4:4">
      <c r="D6670" s="167"/>
    </row>
    <row r="6671" spans="4:4">
      <c r="D6671" s="167"/>
    </row>
    <row r="6672" spans="4:4">
      <c r="D6672" s="167"/>
    </row>
    <row r="6673" spans="4:4">
      <c r="D6673" s="167"/>
    </row>
    <row r="6674" spans="4:4">
      <c r="D6674" s="167"/>
    </row>
    <row r="6675" spans="4:4">
      <c r="D6675" s="167"/>
    </row>
    <row r="6676" spans="4:4">
      <c r="D6676" s="167"/>
    </row>
    <row r="6677" spans="4:4">
      <c r="D6677" s="167"/>
    </row>
    <row r="6678" spans="4:4">
      <c r="D6678" s="167"/>
    </row>
    <row r="6679" spans="4:4">
      <c r="D6679" s="167"/>
    </row>
    <row r="6680" spans="4:4">
      <c r="D6680" s="167"/>
    </row>
    <row r="6681" spans="4:4">
      <c r="D6681" s="167"/>
    </row>
    <row r="6682" spans="4:4">
      <c r="D6682" s="167"/>
    </row>
    <row r="6683" spans="4:4">
      <c r="D6683" s="167"/>
    </row>
    <row r="6684" spans="4:4">
      <c r="D6684" s="167"/>
    </row>
    <row r="6685" spans="4:4">
      <c r="D6685" s="167"/>
    </row>
    <row r="6686" spans="4:4">
      <c r="D6686" s="167"/>
    </row>
    <row r="6687" spans="4:4">
      <c r="D6687" s="167"/>
    </row>
    <row r="6688" spans="4:4">
      <c r="D6688" s="167"/>
    </row>
    <row r="6689" spans="4:4">
      <c r="D6689" s="167"/>
    </row>
    <row r="6690" spans="4:4">
      <c r="D6690" s="167"/>
    </row>
    <row r="6691" spans="4:4">
      <c r="D6691" s="167"/>
    </row>
    <row r="6692" spans="4:4">
      <c r="D6692" s="167"/>
    </row>
    <row r="6693" spans="4:4">
      <c r="D6693" s="167"/>
    </row>
    <row r="6694" spans="4:4">
      <c r="D6694" s="167"/>
    </row>
    <row r="6695" spans="4:4">
      <c r="D6695" s="167"/>
    </row>
    <row r="6696" spans="4:4">
      <c r="D6696" s="167"/>
    </row>
    <row r="6697" spans="4:4">
      <c r="D6697" s="167"/>
    </row>
    <row r="6698" spans="4:4">
      <c r="D6698" s="167"/>
    </row>
    <row r="6699" spans="4:4">
      <c r="D6699" s="167"/>
    </row>
    <row r="6700" spans="4:4">
      <c r="D6700" s="167"/>
    </row>
    <row r="6701" spans="4:4">
      <c r="D6701" s="167"/>
    </row>
    <row r="6702" spans="4:4">
      <c r="D6702" s="167"/>
    </row>
    <row r="6703" spans="4:4">
      <c r="D6703" s="167"/>
    </row>
    <row r="6704" spans="4:4">
      <c r="D6704" s="167"/>
    </row>
    <row r="6705" spans="4:4">
      <c r="D6705" s="167"/>
    </row>
    <row r="6706" spans="4:4">
      <c r="D6706" s="167"/>
    </row>
    <row r="6707" spans="4:4">
      <c r="D6707" s="167"/>
    </row>
    <row r="6708" spans="4:4">
      <c r="D6708" s="167"/>
    </row>
    <row r="6709" spans="4:4">
      <c r="D6709" s="167"/>
    </row>
    <row r="6710" spans="4:4">
      <c r="D6710" s="167"/>
    </row>
    <row r="6711" spans="4:4">
      <c r="D6711" s="167"/>
    </row>
    <row r="6712" spans="4:4">
      <c r="D6712" s="167"/>
    </row>
    <row r="6713" spans="4:4">
      <c r="D6713" s="167"/>
    </row>
    <row r="6714" spans="4:4">
      <c r="D6714" s="167"/>
    </row>
    <row r="6715" spans="4:4">
      <c r="D6715" s="167"/>
    </row>
    <row r="6716" spans="4:4">
      <c r="D6716" s="167"/>
    </row>
    <row r="6717" spans="4:4">
      <c r="D6717" s="167"/>
    </row>
    <row r="6718" spans="4:4">
      <c r="D6718" s="167"/>
    </row>
    <row r="6719" spans="4:4">
      <c r="D6719" s="167"/>
    </row>
    <row r="6720" spans="4:4">
      <c r="D6720" s="167"/>
    </row>
    <row r="6721" spans="4:4">
      <c r="D6721" s="167"/>
    </row>
    <row r="6722" spans="4:4">
      <c r="D6722" s="167"/>
    </row>
    <row r="6723" spans="4:4">
      <c r="D6723" s="167"/>
    </row>
    <row r="6724" spans="4:4">
      <c r="D6724" s="167"/>
    </row>
    <row r="6725" spans="4:4">
      <c r="D6725" s="167"/>
    </row>
    <row r="6726" spans="4:4">
      <c r="D6726" s="167"/>
    </row>
    <row r="6727" spans="4:4">
      <c r="D6727" s="167"/>
    </row>
    <row r="6728" spans="4:4">
      <c r="D6728" s="167"/>
    </row>
    <row r="6729" spans="4:4">
      <c r="D6729" s="167"/>
    </row>
    <row r="6730" spans="4:4">
      <c r="D6730" s="167"/>
    </row>
    <row r="6731" spans="4:4">
      <c r="D6731" s="167"/>
    </row>
    <row r="6732" spans="4:4">
      <c r="D6732" s="167"/>
    </row>
    <row r="6733" spans="4:4">
      <c r="D6733" s="167"/>
    </row>
    <row r="6734" spans="4:4">
      <c r="D6734" s="167"/>
    </row>
    <row r="6735" spans="4:4">
      <c r="D6735" s="167"/>
    </row>
    <row r="6736" spans="4:4">
      <c r="D6736" s="167"/>
    </row>
    <row r="6737" spans="4:4">
      <c r="D6737" s="167"/>
    </row>
    <row r="6738" spans="4:4">
      <c r="D6738" s="167"/>
    </row>
    <row r="6739" spans="4:4">
      <c r="D6739" s="167"/>
    </row>
    <row r="6740" spans="4:4">
      <c r="D6740" s="167"/>
    </row>
    <row r="6741" spans="4:4">
      <c r="D6741" s="167"/>
    </row>
    <row r="6742" spans="4:4">
      <c r="D6742" s="167"/>
    </row>
    <row r="6743" spans="4:4">
      <c r="D6743" s="167"/>
    </row>
    <row r="6744" spans="4:4">
      <c r="D6744" s="167"/>
    </row>
    <row r="6745" spans="4:4">
      <c r="D6745" s="167"/>
    </row>
    <row r="6746" spans="4:4">
      <c r="D6746" s="167"/>
    </row>
    <row r="6747" spans="4:4">
      <c r="D6747" s="167"/>
    </row>
    <row r="6748" spans="4:4">
      <c r="D6748" s="167"/>
    </row>
    <row r="6749" spans="4:4">
      <c r="D6749" s="167"/>
    </row>
    <row r="6750" spans="4:4">
      <c r="D6750" s="167"/>
    </row>
    <row r="6751" spans="4:4">
      <c r="D6751" s="167"/>
    </row>
    <row r="6752" spans="4:4">
      <c r="D6752" s="167"/>
    </row>
    <row r="6753" spans="4:4">
      <c r="D6753" s="167"/>
    </row>
    <row r="6754" spans="4:4">
      <c r="D6754" s="167"/>
    </row>
    <row r="6755" spans="4:4">
      <c r="D6755" s="167"/>
    </row>
    <row r="6756" spans="4:4">
      <c r="D6756" s="167"/>
    </row>
    <row r="6757" spans="4:4">
      <c r="D6757" s="167"/>
    </row>
    <row r="6758" spans="4:4">
      <c r="D6758" s="167"/>
    </row>
    <row r="6759" spans="4:4">
      <c r="D6759" s="167"/>
    </row>
    <row r="6760" spans="4:4">
      <c r="D6760" s="167"/>
    </row>
    <row r="6761" spans="4:4">
      <c r="D6761" s="167"/>
    </row>
    <row r="6762" spans="4:4">
      <c r="D6762" s="167"/>
    </row>
    <row r="6763" spans="4:4">
      <c r="D6763" s="167"/>
    </row>
    <row r="6764" spans="4:4">
      <c r="D6764" s="167"/>
    </row>
    <row r="6765" spans="4:4">
      <c r="D6765" s="167"/>
    </row>
    <row r="6766" spans="4:4">
      <c r="D6766" s="167"/>
    </row>
    <row r="6767" spans="4:4">
      <c r="D6767" s="167"/>
    </row>
    <row r="6768" spans="4:4">
      <c r="D6768" s="167"/>
    </row>
    <row r="6769" spans="4:4">
      <c r="D6769" s="167"/>
    </row>
    <row r="6770" spans="4:4">
      <c r="D6770" s="167"/>
    </row>
    <row r="6771" spans="4:4">
      <c r="D6771" s="167"/>
    </row>
    <row r="6772" spans="4:4">
      <c r="D6772" s="167"/>
    </row>
    <row r="6773" spans="4:4">
      <c r="D6773" s="167"/>
    </row>
    <row r="6774" spans="4:4">
      <c r="D6774" s="167"/>
    </row>
    <row r="6775" spans="4:4">
      <c r="D6775" s="167"/>
    </row>
    <row r="6776" spans="4:4">
      <c r="D6776" s="167"/>
    </row>
    <row r="6777" spans="4:4">
      <c r="D6777" s="167"/>
    </row>
    <row r="6778" spans="4:4">
      <c r="D6778" s="167"/>
    </row>
    <row r="6779" spans="4:4">
      <c r="D6779" s="167"/>
    </row>
    <row r="6780" spans="4:4">
      <c r="D6780" s="167"/>
    </row>
    <row r="6781" spans="4:4">
      <c r="D6781" s="167"/>
    </row>
    <row r="6782" spans="4:4">
      <c r="D6782" s="167"/>
    </row>
    <row r="6783" spans="4:4">
      <c r="D6783" s="167"/>
    </row>
    <row r="6784" spans="4:4">
      <c r="D6784" s="167"/>
    </row>
    <row r="6785" spans="4:4">
      <c r="D6785" s="167"/>
    </row>
    <row r="6786" spans="4:4">
      <c r="D6786" s="167"/>
    </row>
    <row r="6787" spans="4:4">
      <c r="D6787" s="167"/>
    </row>
    <row r="6788" spans="4:4">
      <c r="D6788" s="167"/>
    </row>
    <row r="6789" spans="4:4">
      <c r="D6789" s="167"/>
    </row>
    <row r="6790" spans="4:4">
      <c r="D6790" s="167"/>
    </row>
    <row r="6791" spans="4:4">
      <c r="D6791" s="167"/>
    </row>
    <row r="6792" spans="4:4">
      <c r="D6792" s="167"/>
    </row>
    <row r="6793" spans="4:4">
      <c r="D6793" s="167"/>
    </row>
    <row r="6794" spans="4:4">
      <c r="D6794" s="167"/>
    </row>
    <row r="6795" spans="4:4">
      <c r="D6795" s="167"/>
    </row>
    <row r="6796" spans="4:4">
      <c r="D6796" s="167"/>
    </row>
    <row r="6797" spans="4:4">
      <c r="D6797" s="167"/>
    </row>
    <row r="6798" spans="4:4">
      <c r="D6798" s="167"/>
    </row>
    <row r="6799" spans="4:4">
      <c r="D6799" s="167"/>
    </row>
    <row r="6800" spans="4:4">
      <c r="D6800" s="167"/>
    </row>
    <row r="6801" spans="4:4">
      <c r="D6801" s="167"/>
    </row>
    <row r="6802" spans="4:4">
      <c r="D6802" s="167"/>
    </row>
    <row r="6803" spans="4:4">
      <c r="D6803" s="167"/>
    </row>
    <row r="6804" spans="4:4">
      <c r="D6804" s="167"/>
    </row>
    <row r="6805" spans="4:4">
      <c r="D6805" s="167"/>
    </row>
    <row r="6806" spans="4:4">
      <c r="D6806" s="167"/>
    </row>
    <row r="6807" spans="4:4">
      <c r="D6807" s="167"/>
    </row>
    <row r="6808" spans="4:4">
      <c r="D6808" s="167"/>
    </row>
    <row r="6809" spans="4:4">
      <c r="D6809" s="167"/>
    </row>
    <row r="6810" spans="4:4">
      <c r="D6810" s="167"/>
    </row>
    <row r="6811" spans="4:4">
      <c r="D6811" s="167"/>
    </row>
    <row r="6812" spans="4:4">
      <c r="D6812" s="167"/>
    </row>
    <row r="6813" spans="4:4">
      <c r="D6813" s="167"/>
    </row>
    <row r="6814" spans="4:4">
      <c r="D6814" s="167"/>
    </row>
    <row r="6815" spans="4:4">
      <c r="D6815" s="167"/>
    </row>
    <row r="6816" spans="4:4">
      <c r="D6816" s="167"/>
    </row>
    <row r="6817" spans="4:4">
      <c r="D6817" s="167"/>
    </row>
    <row r="6818" spans="4:4">
      <c r="D6818" s="167"/>
    </row>
    <row r="6819" spans="4:4">
      <c r="D6819" s="167"/>
    </row>
    <row r="6820" spans="4:4">
      <c r="D6820" s="167"/>
    </row>
    <row r="6821" spans="4:4">
      <c r="D6821" s="167"/>
    </row>
    <row r="6822" spans="4:4">
      <c r="D6822" s="167"/>
    </row>
    <row r="6823" spans="4:4">
      <c r="D6823" s="167"/>
    </row>
    <row r="6824" spans="4:4">
      <c r="D6824" s="167"/>
    </row>
    <row r="6825" spans="4:4">
      <c r="D6825" s="167"/>
    </row>
    <row r="6826" spans="4:4">
      <c r="D6826" s="167"/>
    </row>
    <row r="6827" spans="4:4">
      <c r="D6827" s="167"/>
    </row>
    <row r="6828" spans="4:4">
      <c r="D6828" s="167"/>
    </row>
    <row r="6829" spans="4:4">
      <c r="D6829" s="167"/>
    </row>
    <row r="6830" spans="4:4">
      <c r="D6830" s="167"/>
    </row>
    <row r="6831" spans="4:4">
      <c r="D6831" s="167"/>
    </row>
    <row r="6832" spans="4:4">
      <c r="D6832" s="167"/>
    </row>
    <row r="6833" spans="4:4">
      <c r="D6833" s="167"/>
    </row>
    <row r="6834" spans="4:4">
      <c r="D6834" s="167"/>
    </row>
    <row r="6835" spans="4:4">
      <c r="D6835" s="167"/>
    </row>
    <row r="6836" spans="4:4">
      <c r="D6836" s="167"/>
    </row>
    <row r="6837" spans="4:4">
      <c r="D6837" s="167"/>
    </row>
    <row r="6838" spans="4:4">
      <c r="D6838" s="167"/>
    </row>
    <row r="6839" spans="4:4">
      <c r="D6839" s="167"/>
    </row>
    <row r="6840" spans="4:4">
      <c r="D6840" s="167"/>
    </row>
    <row r="6841" spans="4:4">
      <c r="D6841" s="167"/>
    </row>
    <row r="6842" spans="4:4">
      <c r="D6842" s="167"/>
    </row>
    <row r="6843" spans="4:4">
      <c r="D6843" s="167"/>
    </row>
    <row r="6844" spans="4:4">
      <c r="D6844" s="167"/>
    </row>
    <row r="6845" spans="4:4">
      <c r="D6845" s="167"/>
    </row>
    <row r="6846" spans="4:4">
      <c r="D6846" s="167"/>
    </row>
    <row r="6847" spans="4:4">
      <c r="D6847" s="167"/>
    </row>
    <row r="6848" spans="4:4">
      <c r="D6848" s="167"/>
    </row>
    <row r="6849" spans="4:4">
      <c r="D6849" s="167"/>
    </row>
    <row r="6850" spans="4:4">
      <c r="D6850" s="167"/>
    </row>
    <row r="6851" spans="4:4">
      <c r="D6851" s="167"/>
    </row>
    <row r="6852" spans="4:4">
      <c r="D6852" s="167"/>
    </row>
    <row r="6853" spans="4:4">
      <c r="D6853" s="167"/>
    </row>
    <row r="6854" spans="4:4">
      <c r="D6854" s="167"/>
    </row>
    <row r="6855" spans="4:4">
      <c r="D6855" s="167"/>
    </row>
    <row r="6856" spans="4:4">
      <c r="D6856" s="167"/>
    </row>
    <row r="6857" spans="4:4">
      <c r="D6857" s="167"/>
    </row>
    <row r="6858" spans="4:4">
      <c r="D6858" s="167"/>
    </row>
    <row r="6859" spans="4:4">
      <c r="D6859" s="167"/>
    </row>
    <row r="6860" spans="4:4">
      <c r="D6860" s="167"/>
    </row>
    <row r="6861" spans="4:4">
      <c r="D6861" s="167"/>
    </row>
    <row r="6862" spans="4:4">
      <c r="D6862" s="167"/>
    </row>
    <row r="6863" spans="4:4">
      <c r="D6863" s="167"/>
    </row>
    <row r="6864" spans="4:4">
      <c r="D6864" s="167"/>
    </row>
    <row r="6865" spans="4:4">
      <c r="D6865" s="167"/>
    </row>
    <row r="6866" spans="4:4">
      <c r="D6866" s="167"/>
    </row>
    <row r="6867" spans="4:4">
      <c r="D6867" s="167"/>
    </row>
    <row r="6868" spans="4:4">
      <c r="D6868" s="167"/>
    </row>
    <row r="6869" spans="4:4">
      <c r="D6869" s="167"/>
    </row>
    <row r="6870" spans="4:4">
      <c r="D6870" s="167"/>
    </row>
    <row r="6871" spans="4:4">
      <c r="D6871" s="167"/>
    </row>
    <row r="6872" spans="4:4">
      <c r="D6872" s="167"/>
    </row>
    <row r="6873" spans="4:4">
      <c r="D6873" s="167"/>
    </row>
    <row r="6874" spans="4:4">
      <c r="D6874" s="167"/>
    </row>
    <row r="6875" spans="4:4">
      <c r="D6875" s="167"/>
    </row>
    <row r="6876" spans="4:4">
      <c r="D6876" s="167"/>
    </row>
    <row r="6877" spans="4:4">
      <c r="D6877" s="167"/>
    </row>
    <row r="6878" spans="4:4">
      <c r="D6878" s="167"/>
    </row>
    <row r="6879" spans="4:4">
      <c r="D6879" s="167"/>
    </row>
    <row r="6880" spans="4:4">
      <c r="D6880" s="167"/>
    </row>
    <row r="6881" spans="4:4">
      <c r="D6881" s="167"/>
    </row>
    <row r="6882" spans="4:4">
      <c r="D6882" s="167"/>
    </row>
    <row r="6883" spans="4:4">
      <c r="D6883" s="167"/>
    </row>
    <row r="6884" spans="4:4">
      <c r="D6884" s="167"/>
    </row>
    <row r="6885" spans="4:4">
      <c r="D6885" s="167"/>
    </row>
    <row r="6886" spans="4:4">
      <c r="D6886" s="167"/>
    </row>
    <row r="6887" spans="4:4">
      <c r="D6887" s="167"/>
    </row>
    <row r="6888" spans="4:4">
      <c r="D6888" s="167"/>
    </row>
    <row r="6889" spans="4:4">
      <c r="D6889" s="167"/>
    </row>
    <row r="6890" spans="4:4">
      <c r="D6890" s="167"/>
    </row>
    <row r="6891" spans="4:4">
      <c r="D6891" s="167"/>
    </row>
    <row r="6892" spans="4:4">
      <c r="D6892" s="167"/>
    </row>
    <row r="6893" spans="4:4">
      <c r="D6893" s="167"/>
    </row>
    <row r="6894" spans="4:4">
      <c r="D6894" s="167"/>
    </row>
    <row r="6895" spans="4:4">
      <c r="D6895" s="167"/>
    </row>
    <row r="6896" spans="4:4">
      <c r="D6896" s="167"/>
    </row>
    <row r="6897" spans="4:4">
      <c r="D6897" s="167"/>
    </row>
    <row r="6898" spans="4:4">
      <c r="D6898" s="167"/>
    </row>
    <row r="6899" spans="4:4">
      <c r="D6899" s="167"/>
    </row>
    <row r="6900" spans="4:4">
      <c r="D6900" s="167"/>
    </row>
    <row r="6901" spans="4:4">
      <c r="D6901" s="167"/>
    </row>
    <row r="6902" spans="4:4">
      <c r="D6902" s="167"/>
    </row>
    <row r="6903" spans="4:4">
      <c r="D6903" s="167"/>
    </row>
    <row r="6904" spans="4:4">
      <c r="D6904" s="167"/>
    </row>
    <row r="6905" spans="4:4">
      <c r="D6905" s="167"/>
    </row>
    <row r="6906" spans="4:4">
      <c r="D6906" s="167"/>
    </row>
    <row r="6907" spans="4:4">
      <c r="D6907" s="167"/>
    </row>
    <row r="6908" spans="4:4">
      <c r="D6908" s="167"/>
    </row>
    <row r="6909" spans="4:4">
      <c r="D6909" s="167"/>
    </row>
    <row r="6910" spans="4:4">
      <c r="D6910" s="167"/>
    </row>
    <row r="6911" spans="4:4">
      <c r="D6911" s="167"/>
    </row>
    <row r="6912" spans="4:4">
      <c r="D6912" s="167"/>
    </row>
    <row r="6913" spans="4:4">
      <c r="D6913" s="167"/>
    </row>
    <row r="6914" spans="4:4">
      <c r="D6914" s="167"/>
    </row>
    <row r="6915" spans="4:4">
      <c r="D6915" s="167"/>
    </row>
    <row r="6916" spans="4:4">
      <c r="D6916" s="167"/>
    </row>
    <row r="6917" spans="4:4">
      <c r="D6917" s="167"/>
    </row>
    <row r="6918" spans="4:4">
      <c r="D6918" s="167"/>
    </row>
    <row r="6919" spans="4:4">
      <c r="D6919" s="167"/>
    </row>
    <row r="6920" spans="4:4">
      <c r="D6920" s="167"/>
    </row>
    <row r="6921" spans="4:4">
      <c r="D6921" s="167"/>
    </row>
    <row r="6922" spans="4:4">
      <c r="D6922" s="167"/>
    </row>
    <row r="6923" spans="4:4">
      <c r="D6923" s="167"/>
    </row>
    <row r="6924" spans="4:4">
      <c r="D6924" s="167"/>
    </row>
    <row r="6925" spans="4:4">
      <c r="D6925" s="167"/>
    </row>
    <row r="6926" spans="4:4">
      <c r="D6926" s="167"/>
    </row>
    <row r="6927" spans="4:4">
      <c r="D6927" s="167"/>
    </row>
    <row r="6928" spans="4:4">
      <c r="D6928" s="167"/>
    </row>
    <row r="6929" spans="4:4">
      <c r="D6929" s="167"/>
    </row>
    <row r="6930" spans="4:4">
      <c r="D6930" s="167"/>
    </row>
    <row r="6931" spans="4:4">
      <c r="D6931" s="167"/>
    </row>
    <row r="6932" spans="4:4">
      <c r="D6932" s="167"/>
    </row>
    <row r="6933" spans="4:4">
      <c r="D6933" s="167"/>
    </row>
    <row r="6934" spans="4:4">
      <c r="D6934" s="167"/>
    </row>
    <row r="6935" spans="4:4">
      <c r="D6935" s="167"/>
    </row>
    <row r="6936" spans="4:4">
      <c r="D6936" s="167"/>
    </row>
    <row r="6937" spans="4:4">
      <c r="D6937" s="167"/>
    </row>
    <row r="6938" spans="4:4">
      <c r="D6938" s="167"/>
    </row>
    <row r="6939" spans="4:4">
      <c r="D6939" s="167"/>
    </row>
    <row r="6940" spans="4:4">
      <c r="D6940" s="167"/>
    </row>
    <row r="6941" spans="4:4">
      <c r="D6941" s="167"/>
    </row>
    <row r="6942" spans="4:4">
      <c r="D6942" s="167"/>
    </row>
    <row r="6943" spans="4:4">
      <c r="D6943" s="167"/>
    </row>
    <row r="6944" spans="4:4">
      <c r="D6944" s="167"/>
    </row>
    <row r="6945" spans="4:4">
      <c r="D6945" s="167"/>
    </row>
    <row r="6946" spans="4:4">
      <c r="D6946" s="167"/>
    </row>
    <row r="6947" spans="4:4">
      <c r="D6947" s="167"/>
    </row>
    <row r="6948" spans="4:4">
      <c r="D6948" s="167"/>
    </row>
    <row r="6949" spans="4:4">
      <c r="D6949" s="167"/>
    </row>
    <row r="6950" spans="4:4">
      <c r="D6950" s="167"/>
    </row>
    <row r="6951" spans="4:4">
      <c r="D6951" s="167"/>
    </row>
    <row r="6952" spans="4:4">
      <c r="D6952" s="167"/>
    </row>
    <row r="6953" spans="4:4">
      <c r="D6953" s="167"/>
    </row>
    <row r="6954" spans="4:4">
      <c r="D6954" s="167"/>
    </row>
    <row r="6955" spans="4:4">
      <c r="D6955" s="167"/>
    </row>
    <row r="6956" spans="4:4">
      <c r="D6956" s="167"/>
    </row>
    <row r="6957" spans="4:4">
      <c r="D6957" s="167"/>
    </row>
    <row r="6958" spans="4:4">
      <c r="D6958" s="167"/>
    </row>
    <row r="6959" spans="4:4">
      <c r="D6959" s="167"/>
    </row>
    <row r="6960" spans="4:4">
      <c r="D6960" s="167"/>
    </row>
    <row r="6961" spans="4:4">
      <c r="D6961" s="167"/>
    </row>
    <row r="6962" spans="4:4">
      <c r="D6962" s="167"/>
    </row>
    <row r="6963" spans="4:4">
      <c r="D6963" s="167"/>
    </row>
    <row r="6964" spans="4:4">
      <c r="D6964" s="167"/>
    </row>
    <row r="6965" spans="4:4">
      <c r="D6965" s="167"/>
    </row>
    <row r="6966" spans="4:4">
      <c r="D6966" s="167"/>
    </row>
    <row r="6967" spans="4:4">
      <c r="D6967" s="167"/>
    </row>
    <row r="6968" spans="4:4">
      <c r="D6968" s="167"/>
    </row>
    <row r="6969" spans="4:4">
      <c r="D6969" s="167"/>
    </row>
    <row r="6970" spans="4:4">
      <c r="D6970" s="167"/>
    </row>
    <row r="6971" spans="4:4">
      <c r="D6971" s="167"/>
    </row>
    <row r="6972" spans="4:4">
      <c r="D6972" s="167"/>
    </row>
    <row r="6973" spans="4:4">
      <c r="D6973" s="167"/>
    </row>
    <row r="6974" spans="4:4">
      <c r="D6974" s="167"/>
    </row>
    <row r="6975" spans="4:4">
      <c r="D6975" s="167"/>
    </row>
    <row r="6976" spans="4:4">
      <c r="D6976" s="167"/>
    </row>
    <row r="6977" spans="4:4">
      <c r="D6977" s="167"/>
    </row>
    <row r="6978" spans="4:4">
      <c r="D6978" s="167"/>
    </row>
    <row r="6979" spans="4:4">
      <c r="D6979" s="167"/>
    </row>
    <row r="6980" spans="4:4">
      <c r="D6980" s="167"/>
    </row>
    <row r="6981" spans="4:4">
      <c r="D6981" s="167"/>
    </row>
    <row r="6982" spans="4:4">
      <c r="D6982" s="167"/>
    </row>
    <row r="6983" spans="4:4">
      <c r="D6983" s="167"/>
    </row>
    <row r="6984" spans="4:4">
      <c r="D6984" s="167"/>
    </row>
    <row r="6985" spans="4:4">
      <c r="D6985" s="167"/>
    </row>
    <row r="6986" spans="4:4">
      <c r="D6986" s="167"/>
    </row>
    <row r="6987" spans="4:4">
      <c r="D6987" s="167"/>
    </row>
    <row r="6988" spans="4:4">
      <c r="D6988" s="167"/>
    </row>
    <row r="6989" spans="4:4">
      <c r="D6989" s="167"/>
    </row>
    <row r="6990" spans="4:4">
      <c r="D6990" s="167"/>
    </row>
    <row r="6991" spans="4:4">
      <c r="D6991" s="167"/>
    </row>
    <row r="6992" spans="4:4">
      <c r="D6992" s="167"/>
    </row>
    <row r="6993" spans="4:4">
      <c r="D6993" s="167"/>
    </row>
    <row r="6994" spans="4:4">
      <c r="D6994" s="167"/>
    </row>
    <row r="6995" spans="4:4">
      <c r="D6995" s="167"/>
    </row>
    <row r="6996" spans="4:4">
      <c r="D6996" s="167"/>
    </row>
    <row r="6997" spans="4:4">
      <c r="D6997" s="167"/>
    </row>
    <row r="6998" spans="4:4">
      <c r="D6998" s="167"/>
    </row>
    <row r="6999" spans="4:4">
      <c r="D6999" s="167"/>
    </row>
    <row r="7000" spans="4:4">
      <c r="D7000" s="167"/>
    </row>
    <row r="7001" spans="4:4">
      <c r="D7001" s="167"/>
    </row>
    <row r="7002" spans="4:4">
      <c r="D7002" s="167"/>
    </row>
    <row r="7003" spans="4:4">
      <c r="D7003" s="167"/>
    </row>
    <row r="7004" spans="4:4">
      <c r="D7004" s="167"/>
    </row>
    <row r="7005" spans="4:4">
      <c r="D7005" s="167"/>
    </row>
    <row r="7006" spans="4:4">
      <c r="D7006" s="167"/>
    </row>
    <row r="7007" spans="4:4">
      <c r="D7007" s="167"/>
    </row>
    <row r="7008" spans="4:4">
      <c r="D7008" s="167"/>
    </row>
    <row r="7009" spans="4:4">
      <c r="D7009" s="167"/>
    </row>
    <row r="7010" spans="4:4">
      <c r="D7010" s="167"/>
    </row>
    <row r="7011" spans="4:4">
      <c r="D7011" s="167"/>
    </row>
    <row r="7012" spans="4:4">
      <c r="D7012" s="167"/>
    </row>
    <row r="7013" spans="4:4">
      <c r="D7013" s="167"/>
    </row>
    <row r="7014" spans="4:4">
      <c r="D7014" s="167"/>
    </row>
    <row r="7015" spans="4:4">
      <c r="D7015" s="167"/>
    </row>
    <row r="7016" spans="4:4">
      <c r="D7016" s="167"/>
    </row>
    <row r="7017" spans="4:4">
      <c r="D7017" s="167"/>
    </row>
    <row r="7018" spans="4:4">
      <c r="D7018" s="167"/>
    </row>
    <row r="7019" spans="4:4">
      <c r="D7019" s="167"/>
    </row>
    <row r="7020" spans="4:4">
      <c r="D7020" s="167"/>
    </row>
    <row r="7021" spans="4:4">
      <c r="D7021" s="167"/>
    </row>
    <row r="7022" spans="4:4">
      <c r="D7022" s="167"/>
    </row>
    <row r="7023" spans="4:4">
      <c r="D7023" s="167"/>
    </row>
    <row r="7024" spans="4:4">
      <c r="D7024" s="167"/>
    </row>
    <row r="7025" spans="4:4">
      <c r="D7025" s="167"/>
    </row>
    <row r="7026" spans="4:4">
      <c r="D7026" s="167"/>
    </row>
    <row r="7027" spans="4:4">
      <c r="D7027" s="167"/>
    </row>
    <row r="7028" spans="4:4">
      <c r="D7028" s="167"/>
    </row>
    <row r="7029" spans="4:4">
      <c r="D7029" s="167"/>
    </row>
    <row r="7030" spans="4:4">
      <c r="D7030" s="167"/>
    </row>
    <row r="7031" spans="4:4">
      <c r="D7031" s="167"/>
    </row>
    <row r="7032" spans="4:4">
      <c r="D7032" s="167"/>
    </row>
    <row r="7033" spans="4:4">
      <c r="D7033" s="167"/>
    </row>
    <row r="7034" spans="4:4">
      <c r="D7034" s="167"/>
    </row>
    <row r="7035" spans="4:4">
      <c r="D7035" s="167"/>
    </row>
    <row r="7036" spans="4:4">
      <c r="D7036" s="167"/>
    </row>
    <row r="7037" spans="4:4">
      <c r="D7037" s="167"/>
    </row>
    <row r="7038" spans="4:4">
      <c r="D7038" s="167"/>
    </row>
    <row r="7039" spans="4:4">
      <c r="D7039" s="167"/>
    </row>
    <row r="7040" spans="4:4">
      <c r="D7040" s="167"/>
    </row>
    <row r="7041" spans="4:4">
      <c r="D7041" s="167"/>
    </row>
    <row r="7042" spans="4:4">
      <c r="D7042" s="167"/>
    </row>
    <row r="7043" spans="4:4">
      <c r="D7043" s="167"/>
    </row>
    <row r="7044" spans="4:4">
      <c r="D7044" s="167"/>
    </row>
    <row r="7045" spans="4:4">
      <c r="D7045" s="167"/>
    </row>
    <row r="7046" spans="4:4">
      <c r="D7046" s="167"/>
    </row>
    <row r="7047" spans="4:4">
      <c r="D7047" s="167"/>
    </row>
    <row r="7048" spans="4:4">
      <c r="D7048" s="167"/>
    </row>
    <row r="7049" spans="4:4">
      <c r="D7049" s="167"/>
    </row>
    <row r="7050" spans="4:4">
      <c r="D7050" s="167"/>
    </row>
    <row r="7051" spans="4:4">
      <c r="D7051" s="167"/>
    </row>
    <row r="7052" spans="4:4">
      <c r="D7052" s="167"/>
    </row>
    <row r="7053" spans="4:4">
      <c r="D7053" s="167"/>
    </row>
    <row r="7054" spans="4:4">
      <c r="D7054" s="167"/>
    </row>
    <row r="7055" spans="4:4">
      <c r="D7055" s="167"/>
    </row>
    <row r="7056" spans="4:4">
      <c r="D7056" s="167"/>
    </row>
    <row r="7057" spans="4:4">
      <c r="D7057" s="167"/>
    </row>
    <row r="7058" spans="4:4">
      <c r="D7058" s="167"/>
    </row>
    <row r="7059" spans="4:4">
      <c r="D7059" s="167"/>
    </row>
    <row r="7060" spans="4:4">
      <c r="D7060" s="167"/>
    </row>
    <row r="7061" spans="4:4">
      <c r="D7061" s="167"/>
    </row>
    <row r="7062" spans="4:4">
      <c r="D7062" s="167"/>
    </row>
    <row r="7063" spans="4:4">
      <c r="D7063" s="167"/>
    </row>
    <row r="7064" spans="4:4">
      <c r="D7064" s="167"/>
    </row>
    <row r="7065" spans="4:4">
      <c r="D7065" s="167"/>
    </row>
    <row r="7066" spans="4:4">
      <c r="D7066" s="167"/>
    </row>
    <row r="7067" spans="4:4">
      <c r="D7067" s="167"/>
    </row>
    <row r="7068" spans="4:4">
      <c r="D7068" s="167"/>
    </row>
    <row r="7069" spans="4:4">
      <c r="D7069" s="167"/>
    </row>
    <row r="7070" spans="4:4">
      <c r="D7070" s="167"/>
    </row>
    <row r="7071" spans="4:4">
      <c r="D7071" s="167"/>
    </row>
    <row r="7072" spans="4:4">
      <c r="D7072" s="167"/>
    </row>
    <row r="7073" spans="4:4">
      <c r="D7073" s="167"/>
    </row>
    <row r="7074" spans="4:4">
      <c r="D7074" s="167"/>
    </row>
    <row r="7075" spans="4:4">
      <c r="D7075" s="167"/>
    </row>
    <row r="7076" spans="4:4">
      <c r="D7076" s="167"/>
    </row>
    <row r="7077" spans="4:4">
      <c r="D7077" s="167"/>
    </row>
    <row r="7078" spans="4:4">
      <c r="D7078" s="167"/>
    </row>
    <row r="7079" spans="4:4">
      <c r="D7079" s="167"/>
    </row>
    <row r="7080" spans="4:4">
      <c r="D7080" s="167"/>
    </row>
    <row r="7081" spans="4:4">
      <c r="D7081" s="167"/>
    </row>
    <row r="7082" spans="4:4">
      <c r="D7082" s="167"/>
    </row>
    <row r="7083" spans="4:4">
      <c r="D7083" s="167"/>
    </row>
    <row r="7084" spans="4:4">
      <c r="D7084" s="167"/>
    </row>
    <row r="7085" spans="4:4">
      <c r="D7085" s="167"/>
    </row>
    <row r="7086" spans="4:4">
      <c r="D7086" s="167"/>
    </row>
    <row r="7087" spans="4:4">
      <c r="D7087" s="167"/>
    </row>
    <row r="7088" spans="4:4">
      <c r="D7088" s="167"/>
    </row>
    <row r="7089" spans="4:4">
      <c r="D7089" s="167"/>
    </row>
    <row r="7090" spans="4:4">
      <c r="D7090" s="167"/>
    </row>
    <row r="7091" spans="4:4">
      <c r="D7091" s="167"/>
    </row>
    <row r="7092" spans="4:4">
      <c r="D7092" s="167"/>
    </row>
    <row r="7093" spans="4:4">
      <c r="D7093" s="167"/>
    </row>
    <row r="7094" spans="4:4">
      <c r="D7094" s="167"/>
    </row>
    <row r="7095" spans="4:4">
      <c r="D7095" s="167"/>
    </row>
    <row r="7096" spans="4:4">
      <c r="D7096" s="167"/>
    </row>
    <row r="7097" spans="4:4">
      <c r="D7097" s="167"/>
    </row>
    <row r="7098" spans="4:4">
      <c r="D7098" s="167"/>
    </row>
    <row r="7099" spans="4:4">
      <c r="D7099" s="167"/>
    </row>
    <row r="7100" spans="4:4">
      <c r="D7100" s="167"/>
    </row>
    <row r="7101" spans="4:4">
      <c r="D7101" s="167"/>
    </row>
    <row r="7102" spans="4:4">
      <c r="D7102" s="167"/>
    </row>
    <row r="7103" spans="4:4">
      <c r="D7103" s="167"/>
    </row>
    <row r="7104" spans="4:4">
      <c r="D7104" s="167"/>
    </row>
    <row r="7105" spans="4:4">
      <c r="D7105" s="167"/>
    </row>
    <row r="7106" spans="4:4">
      <c r="D7106" s="167"/>
    </row>
    <row r="7107" spans="4:4">
      <c r="D7107" s="167"/>
    </row>
    <row r="7108" spans="4:4">
      <c r="D7108" s="167"/>
    </row>
    <row r="7109" spans="4:4">
      <c r="D7109" s="167"/>
    </row>
    <row r="7110" spans="4:4">
      <c r="D7110" s="167"/>
    </row>
    <row r="7111" spans="4:4">
      <c r="D7111" s="167"/>
    </row>
    <row r="7112" spans="4:4">
      <c r="D7112" s="167"/>
    </row>
    <row r="7113" spans="4:4">
      <c r="D7113" s="167"/>
    </row>
    <row r="7114" spans="4:4">
      <c r="D7114" s="167"/>
    </row>
    <row r="7115" spans="4:4">
      <c r="D7115" s="167"/>
    </row>
    <row r="7116" spans="4:4">
      <c r="D7116" s="167"/>
    </row>
    <row r="7117" spans="4:4">
      <c r="D7117" s="167"/>
    </row>
    <row r="7118" spans="4:4">
      <c r="D7118" s="167"/>
    </row>
    <row r="7119" spans="4:4">
      <c r="D7119" s="167"/>
    </row>
    <row r="7120" spans="4:4">
      <c r="D7120" s="167"/>
    </row>
    <row r="7121" spans="4:4">
      <c r="D7121" s="167"/>
    </row>
    <row r="7122" spans="4:4">
      <c r="D7122" s="167"/>
    </row>
    <row r="7123" spans="4:4">
      <c r="D7123" s="167"/>
    </row>
    <row r="7124" spans="4:4">
      <c r="D7124" s="167"/>
    </row>
    <row r="7125" spans="4:4">
      <c r="D7125" s="167"/>
    </row>
    <row r="7126" spans="4:4">
      <c r="D7126" s="167"/>
    </row>
    <row r="7127" spans="4:4">
      <c r="D7127" s="167"/>
    </row>
    <row r="7128" spans="4:4">
      <c r="D7128" s="167"/>
    </row>
    <row r="7129" spans="4:4">
      <c r="D7129" s="167"/>
    </row>
    <row r="7130" spans="4:4">
      <c r="D7130" s="167"/>
    </row>
    <row r="7131" spans="4:4">
      <c r="D7131" s="167"/>
    </row>
    <row r="7132" spans="4:4">
      <c r="D7132" s="167"/>
    </row>
    <row r="7133" spans="4:4">
      <c r="D7133" s="167"/>
    </row>
    <row r="7134" spans="4:4">
      <c r="D7134" s="167"/>
    </row>
    <row r="7135" spans="4:4">
      <c r="D7135" s="167"/>
    </row>
    <row r="7136" spans="4:4">
      <c r="D7136" s="167"/>
    </row>
    <row r="7137" spans="4:4">
      <c r="D7137" s="167"/>
    </row>
    <row r="7138" spans="4:4">
      <c r="D7138" s="167"/>
    </row>
    <row r="7139" spans="4:4">
      <c r="D7139" s="167"/>
    </row>
    <row r="7140" spans="4:4">
      <c r="D7140" s="167"/>
    </row>
    <row r="7141" spans="4:4">
      <c r="D7141" s="167"/>
    </row>
    <row r="7142" spans="4:4">
      <c r="D7142" s="167"/>
    </row>
    <row r="7143" spans="4:4">
      <c r="D7143" s="167"/>
    </row>
    <row r="7144" spans="4:4">
      <c r="D7144" s="167"/>
    </row>
    <row r="7145" spans="4:4">
      <c r="D7145" s="167"/>
    </row>
    <row r="7146" spans="4:4">
      <c r="D7146" s="167"/>
    </row>
    <row r="7147" spans="4:4">
      <c r="D7147" s="167"/>
    </row>
    <row r="7148" spans="4:4">
      <c r="D7148" s="167"/>
    </row>
    <row r="7149" spans="4:4">
      <c r="D7149" s="167"/>
    </row>
    <row r="7150" spans="4:4">
      <c r="D7150" s="167"/>
    </row>
    <row r="7151" spans="4:4">
      <c r="D7151" s="167"/>
    </row>
    <row r="7152" spans="4:4">
      <c r="D7152" s="167"/>
    </row>
    <row r="7153" spans="4:4">
      <c r="D7153" s="167"/>
    </row>
    <row r="7154" spans="4:4">
      <c r="D7154" s="167"/>
    </row>
    <row r="7155" spans="4:4">
      <c r="D7155" s="167"/>
    </row>
    <row r="7156" spans="4:4">
      <c r="D7156" s="167"/>
    </row>
    <row r="7157" spans="4:4">
      <c r="D7157" s="167"/>
    </row>
    <row r="7158" spans="4:4">
      <c r="D7158" s="167"/>
    </row>
    <row r="7159" spans="4:4">
      <c r="D7159" s="167"/>
    </row>
    <row r="7160" spans="4:4">
      <c r="D7160" s="167"/>
    </row>
    <row r="7161" spans="4:4">
      <c r="D7161" s="167"/>
    </row>
    <row r="7162" spans="4:4">
      <c r="D7162" s="167"/>
    </row>
    <row r="7163" spans="4:4">
      <c r="D7163" s="167"/>
    </row>
    <row r="7164" spans="4:4">
      <c r="D7164" s="167"/>
    </row>
    <row r="7165" spans="4:4">
      <c r="D7165" s="167"/>
    </row>
    <row r="7166" spans="4:4">
      <c r="D7166" s="167"/>
    </row>
    <row r="7167" spans="4:4">
      <c r="D7167" s="167"/>
    </row>
    <row r="7168" spans="4:4">
      <c r="D7168" s="167"/>
    </row>
    <row r="7169" spans="4:4">
      <c r="D7169" s="167"/>
    </row>
    <row r="7170" spans="4:4">
      <c r="D7170" s="167"/>
    </row>
    <row r="7171" spans="4:4">
      <c r="D7171" s="167"/>
    </row>
    <row r="7172" spans="4:4">
      <c r="D7172" s="167"/>
    </row>
    <row r="7173" spans="4:4">
      <c r="D7173" s="167"/>
    </row>
    <row r="7174" spans="4:4">
      <c r="D7174" s="167"/>
    </row>
    <row r="7175" spans="4:4">
      <c r="D7175" s="167"/>
    </row>
    <row r="7176" spans="4:4">
      <c r="D7176" s="167"/>
    </row>
    <row r="7177" spans="4:4">
      <c r="D7177" s="167"/>
    </row>
    <row r="7178" spans="4:4">
      <c r="D7178" s="167"/>
    </row>
    <row r="7179" spans="4:4">
      <c r="D7179" s="167"/>
    </row>
    <row r="7180" spans="4:4">
      <c r="D7180" s="167"/>
    </row>
    <row r="7181" spans="4:4">
      <c r="D7181" s="167"/>
    </row>
    <row r="7182" spans="4:4">
      <c r="D7182" s="167"/>
    </row>
    <row r="7183" spans="4:4">
      <c r="D7183" s="167"/>
    </row>
    <row r="7184" spans="4:4">
      <c r="D7184" s="167"/>
    </row>
    <row r="7185" spans="4:4">
      <c r="D7185" s="167"/>
    </row>
    <row r="7186" spans="4:4">
      <c r="D7186" s="167"/>
    </row>
    <row r="7187" spans="4:4">
      <c r="D7187" s="167"/>
    </row>
    <row r="7188" spans="4:4">
      <c r="D7188" s="167"/>
    </row>
    <row r="7189" spans="4:4">
      <c r="D7189" s="167"/>
    </row>
    <row r="7190" spans="4:4">
      <c r="D7190" s="167"/>
    </row>
    <row r="7191" spans="4:4">
      <c r="D7191" s="167"/>
    </row>
    <row r="7192" spans="4:4">
      <c r="D7192" s="167"/>
    </row>
    <row r="7193" spans="4:4">
      <c r="D7193" s="167"/>
    </row>
    <row r="7194" spans="4:4">
      <c r="D7194" s="167"/>
    </row>
    <row r="7195" spans="4:4">
      <c r="D7195" s="167"/>
    </row>
    <row r="7196" spans="4:4">
      <c r="D7196" s="167"/>
    </row>
    <row r="7197" spans="4:4">
      <c r="D7197" s="167"/>
    </row>
    <row r="7198" spans="4:4">
      <c r="D7198" s="167"/>
    </row>
    <row r="7199" spans="4:4">
      <c r="D7199" s="167"/>
    </row>
    <row r="7200" spans="4:4">
      <c r="D7200" s="167"/>
    </row>
    <row r="7201" spans="4:4">
      <c r="D7201" s="167"/>
    </row>
    <row r="7202" spans="4:4">
      <c r="D7202" s="167"/>
    </row>
    <row r="7203" spans="4:4">
      <c r="D7203" s="167"/>
    </row>
    <row r="7204" spans="4:4">
      <c r="D7204" s="167"/>
    </row>
    <row r="7205" spans="4:4">
      <c r="D7205" s="167"/>
    </row>
    <row r="7206" spans="4:4">
      <c r="D7206" s="167"/>
    </row>
    <row r="7207" spans="4:4">
      <c r="D7207" s="167"/>
    </row>
    <row r="7208" spans="4:4">
      <c r="D7208" s="167"/>
    </row>
    <row r="7209" spans="4:4">
      <c r="D7209" s="167"/>
    </row>
    <row r="7210" spans="4:4">
      <c r="D7210" s="167"/>
    </row>
    <row r="7211" spans="4:4">
      <c r="D7211" s="167"/>
    </row>
    <row r="7212" spans="4:4">
      <c r="D7212" s="167"/>
    </row>
    <row r="7213" spans="4:4">
      <c r="D7213" s="167"/>
    </row>
    <row r="7214" spans="4:4">
      <c r="D7214" s="167"/>
    </row>
    <row r="7215" spans="4:4">
      <c r="D7215" s="167"/>
    </row>
    <row r="7216" spans="4:4">
      <c r="D7216" s="167"/>
    </row>
    <row r="7217" spans="4:4">
      <c r="D7217" s="167"/>
    </row>
    <row r="7218" spans="4:4">
      <c r="D7218" s="167"/>
    </row>
    <row r="7219" spans="4:4">
      <c r="D7219" s="167"/>
    </row>
    <row r="7220" spans="4:4">
      <c r="D7220" s="167"/>
    </row>
    <row r="7221" spans="4:4">
      <c r="D7221" s="167"/>
    </row>
    <row r="7222" spans="4:4">
      <c r="D7222" s="167"/>
    </row>
    <row r="7223" spans="4:4">
      <c r="D7223" s="167"/>
    </row>
    <row r="7224" spans="4:4">
      <c r="D7224" s="167"/>
    </row>
    <row r="7225" spans="4:4">
      <c r="D7225" s="167"/>
    </row>
    <row r="7226" spans="4:4">
      <c r="D7226" s="167"/>
    </row>
    <row r="7227" spans="4:4">
      <c r="D7227" s="167"/>
    </row>
    <row r="7228" spans="4:4">
      <c r="D7228" s="167"/>
    </row>
    <row r="7229" spans="4:4">
      <c r="D7229" s="167"/>
    </row>
    <row r="7230" spans="4:4">
      <c r="D7230" s="167"/>
    </row>
    <row r="7231" spans="4:4">
      <c r="D7231" s="167"/>
    </row>
    <row r="7232" spans="4:4">
      <c r="D7232" s="167"/>
    </row>
    <row r="7233" spans="4:4">
      <c r="D7233" s="167"/>
    </row>
    <row r="7234" spans="4:4">
      <c r="D7234" s="167"/>
    </row>
    <row r="7235" spans="4:4">
      <c r="D7235" s="167"/>
    </row>
    <row r="7236" spans="4:4">
      <c r="D7236" s="167"/>
    </row>
    <row r="7237" spans="4:4">
      <c r="D7237" s="167"/>
    </row>
    <row r="7238" spans="4:4">
      <c r="D7238" s="167"/>
    </row>
    <row r="7239" spans="4:4">
      <c r="D7239" s="167"/>
    </row>
    <row r="7240" spans="4:4">
      <c r="D7240" s="167"/>
    </row>
    <row r="7241" spans="4:4">
      <c r="D7241" s="167"/>
    </row>
    <row r="7242" spans="4:4">
      <c r="D7242" s="167"/>
    </row>
    <row r="7243" spans="4:4">
      <c r="D7243" s="167"/>
    </row>
    <row r="7244" spans="4:4">
      <c r="D7244" s="167"/>
    </row>
    <row r="7245" spans="4:4">
      <c r="D7245" s="167"/>
    </row>
    <row r="7246" spans="4:4">
      <c r="D7246" s="167"/>
    </row>
    <row r="7247" spans="4:4">
      <c r="D7247" s="167"/>
    </row>
    <row r="7248" spans="4:4">
      <c r="D7248" s="167"/>
    </row>
    <row r="7249" spans="4:4">
      <c r="D7249" s="167"/>
    </row>
    <row r="7250" spans="4:4">
      <c r="D7250" s="167"/>
    </row>
    <row r="7251" spans="4:4">
      <c r="D7251" s="167"/>
    </row>
    <row r="7252" spans="4:4">
      <c r="D7252" s="167"/>
    </row>
    <row r="7253" spans="4:4">
      <c r="D7253" s="167"/>
    </row>
    <row r="7254" spans="4:4">
      <c r="D7254" s="167"/>
    </row>
    <row r="7255" spans="4:4">
      <c r="D7255" s="167"/>
    </row>
    <row r="7256" spans="4:4">
      <c r="D7256" s="167"/>
    </row>
    <row r="7257" spans="4:4">
      <c r="D7257" s="167"/>
    </row>
    <row r="7258" spans="4:4">
      <c r="D7258" s="167"/>
    </row>
    <row r="7259" spans="4:4">
      <c r="D7259" s="167"/>
    </row>
    <row r="7260" spans="4:4">
      <c r="D7260" s="167"/>
    </row>
    <row r="7261" spans="4:4">
      <c r="D7261" s="167"/>
    </row>
    <row r="7262" spans="4:4">
      <c r="D7262" s="167"/>
    </row>
    <row r="7263" spans="4:4">
      <c r="D7263" s="167"/>
    </row>
    <row r="7264" spans="4:4">
      <c r="D7264" s="167"/>
    </row>
    <row r="7265" spans="4:4">
      <c r="D7265" s="167"/>
    </row>
    <row r="7266" spans="4:4">
      <c r="D7266" s="167"/>
    </row>
    <row r="7267" spans="4:4">
      <c r="D7267" s="167"/>
    </row>
    <row r="7268" spans="4:4">
      <c r="D7268" s="167"/>
    </row>
    <row r="7269" spans="4:4">
      <c r="D7269" s="167"/>
    </row>
    <row r="7270" spans="4:4">
      <c r="D7270" s="167"/>
    </row>
    <row r="7271" spans="4:4">
      <c r="D7271" s="167"/>
    </row>
    <row r="7272" spans="4:4">
      <c r="D7272" s="167"/>
    </row>
    <row r="7273" spans="4:4">
      <c r="D7273" s="167"/>
    </row>
    <row r="7274" spans="4:4">
      <c r="D7274" s="167"/>
    </row>
    <row r="7275" spans="4:4">
      <c r="D7275" s="167"/>
    </row>
    <row r="7276" spans="4:4">
      <c r="D7276" s="167"/>
    </row>
    <row r="7277" spans="4:4">
      <c r="D7277" s="167"/>
    </row>
    <row r="7278" spans="4:4">
      <c r="D7278" s="167"/>
    </row>
    <row r="7279" spans="4:4">
      <c r="D7279" s="167"/>
    </row>
    <row r="7280" spans="4:4">
      <c r="D7280" s="167"/>
    </row>
    <row r="7281" spans="4:4">
      <c r="D7281" s="167"/>
    </row>
    <row r="7282" spans="4:4">
      <c r="D7282" s="167"/>
    </row>
    <row r="7283" spans="4:4">
      <c r="D7283" s="167"/>
    </row>
    <row r="7284" spans="4:4">
      <c r="D7284" s="167"/>
    </row>
    <row r="7285" spans="4:4">
      <c r="D7285" s="167"/>
    </row>
    <row r="7286" spans="4:4">
      <c r="D7286" s="167"/>
    </row>
    <row r="7287" spans="4:4">
      <c r="D7287" s="167"/>
    </row>
    <row r="7288" spans="4:4">
      <c r="D7288" s="167"/>
    </row>
    <row r="7289" spans="4:4">
      <c r="D7289" s="167"/>
    </row>
    <row r="7290" spans="4:4">
      <c r="D7290" s="167"/>
    </row>
    <row r="7291" spans="4:4">
      <c r="D7291" s="167"/>
    </row>
    <row r="7292" spans="4:4">
      <c r="D7292" s="167"/>
    </row>
    <row r="7293" spans="4:4">
      <c r="D7293" s="167"/>
    </row>
    <row r="7294" spans="4:4">
      <c r="D7294" s="167"/>
    </row>
    <row r="7295" spans="4:4">
      <c r="D7295" s="167"/>
    </row>
    <row r="7296" spans="4:4">
      <c r="D7296" s="167"/>
    </row>
    <row r="7297" spans="4:4">
      <c r="D7297" s="167"/>
    </row>
    <row r="7298" spans="4:4">
      <c r="D7298" s="167"/>
    </row>
    <row r="7299" spans="4:4">
      <c r="D7299" s="167"/>
    </row>
    <row r="7300" spans="4:4">
      <c r="D7300" s="167"/>
    </row>
    <row r="7301" spans="4:4">
      <c r="D7301" s="167"/>
    </row>
    <row r="7302" spans="4:4">
      <c r="D7302" s="167"/>
    </row>
    <row r="7303" spans="4:4">
      <c r="D7303" s="167"/>
    </row>
    <row r="7304" spans="4:4">
      <c r="D7304" s="167"/>
    </row>
    <row r="7305" spans="4:4">
      <c r="D7305" s="167"/>
    </row>
    <row r="7306" spans="4:4">
      <c r="D7306" s="167"/>
    </row>
    <row r="7307" spans="4:4">
      <c r="D7307" s="167"/>
    </row>
    <row r="7308" spans="4:4">
      <c r="D7308" s="167"/>
    </row>
    <row r="7309" spans="4:4">
      <c r="D7309" s="167"/>
    </row>
    <row r="7310" spans="4:4">
      <c r="D7310" s="167"/>
    </row>
    <row r="7311" spans="4:4">
      <c r="D7311" s="167"/>
    </row>
    <row r="7312" spans="4:4">
      <c r="D7312" s="167"/>
    </row>
    <row r="7313" spans="4:4">
      <c r="D7313" s="167"/>
    </row>
    <row r="7314" spans="4:4">
      <c r="D7314" s="167"/>
    </row>
    <row r="7315" spans="4:4">
      <c r="D7315" s="167"/>
    </row>
    <row r="7316" spans="4:4">
      <c r="D7316" s="167"/>
    </row>
    <row r="7317" spans="4:4">
      <c r="D7317" s="167"/>
    </row>
    <row r="7318" spans="4:4">
      <c r="D7318" s="167"/>
    </row>
    <row r="7319" spans="4:4">
      <c r="D7319" s="167"/>
    </row>
    <row r="7320" spans="4:4">
      <c r="D7320" s="167"/>
    </row>
    <row r="7321" spans="4:4">
      <c r="D7321" s="167"/>
    </row>
    <row r="7322" spans="4:4">
      <c r="D7322" s="167"/>
    </row>
    <row r="7323" spans="4:4">
      <c r="D7323" s="167"/>
    </row>
    <row r="7324" spans="4:4">
      <c r="D7324" s="167"/>
    </row>
    <row r="7325" spans="4:4">
      <c r="D7325" s="167"/>
    </row>
    <row r="7326" spans="4:4">
      <c r="D7326" s="167"/>
    </row>
    <row r="7327" spans="4:4">
      <c r="D7327" s="167"/>
    </row>
    <row r="7328" spans="4:4">
      <c r="D7328" s="167"/>
    </row>
    <row r="7329" spans="4:4">
      <c r="D7329" s="167"/>
    </row>
    <row r="7330" spans="4:4">
      <c r="D7330" s="167"/>
    </row>
    <row r="7331" spans="4:4">
      <c r="D7331" s="167"/>
    </row>
    <row r="7332" spans="4:4">
      <c r="D7332" s="167"/>
    </row>
    <row r="7333" spans="4:4">
      <c r="D7333" s="167"/>
    </row>
    <row r="7334" spans="4:4">
      <c r="D7334" s="167"/>
    </row>
    <row r="7335" spans="4:4">
      <c r="D7335" s="167"/>
    </row>
    <row r="7336" spans="4:4">
      <c r="D7336" s="167"/>
    </row>
    <row r="7337" spans="4:4">
      <c r="D7337" s="167"/>
    </row>
    <row r="7338" spans="4:4">
      <c r="D7338" s="167"/>
    </row>
    <row r="7339" spans="4:4">
      <c r="D7339" s="167"/>
    </row>
    <row r="7340" spans="4:4">
      <c r="D7340" s="167"/>
    </row>
    <row r="7341" spans="4:4">
      <c r="D7341" s="167"/>
    </row>
    <row r="7342" spans="4:4">
      <c r="D7342" s="167"/>
    </row>
    <row r="7343" spans="4:4">
      <c r="D7343" s="167"/>
    </row>
    <row r="7344" spans="4:4">
      <c r="D7344" s="167"/>
    </row>
    <row r="7345" spans="4:4">
      <c r="D7345" s="167"/>
    </row>
    <row r="7346" spans="4:4">
      <c r="D7346" s="167"/>
    </row>
    <row r="7347" spans="4:4">
      <c r="D7347" s="167"/>
    </row>
    <row r="7348" spans="4:4">
      <c r="D7348" s="167"/>
    </row>
    <row r="7349" spans="4:4">
      <c r="D7349" s="167"/>
    </row>
    <row r="7350" spans="4:4">
      <c r="D7350" s="167"/>
    </row>
    <row r="7351" spans="4:4">
      <c r="D7351" s="167"/>
    </row>
    <row r="7352" spans="4:4">
      <c r="D7352" s="167"/>
    </row>
    <row r="7353" spans="4:4">
      <c r="D7353" s="167"/>
    </row>
    <row r="7354" spans="4:4">
      <c r="D7354" s="167"/>
    </row>
    <row r="7355" spans="4:4">
      <c r="D7355" s="167"/>
    </row>
    <row r="7356" spans="4:4">
      <c r="D7356" s="167"/>
    </row>
    <row r="7357" spans="4:4">
      <c r="D7357" s="167"/>
    </row>
    <row r="7358" spans="4:4">
      <c r="D7358" s="167"/>
    </row>
    <row r="7359" spans="4:4">
      <c r="D7359" s="167"/>
    </row>
    <row r="7360" spans="4:4">
      <c r="D7360" s="167"/>
    </row>
    <row r="7361" spans="4:4">
      <c r="D7361" s="167"/>
    </row>
    <row r="7362" spans="4:4">
      <c r="D7362" s="167"/>
    </row>
    <row r="7363" spans="4:4">
      <c r="D7363" s="167"/>
    </row>
    <row r="7364" spans="4:4">
      <c r="D7364" s="167"/>
    </row>
    <row r="7365" spans="4:4">
      <c r="D7365" s="167"/>
    </row>
    <row r="7366" spans="4:4">
      <c r="D7366" s="167"/>
    </row>
    <row r="7367" spans="4:4">
      <c r="D7367" s="167"/>
    </row>
    <row r="7368" spans="4:4">
      <c r="D7368" s="167"/>
    </row>
    <row r="7369" spans="4:4">
      <c r="D7369" s="167"/>
    </row>
    <row r="7370" spans="4:4">
      <c r="D7370" s="167"/>
    </row>
    <row r="7371" spans="4:4">
      <c r="D7371" s="167"/>
    </row>
    <row r="7372" spans="4:4">
      <c r="D7372" s="167"/>
    </row>
    <row r="7373" spans="4:4">
      <c r="D7373" s="167"/>
    </row>
    <row r="7374" spans="4:4">
      <c r="D7374" s="167"/>
    </row>
    <row r="7375" spans="4:4">
      <c r="D7375" s="167"/>
    </row>
    <row r="7376" spans="4:4">
      <c r="D7376" s="167"/>
    </row>
    <row r="7377" spans="4:4">
      <c r="D7377" s="167"/>
    </row>
    <row r="7378" spans="4:4">
      <c r="D7378" s="167"/>
    </row>
    <row r="7379" spans="4:4">
      <c r="D7379" s="167"/>
    </row>
    <row r="7380" spans="4:4">
      <c r="D7380" s="167"/>
    </row>
    <row r="7381" spans="4:4">
      <c r="D7381" s="167"/>
    </row>
    <row r="7382" spans="4:4">
      <c r="D7382" s="167"/>
    </row>
    <row r="7383" spans="4:4">
      <c r="D7383" s="167"/>
    </row>
    <row r="7384" spans="4:4">
      <c r="D7384" s="167"/>
    </row>
    <row r="7385" spans="4:4">
      <c r="D7385" s="167"/>
    </row>
    <row r="7386" spans="4:4">
      <c r="D7386" s="167"/>
    </row>
    <row r="7387" spans="4:4">
      <c r="D7387" s="167"/>
    </row>
    <row r="7388" spans="4:4">
      <c r="D7388" s="167"/>
    </row>
    <row r="7389" spans="4:4">
      <c r="D7389" s="167"/>
    </row>
    <row r="7390" spans="4:4">
      <c r="D7390" s="167"/>
    </row>
    <row r="7391" spans="4:4">
      <c r="D7391" s="167"/>
    </row>
    <row r="7392" spans="4:4">
      <c r="D7392" s="167"/>
    </row>
    <row r="7393" spans="4:4">
      <c r="D7393" s="167"/>
    </row>
    <row r="7394" spans="4:4">
      <c r="D7394" s="167"/>
    </row>
    <row r="7395" spans="4:4">
      <c r="D7395" s="167"/>
    </row>
    <row r="7396" spans="4:4">
      <c r="D7396" s="167"/>
    </row>
    <row r="7397" spans="4:4">
      <c r="D7397" s="167"/>
    </row>
    <row r="7398" spans="4:4">
      <c r="D7398" s="167"/>
    </row>
    <row r="7399" spans="4:4">
      <c r="D7399" s="167"/>
    </row>
    <row r="7400" spans="4:4">
      <c r="D7400" s="167"/>
    </row>
    <row r="7401" spans="4:4">
      <c r="D7401" s="167"/>
    </row>
    <row r="7402" spans="4:4">
      <c r="D7402" s="167"/>
    </row>
    <row r="7403" spans="4:4">
      <c r="D7403" s="167"/>
    </row>
    <row r="7404" spans="4:4">
      <c r="D7404" s="167"/>
    </row>
    <row r="7405" spans="4:4">
      <c r="D7405" s="167"/>
    </row>
    <row r="7406" spans="4:4">
      <c r="D7406" s="167"/>
    </row>
    <row r="7407" spans="4:4">
      <c r="D7407" s="167"/>
    </row>
    <row r="7408" spans="4:4">
      <c r="D7408" s="167"/>
    </row>
    <row r="7409" spans="4:4">
      <c r="D7409" s="167"/>
    </row>
    <row r="7410" spans="4:4">
      <c r="D7410" s="167"/>
    </row>
    <row r="7411" spans="4:4">
      <c r="D7411" s="167"/>
    </row>
    <row r="7412" spans="4:4">
      <c r="D7412" s="167"/>
    </row>
    <row r="7413" spans="4:4">
      <c r="D7413" s="167"/>
    </row>
    <row r="7414" spans="4:4">
      <c r="D7414" s="167"/>
    </row>
    <row r="7415" spans="4:4">
      <c r="D7415" s="167"/>
    </row>
    <row r="7416" spans="4:4">
      <c r="D7416" s="167"/>
    </row>
    <row r="7417" spans="4:4">
      <c r="D7417" s="167"/>
    </row>
    <row r="7418" spans="4:4">
      <c r="D7418" s="167"/>
    </row>
    <row r="7419" spans="4:4">
      <c r="D7419" s="167"/>
    </row>
    <row r="7420" spans="4:4">
      <c r="D7420" s="167"/>
    </row>
    <row r="7421" spans="4:4">
      <c r="D7421" s="167"/>
    </row>
    <row r="7422" spans="4:4">
      <c r="D7422" s="167"/>
    </row>
    <row r="7423" spans="4:4">
      <c r="D7423" s="167"/>
    </row>
    <row r="7424" spans="4:4">
      <c r="D7424" s="167"/>
    </row>
    <row r="7425" spans="4:4">
      <c r="D7425" s="167"/>
    </row>
    <row r="7426" spans="4:4">
      <c r="D7426" s="167"/>
    </row>
    <row r="7427" spans="4:4">
      <c r="D7427" s="167"/>
    </row>
    <row r="7428" spans="4:4">
      <c r="D7428" s="167"/>
    </row>
    <row r="7429" spans="4:4">
      <c r="D7429" s="167"/>
    </row>
    <row r="7430" spans="4:4">
      <c r="D7430" s="167"/>
    </row>
    <row r="7431" spans="4:4">
      <c r="D7431" s="167"/>
    </row>
    <row r="7432" spans="4:4">
      <c r="D7432" s="167"/>
    </row>
    <row r="7433" spans="4:4">
      <c r="D7433" s="167"/>
    </row>
    <row r="7434" spans="4:4">
      <c r="D7434" s="167"/>
    </row>
    <row r="7435" spans="4:4">
      <c r="D7435" s="167"/>
    </row>
    <row r="7436" spans="4:4">
      <c r="D7436" s="167"/>
    </row>
    <row r="7437" spans="4:4">
      <c r="D7437" s="167"/>
    </row>
    <row r="7438" spans="4:4">
      <c r="D7438" s="167"/>
    </row>
    <row r="7439" spans="4:4">
      <c r="D7439" s="167"/>
    </row>
    <row r="7440" spans="4:4">
      <c r="D7440" s="167"/>
    </row>
    <row r="7441" spans="4:4">
      <c r="D7441" s="167"/>
    </row>
    <row r="7442" spans="4:4">
      <c r="D7442" s="167"/>
    </row>
    <row r="7443" spans="4:4">
      <c r="D7443" s="167"/>
    </row>
    <row r="7444" spans="4:4">
      <c r="D7444" s="167"/>
    </row>
    <row r="7445" spans="4:4">
      <c r="D7445" s="167"/>
    </row>
    <row r="7446" spans="4:4">
      <c r="D7446" s="167"/>
    </row>
    <row r="7447" spans="4:4">
      <c r="D7447" s="167"/>
    </row>
    <row r="7448" spans="4:4">
      <c r="D7448" s="167"/>
    </row>
    <row r="7449" spans="4:4">
      <c r="D7449" s="167"/>
    </row>
    <row r="7450" spans="4:4">
      <c r="D7450" s="167"/>
    </row>
    <row r="7451" spans="4:4">
      <c r="D7451" s="167"/>
    </row>
    <row r="7452" spans="4:4">
      <c r="D7452" s="167"/>
    </row>
    <row r="7453" spans="4:4">
      <c r="D7453" s="167"/>
    </row>
    <row r="7454" spans="4:4">
      <c r="D7454" s="167"/>
    </row>
    <row r="7455" spans="4:4">
      <c r="D7455" s="167"/>
    </row>
    <row r="7456" spans="4:4">
      <c r="D7456" s="167"/>
    </row>
    <row r="7457" spans="4:4">
      <c r="D7457" s="167"/>
    </row>
    <row r="7458" spans="4:4">
      <c r="D7458" s="167"/>
    </row>
    <row r="7459" spans="4:4">
      <c r="D7459" s="167"/>
    </row>
    <row r="7460" spans="4:4">
      <c r="D7460" s="167"/>
    </row>
    <row r="7461" spans="4:4">
      <c r="D7461" s="167"/>
    </row>
    <row r="7462" spans="4:4">
      <c r="D7462" s="167"/>
    </row>
    <row r="7463" spans="4:4">
      <c r="D7463" s="167"/>
    </row>
    <row r="7464" spans="4:4">
      <c r="D7464" s="167"/>
    </row>
    <row r="7465" spans="4:4">
      <c r="D7465" s="167"/>
    </row>
    <row r="7466" spans="4:4">
      <c r="D7466" s="167"/>
    </row>
    <row r="7467" spans="4:4">
      <c r="D7467" s="167"/>
    </row>
    <row r="7468" spans="4:4">
      <c r="D7468" s="167"/>
    </row>
    <row r="7469" spans="4:4">
      <c r="D7469" s="167"/>
    </row>
    <row r="7470" spans="4:4">
      <c r="D7470" s="167"/>
    </row>
    <row r="7471" spans="4:4">
      <c r="D7471" s="167"/>
    </row>
    <row r="7472" spans="4:4">
      <c r="D7472" s="167"/>
    </row>
    <row r="7473" spans="4:4">
      <c r="D7473" s="167"/>
    </row>
    <row r="7474" spans="4:4">
      <c r="D7474" s="167"/>
    </row>
    <row r="7475" spans="4:4">
      <c r="D7475" s="167"/>
    </row>
    <row r="7476" spans="4:4">
      <c r="D7476" s="167"/>
    </row>
    <row r="7477" spans="4:4">
      <c r="D7477" s="167"/>
    </row>
    <row r="7478" spans="4:4">
      <c r="D7478" s="167"/>
    </row>
    <row r="7479" spans="4:4">
      <c r="D7479" s="167"/>
    </row>
    <row r="7480" spans="4:4">
      <c r="D7480" s="167"/>
    </row>
    <row r="7481" spans="4:4">
      <c r="D7481" s="167"/>
    </row>
    <row r="7482" spans="4:4">
      <c r="D7482" s="167"/>
    </row>
    <row r="7483" spans="4:4">
      <c r="D7483" s="167"/>
    </row>
    <row r="7484" spans="4:4">
      <c r="D7484" s="167"/>
    </row>
    <row r="7485" spans="4:4">
      <c r="D7485" s="167"/>
    </row>
    <row r="7486" spans="4:4">
      <c r="D7486" s="167"/>
    </row>
    <row r="7487" spans="4:4">
      <c r="D7487" s="167"/>
    </row>
    <row r="7488" spans="4:4">
      <c r="D7488" s="167"/>
    </row>
    <row r="7489" spans="4:4">
      <c r="D7489" s="167"/>
    </row>
    <row r="7490" spans="4:4">
      <c r="D7490" s="167"/>
    </row>
    <row r="7491" spans="4:4">
      <c r="D7491" s="167"/>
    </row>
    <row r="7492" spans="4:4">
      <c r="D7492" s="167"/>
    </row>
    <row r="7493" spans="4:4">
      <c r="D7493" s="167"/>
    </row>
    <row r="7494" spans="4:4">
      <c r="D7494" s="167"/>
    </row>
    <row r="7495" spans="4:4">
      <c r="D7495" s="167"/>
    </row>
    <row r="7496" spans="4:4">
      <c r="D7496" s="167"/>
    </row>
    <row r="7497" spans="4:4">
      <c r="D7497" s="167"/>
    </row>
    <row r="7498" spans="4:4">
      <c r="D7498" s="167"/>
    </row>
    <row r="7499" spans="4:4">
      <c r="D7499" s="167"/>
    </row>
    <row r="7500" spans="4:4">
      <c r="D7500" s="167"/>
    </row>
    <row r="7501" spans="4:4">
      <c r="D7501" s="167"/>
    </row>
    <row r="7502" spans="4:4">
      <c r="D7502" s="167"/>
    </row>
    <row r="7503" spans="4:4">
      <c r="D7503" s="167"/>
    </row>
    <row r="7504" spans="4:4">
      <c r="D7504" s="167"/>
    </row>
    <row r="7505" spans="4:4">
      <c r="D7505" s="167"/>
    </row>
    <row r="7506" spans="4:4">
      <c r="D7506" s="167"/>
    </row>
    <row r="7507" spans="4:4">
      <c r="D7507" s="167"/>
    </row>
    <row r="7508" spans="4:4">
      <c r="D7508" s="167"/>
    </row>
    <row r="7509" spans="4:4">
      <c r="D7509" s="167"/>
    </row>
    <row r="7510" spans="4:4">
      <c r="D7510" s="167"/>
    </row>
    <row r="7511" spans="4:4">
      <c r="D7511" s="167"/>
    </row>
    <row r="7512" spans="4:4">
      <c r="D7512" s="167"/>
    </row>
    <row r="7513" spans="4:4">
      <c r="D7513" s="167"/>
    </row>
    <row r="7514" spans="4:4">
      <c r="D7514" s="167"/>
    </row>
    <row r="7515" spans="4:4">
      <c r="D7515" s="167"/>
    </row>
    <row r="7516" spans="4:4">
      <c r="D7516" s="167"/>
    </row>
    <row r="7517" spans="4:4">
      <c r="D7517" s="167"/>
    </row>
    <row r="7518" spans="4:4">
      <c r="D7518" s="167"/>
    </row>
    <row r="7519" spans="4:4">
      <c r="D7519" s="167"/>
    </row>
    <row r="7520" spans="4:4">
      <c r="D7520" s="167"/>
    </row>
    <row r="7521" spans="4:4">
      <c r="D7521" s="167"/>
    </row>
    <row r="7522" spans="4:4">
      <c r="D7522" s="167"/>
    </row>
    <row r="7523" spans="4:4">
      <c r="D7523" s="167"/>
    </row>
    <row r="7524" spans="4:4">
      <c r="D7524" s="167"/>
    </row>
    <row r="7525" spans="4:4">
      <c r="D7525" s="167"/>
    </row>
    <row r="7526" spans="4:4">
      <c r="D7526" s="167"/>
    </row>
    <row r="7527" spans="4:4">
      <c r="D7527" s="167"/>
    </row>
    <row r="7528" spans="4:4">
      <c r="D7528" s="167"/>
    </row>
    <row r="7529" spans="4:4">
      <c r="D7529" s="167"/>
    </row>
    <row r="7530" spans="4:4">
      <c r="D7530" s="167"/>
    </row>
    <row r="7531" spans="4:4">
      <c r="D7531" s="167"/>
    </row>
    <row r="7532" spans="4:4">
      <c r="D7532" s="167"/>
    </row>
    <row r="7533" spans="4:4">
      <c r="D7533" s="167"/>
    </row>
    <row r="7534" spans="4:4">
      <c r="D7534" s="167"/>
    </row>
    <row r="7535" spans="4:4">
      <c r="D7535" s="167"/>
    </row>
    <row r="7536" spans="4:4">
      <c r="D7536" s="167"/>
    </row>
    <row r="7537" spans="4:4">
      <c r="D7537" s="167"/>
    </row>
    <row r="7538" spans="4:4">
      <c r="D7538" s="167"/>
    </row>
    <row r="7539" spans="4:4">
      <c r="D7539" s="167"/>
    </row>
    <row r="7540" spans="4:4">
      <c r="D7540" s="167"/>
    </row>
    <row r="7541" spans="4:4">
      <c r="D7541" s="167"/>
    </row>
    <row r="7542" spans="4:4">
      <c r="D7542" s="167"/>
    </row>
    <row r="7543" spans="4:4">
      <c r="D7543" s="167"/>
    </row>
    <row r="7544" spans="4:4">
      <c r="D7544" s="167"/>
    </row>
    <row r="7545" spans="4:4">
      <c r="D7545" s="167"/>
    </row>
    <row r="7546" spans="4:4">
      <c r="D7546" s="167"/>
    </row>
    <row r="7547" spans="4:4">
      <c r="D7547" s="167"/>
    </row>
    <row r="7548" spans="4:4">
      <c r="D7548" s="167"/>
    </row>
    <row r="7549" spans="4:4">
      <c r="D7549" s="167"/>
    </row>
    <row r="7550" spans="4:4">
      <c r="D7550" s="167"/>
    </row>
    <row r="7551" spans="4:4">
      <c r="D7551" s="167"/>
    </row>
    <row r="7552" spans="4:4">
      <c r="D7552" s="167"/>
    </row>
    <row r="7553" spans="4:4">
      <c r="D7553" s="167"/>
    </row>
    <row r="7554" spans="4:4">
      <c r="D7554" s="167"/>
    </row>
    <row r="7555" spans="4:4">
      <c r="D7555" s="167"/>
    </row>
    <row r="7556" spans="4:4">
      <c r="D7556" s="167"/>
    </row>
    <row r="7557" spans="4:4">
      <c r="D7557" s="167"/>
    </row>
    <row r="7558" spans="4:4">
      <c r="D7558" s="167"/>
    </row>
    <row r="7559" spans="4:4">
      <c r="D7559" s="167"/>
    </row>
    <row r="7560" spans="4:4">
      <c r="D7560" s="167"/>
    </row>
    <row r="7561" spans="4:4">
      <c r="D7561" s="167"/>
    </row>
    <row r="7562" spans="4:4">
      <c r="D7562" s="167"/>
    </row>
    <row r="7563" spans="4:4">
      <c r="D7563" s="167"/>
    </row>
    <row r="7564" spans="4:4">
      <c r="D7564" s="167"/>
    </row>
    <row r="7565" spans="4:4">
      <c r="D7565" s="167"/>
    </row>
    <row r="7566" spans="4:4">
      <c r="D7566" s="167"/>
    </row>
    <row r="7567" spans="4:4">
      <c r="D7567" s="167"/>
    </row>
    <row r="7568" spans="4:4">
      <c r="D7568" s="167"/>
    </row>
    <row r="7569" spans="4:4">
      <c r="D7569" s="167"/>
    </row>
    <row r="7570" spans="4:4">
      <c r="D7570" s="167"/>
    </row>
    <row r="7571" spans="4:4">
      <c r="D7571" s="167"/>
    </row>
    <row r="7572" spans="4:4">
      <c r="D7572" s="167"/>
    </row>
    <row r="7573" spans="4:4">
      <c r="D7573" s="167"/>
    </row>
    <row r="7574" spans="4:4">
      <c r="D7574" s="167"/>
    </row>
    <row r="7575" spans="4:4">
      <c r="D7575" s="167"/>
    </row>
    <row r="7576" spans="4:4">
      <c r="D7576" s="167"/>
    </row>
    <row r="7577" spans="4:4">
      <c r="D7577" s="167"/>
    </row>
    <row r="7578" spans="4:4">
      <c r="D7578" s="167"/>
    </row>
    <row r="7579" spans="4:4">
      <c r="D7579" s="167"/>
    </row>
    <row r="7580" spans="4:4">
      <c r="D7580" s="167"/>
    </row>
    <row r="7581" spans="4:4">
      <c r="D7581" s="167"/>
    </row>
    <row r="7582" spans="4:4">
      <c r="D7582" s="167"/>
    </row>
    <row r="7583" spans="4:4">
      <c r="D7583" s="167"/>
    </row>
    <row r="7584" spans="4:4">
      <c r="D7584" s="167"/>
    </row>
    <row r="7585" spans="4:4">
      <c r="D7585" s="167"/>
    </row>
    <row r="7586" spans="4:4">
      <c r="D7586" s="167"/>
    </row>
    <row r="7587" spans="4:4">
      <c r="D7587" s="167"/>
    </row>
    <row r="7588" spans="4:4">
      <c r="D7588" s="167"/>
    </row>
    <row r="7589" spans="4:4">
      <c r="D7589" s="167"/>
    </row>
    <row r="7590" spans="4:4">
      <c r="D7590" s="167"/>
    </row>
    <row r="7591" spans="4:4">
      <c r="D7591" s="167"/>
    </row>
    <row r="7592" spans="4:4">
      <c r="D7592" s="167"/>
    </row>
    <row r="7593" spans="4:4">
      <c r="D7593" s="167"/>
    </row>
    <row r="7594" spans="4:4">
      <c r="D7594" s="167"/>
    </row>
    <row r="7595" spans="4:4">
      <c r="D7595" s="167"/>
    </row>
    <row r="7596" spans="4:4">
      <c r="D7596" s="167"/>
    </row>
    <row r="7597" spans="4:4">
      <c r="D7597" s="167"/>
    </row>
    <row r="7598" spans="4:4">
      <c r="D7598" s="167"/>
    </row>
    <row r="7599" spans="4:4">
      <c r="D7599" s="167"/>
    </row>
    <row r="7600" spans="4:4">
      <c r="D7600" s="167"/>
    </row>
    <row r="7601" spans="4:4">
      <c r="D7601" s="167"/>
    </row>
    <row r="7602" spans="4:4">
      <c r="D7602" s="167"/>
    </row>
    <row r="7603" spans="4:4">
      <c r="D7603" s="167"/>
    </row>
    <row r="7604" spans="4:4">
      <c r="D7604" s="167"/>
    </row>
    <row r="7605" spans="4:4">
      <c r="D7605" s="167"/>
    </row>
    <row r="7606" spans="4:4">
      <c r="D7606" s="167"/>
    </row>
    <row r="7607" spans="4:4">
      <c r="D7607" s="167"/>
    </row>
    <row r="7608" spans="4:4">
      <c r="D7608" s="167"/>
    </row>
    <row r="7609" spans="4:4">
      <c r="D7609" s="167"/>
    </row>
    <row r="7610" spans="4:4">
      <c r="D7610" s="167"/>
    </row>
    <row r="7611" spans="4:4">
      <c r="D7611" s="167"/>
    </row>
    <row r="7612" spans="4:4">
      <c r="D7612" s="167"/>
    </row>
    <row r="7613" spans="4:4">
      <c r="D7613" s="167"/>
    </row>
    <row r="7614" spans="4:4">
      <c r="D7614" s="167"/>
    </row>
    <row r="7615" spans="4:4">
      <c r="D7615" s="167"/>
    </row>
    <row r="7616" spans="4:4">
      <c r="D7616" s="167"/>
    </row>
    <row r="7617" spans="4:4">
      <c r="D7617" s="167"/>
    </row>
    <row r="7618" spans="4:4">
      <c r="D7618" s="167"/>
    </row>
    <row r="7619" spans="4:4">
      <c r="D7619" s="167"/>
    </row>
    <row r="7620" spans="4:4">
      <c r="D7620" s="167"/>
    </row>
    <row r="7621" spans="4:4">
      <c r="D7621" s="167"/>
    </row>
    <row r="7622" spans="4:4">
      <c r="D7622" s="167"/>
    </row>
    <row r="7623" spans="4:4">
      <c r="D7623" s="167"/>
    </row>
    <row r="7624" spans="4:4">
      <c r="D7624" s="167"/>
    </row>
    <row r="7625" spans="4:4">
      <c r="D7625" s="167"/>
    </row>
    <row r="7626" spans="4:4">
      <c r="D7626" s="167"/>
    </row>
    <row r="7627" spans="4:4">
      <c r="D7627" s="167"/>
    </row>
    <row r="7628" spans="4:4">
      <c r="D7628" s="167"/>
    </row>
    <row r="7629" spans="4:4">
      <c r="D7629" s="167"/>
    </row>
    <row r="7630" spans="4:4">
      <c r="D7630" s="167"/>
    </row>
    <row r="7631" spans="4:4">
      <c r="D7631" s="167"/>
    </row>
    <row r="7632" spans="4:4">
      <c r="D7632" s="167"/>
    </row>
    <row r="7633" spans="4:4">
      <c r="D7633" s="167"/>
    </row>
    <row r="7634" spans="4:4">
      <c r="D7634" s="167"/>
    </row>
    <row r="7635" spans="4:4">
      <c r="D7635" s="167"/>
    </row>
    <row r="7636" spans="4:4">
      <c r="D7636" s="167"/>
    </row>
    <row r="7637" spans="4:4">
      <c r="D7637" s="167"/>
    </row>
    <row r="7638" spans="4:4">
      <c r="D7638" s="167"/>
    </row>
    <row r="7639" spans="4:4">
      <c r="D7639" s="167"/>
    </row>
    <row r="7640" spans="4:4">
      <c r="D7640" s="167"/>
    </row>
    <row r="7641" spans="4:4">
      <c r="D7641" s="167"/>
    </row>
    <row r="7642" spans="4:4">
      <c r="D7642" s="167"/>
    </row>
    <row r="7643" spans="4:4">
      <c r="D7643" s="167"/>
    </row>
    <row r="7644" spans="4:4">
      <c r="D7644" s="167"/>
    </row>
    <row r="7645" spans="4:4">
      <c r="D7645" s="167"/>
    </row>
    <row r="7646" spans="4:4">
      <c r="D7646" s="167"/>
    </row>
    <row r="7647" spans="4:4">
      <c r="D7647" s="167"/>
    </row>
    <row r="7648" spans="4:4">
      <c r="D7648" s="167"/>
    </row>
    <row r="7649" spans="4:4">
      <c r="D7649" s="167"/>
    </row>
    <row r="7650" spans="4:4">
      <c r="D7650" s="167"/>
    </row>
    <row r="7651" spans="4:4">
      <c r="D7651" s="167"/>
    </row>
    <row r="7652" spans="4:4">
      <c r="D7652" s="167"/>
    </row>
    <row r="7653" spans="4:4">
      <c r="D7653" s="167"/>
    </row>
    <row r="7654" spans="4:4">
      <c r="D7654" s="167"/>
    </row>
    <row r="7655" spans="4:4">
      <c r="D7655" s="167"/>
    </row>
    <row r="7656" spans="4:4">
      <c r="D7656" s="167"/>
    </row>
    <row r="7657" spans="4:4">
      <c r="D7657" s="167"/>
    </row>
    <row r="7658" spans="4:4">
      <c r="D7658" s="167"/>
    </row>
    <row r="7659" spans="4:4">
      <c r="D7659" s="167"/>
    </row>
    <row r="7660" spans="4:4">
      <c r="D7660" s="167"/>
    </row>
    <row r="7661" spans="4:4">
      <c r="D7661" s="167"/>
    </row>
    <row r="7662" spans="4:4">
      <c r="D7662" s="167"/>
    </row>
    <row r="7663" spans="4:4">
      <c r="D7663" s="167"/>
    </row>
    <row r="7664" spans="4:4">
      <c r="D7664" s="167"/>
    </row>
    <row r="7665" spans="4:4">
      <c r="D7665" s="167"/>
    </row>
    <row r="7666" spans="4:4">
      <c r="D7666" s="167"/>
    </row>
    <row r="7667" spans="4:4">
      <c r="D7667" s="167"/>
    </row>
    <row r="7668" spans="4:4">
      <c r="D7668" s="167"/>
    </row>
    <row r="7669" spans="4:4">
      <c r="D7669" s="167"/>
    </row>
    <row r="7670" spans="4:4">
      <c r="D7670" s="167"/>
    </row>
    <row r="7671" spans="4:4">
      <c r="D7671" s="167"/>
    </row>
    <row r="7672" spans="4:4">
      <c r="D7672" s="167"/>
    </row>
    <row r="7673" spans="4:4">
      <c r="D7673" s="167"/>
    </row>
    <row r="7674" spans="4:4">
      <c r="D7674" s="167"/>
    </row>
    <row r="7675" spans="4:4">
      <c r="D7675" s="167"/>
    </row>
    <row r="7676" spans="4:4">
      <c r="D7676" s="167"/>
    </row>
    <row r="7677" spans="4:4">
      <c r="D7677" s="167"/>
    </row>
    <row r="7678" spans="4:4">
      <c r="D7678" s="167"/>
    </row>
    <row r="7679" spans="4:4">
      <c r="D7679" s="167"/>
    </row>
    <row r="7680" spans="4:4">
      <c r="D7680" s="167"/>
    </row>
    <row r="7681" spans="4:4">
      <c r="D7681" s="167"/>
    </row>
    <row r="7682" spans="4:4">
      <c r="D7682" s="167"/>
    </row>
    <row r="7683" spans="4:4">
      <c r="D7683" s="167"/>
    </row>
    <row r="7684" spans="4:4">
      <c r="D7684" s="167"/>
    </row>
    <row r="7685" spans="4:4">
      <c r="D7685" s="167"/>
    </row>
    <row r="7686" spans="4:4">
      <c r="D7686" s="167"/>
    </row>
    <row r="7687" spans="4:4">
      <c r="D7687" s="167"/>
    </row>
    <row r="7688" spans="4:4">
      <c r="D7688" s="167"/>
    </row>
    <row r="7689" spans="4:4">
      <c r="D7689" s="167"/>
    </row>
    <row r="7690" spans="4:4">
      <c r="D7690" s="167"/>
    </row>
    <row r="7691" spans="4:4">
      <c r="D7691" s="167"/>
    </row>
    <row r="7692" spans="4:4">
      <c r="D7692" s="167"/>
    </row>
    <row r="7693" spans="4:4">
      <c r="D7693" s="167"/>
    </row>
    <row r="7694" spans="4:4">
      <c r="D7694" s="167"/>
    </row>
    <row r="7695" spans="4:4">
      <c r="D7695" s="167"/>
    </row>
    <row r="7696" spans="4:4">
      <c r="D7696" s="167"/>
    </row>
    <row r="7697" spans="4:4">
      <c r="D7697" s="167"/>
    </row>
    <row r="7698" spans="4:4">
      <c r="D7698" s="167"/>
    </row>
    <row r="7699" spans="4:4">
      <c r="D7699" s="167"/>
    </row>
    <row r="7700" spans="4:4">
      <c r="D7700" s="167"/>
    </row>
    <row r="7701" spans="4:4">
      <c r="D7701" s="167"/>
    </row>
    <row r="7702" spans="4:4">
      <c r="D7702" s="167"/>
    </row>
    <row r="7703" spans="4:4">
      <c r="D7703" s="167"/>
    </row>
    <row r="7704" spans="4:4">
      <c r="D7704" s="167"/>
    </row>
    <row r="7705" spans="4:4">
      <c r="D7705" s="167"/>
    </row>
    <row r="7706" spans="4:4">
      <c r="D7706" s="167"/>
    </row>
    <row r="7707" spans="4:4">
      <c r="D7707" s="167"/>
    </row>
    <row r="7708" spans="4:4">
      <c r="D7708" s="167"/>
    </row>
    <row r="7709" spans="4:4">
      <c r="D7709" s="167"/>
    </row>
    <row r="7710" spans="4:4">
      <c r="D7710" s="167"/>
    </row>
    <row r="7711" spans="4:4">
      <c r="D7711" s="167"/>
    </row>
    <row r="7712" spans="4:4">
      <c r="D7712" s="167"/>
    </row>
    <row r="7713" spans="4:4">
      <c r="D7713" s="167"/>
    </row>
    <row r="7714" spans="4:4">
      <c r="D7714" s="167"/>
    </row>
    <row r="7715" spans="4:4">
      <c r="D7715" s="167"/>
    </row>
    <row r="7716" spans="4:4">
      <c r="D7716" s="167"/>
    </row>
    <row r="7717" spans="4:4">
      <c r="D7717" s="167"/>
    </row>
    <row r="7718" spans="4:4">
      <c r="D7718" s="167"/>
    </row>
    <row r="7719" spans="4:4">
      <c r="D7719" s="167"/>
    </row>
    <row r="7720" spans="4:4">
      <c r="D7720" s="167"/>
    </row>
    <row r="7721" spans="4:4">
      <c r="D7721" s="167"/>
    </row>
    <row r="7722" spans="4:4">
      <c r="D7722" s="167"/>
    </row>
    <row r="7723" spans="4:4">
      <c r="D7723" s="167"/>
    </row>
    <row r="7724" spans="4:4">
      <c r="D7724" s="167"/>
    </row>
    <row r="7725" spans="4:4">
      <c r="D7725" s="167"/>
    </row>
    <row r="7726" spans="4:4">
      <c r="D7726" s="167"/>
    </row>
    <row r="7727" spans="4:4">
      <c r="D7727" s="167"/>
    </row>
    <row r="7728" spans="4:4">
      <c r="D7728" s="167"/>
    </row>
    <row r="7729" spans="4:4">
      <c r="D7729" s="167"/>
    </row>
    <row r="7730" spans="4:4">
      <c r="D7730" s="167"/>
    </row>
    <row r="7731" spans="4:4">
      <c r="D7731" s="167"/>
    </row>
    <row r="7732" spans="4:4">
      <c r="D7732" s="167"/>
    </row>
    <row r="7733" spans="4:4">
      <c r="D7733" s="167"/>
    </row>
    <row r="7734" spans="4:4">
      <c r="D7734" s="167"/>
    </row>
    <row r="7735" spans="4:4">
      <c r="D7735" s="167"/>
    </row>
    <row r="7736" spans="4:4">
      <c r="D7736" s="167"/>
    </row>
    <row r="7737" spans="4:4">
      <c r="D7737" s="167"/>
    </row>
    <row r="7738" spans="4:4">
      <c r="D7738" s="167"/>
    </row>
    <row r="7739" spans="4:4">
      <c r="D7739" s="167"/>
    </row>
    <row r="7740" spans="4:4">
      <c r="D7740" s="167"/>
    </row>
    <row r="7741" spans="4:4">
      <c r="D7741" s="167"/>
    </row>
    <row r="7742" spans="4:4">
      <c r="D7742" s="167"/>
    </row>
    <row r="7743" spans="4:4">
      <c r="D7743" s="167"/>
    </row>
    <row r="7744" spans="4:4">
      <c r="D7744" s="167"/>
    </row>
    <row r="7745" spans="4:4">
      <c r="D7745" s="167"/>
    </row>
    <row r="7746" spans="4:4">
      <c r="D7746" s="167"/>
    </row>
    <row r="7747" spans="4:4">
      <c r="D7747" s="167"/>
    </row>
    <row r="7748" spans="4:4">
      <c r="D7748" s="167"/>
    </row>
    <row r="7749" spans="4:4">
      <c r="D7749" s="167"/>
    </row>
    <row r="7750" spans="4:4">
      <c r="D7750" s="167"/>
    </row>
    <row r="7751" spans="4:4">
      <c r="D7751" s="167"/>
    </row>
    <row r="7752" spans="4:4">
      <c r="D7752" s="167"/>
    </row>
    <row r="7753" spans="4:4">
      <c r="D7753" s="167"/>
    </row>
    <row r="7754" spans="4:4">
      <c r="D7754" s="167"/>
    </row>
    <row r="7755" spans="4:4">
      <c r="D7755" s="167"/>
    </row>
    <row r="7756" spans="4:4">
      <c r="D7756" s="167"/>
    </row>
    <row r="7757" spans="4:4">
      <c r="D7757" s="167"/>
    </row>
    <row r="7758" spans="4:4">
      <c r="D7758" s="167"/>
    </row>
    <row r="7759" spans="4:4">
      <c r="D7759" s="167"/>
    </row>
    <row r="7760" spans="4:4">
      <c r="D7760" s="167"/>
    </row>
    <row r="7761" spans="4:4">
      <c r="D7761" s="167"/>
    </row>
    <row r="7762" spans="4:4">
      <c r="D7762" s="167"/>
    </row>
    <row r="7763" spans="4:4">
      <c r="D7763" s="167"/>
    </row>
    <row r="7764" spans="4:4">
      <c r="D7764" s="167"/>
    </row>
    <row r="7765" spans="4:4">
      <c r="D7765" s="167"/>
    </row>
    <row r="7766" spans="4:4">
      <c r="D7766" s="167"/>
    </row>
    <row r="7767" spans="4:4">
      <c r="D7767" s="167"/>
    </row>
    <row r="7768" spans="4:4">
      <c r="D7768" s="167"/>
    </row>
    <row r="7769" spans="4:4">
      <c r="D7769" s="167"/>
    </row>
    <row r="7770" spans="4:4">
      <c r="D7770" s="167"/>
    </row>
    <row r="7771" spans="4:4">
      <c r="D7771" s="167"/>
    </row>
    <row r="7772" spans="4:4">
      <c r="D7772" s="167"/>
    </row>
    <row r="7773" spans="4:4">
      <c r="D7773" s="167"/>
    </row>
    <row r="7774" spans="4:4">
      <c r="D7774" s="167"/>
    </row>
    <row r="7775" spans="4:4">
      <c r="D7775" s="167"/>
    </row>
    <row r="7776" spans="4:4">
      <c r="D7776" s="167"/>
    </row>
    <row r="7777" spans="4:4">
      <c r="D7777" s="167"/>
    </row>
    <row r="7778" spans="4:4">
      <c r="D7778" s="167"/>
    </row>
    <row r="7779" spans="4:4">
      <c r="D7779" s="167"/>
    </row>
    <row r="7780" spans="4:4">
      <c r="D7780" s="167"/>
    </row>
    <row r="7781" spans="4:4">
      <c r="D7781" s="167"/>
    </row>
    <row r="7782" spans="4:4">
      <c r="D7782" s="167"/>
    </row>
    <row r="7783" spans="4:4">
      <c r="D7783" s="167"/>
    </row>
    <row r="7784" spans="4:4">
      <c r="D7784" s="167"/>
    </row>
    <row r="7785" spans="4:4">
      <c r="D7785" s="167"/>
    </row>
    <row r="7786" spans="4:4">
      <c r="D7786" s="167"/>
    </row>
    <row r="7787" spans="4:4">
      <c r="D7787" s="167"/>
    </row>
    <row r="7788" spans="4:4">
      <c r="D7788" s="167"/>
    </row>
    <row r="7789" spans="4:4">
      <c r="D7789" s="167"/>
    </row>
    <row r="7790" spans="4:4">
      <c r="D7790" s="167"/>
    </row>
    <row r="7791" spans="4:4">
      <c r="D7791" s="167"/>
    </row>
    <row r="7792" spans="4:4">
      <c r="D7792" s="167"/>
    </row>
    <row r="7793" spans="4:4">
      <c r="D7793" s="167"/>
    </row>
    <row r="7794" spans="4:4">
      <c r="D7794" s="167"/>
    </row>
    <row r="7795" spans="4:4">
      <c r="D7795" s="167"/>
    </row>
    <row r="7796" spans="4:4">
      <c r="D7796" s="167"/>
    </row>
    <row r="7797" spans="4:4">
      <c r="D7797" s="167"/>
    </row>
    <row r="7798" spans="4:4">
      <c r="D7798" s="167"/>
    </row>
    <row r="7799" spans="4:4">
      <c r="D7799" s="167"/>
    </row>
    <row r="7800" spans="4:4">
      <c r="D7800" s="167"/>
    </row>
    <row r="7801" spans="4:4">
      <c r="D7801" s="167"/>
    </row>
    <row r="7802" spans="4:4">
      <c r="D7802" s="167"/>
    </row>
    <row r="7803" spans="4:4">
      <c r="D7803" s="167"/>
    </row>
    <row r="7804" spans="4:4">
      <c r="D7804" s="167"/>
    </row>
    <row r="7805" spans="4:4">
      <c r="D7805" s="167"/>
    </row>
    <row r="7806" spans="4:4">
      <c r="D7806" s="167"/>
    </row>
    <row r="7807" spans="4:4">
      <c r="D7807" s="167"/>
    </row>
    <row r="7808" spans="4:4">
      <c r="D7808" s="167"/>
    </row>
    <row r="7809" spans="4:4">
      <c r="D7809" s="167"/>
    </row>
    <row r="7810" spans="4:4">
      <c r="D7810" s="167"/>
    </row>
    <row r="7811" spans="4:4">
      <c r="D7811" s="167"/>
    </row>
    <row r="7812" spans="4:4">
      <c r="D7812" s="167"/>
    </row>
    <row r="7813" spans="4:4">
      <c r="D7813" s="167"/>
    </row>
    <row r="7814" spans="4:4">
      <c r="D7814" s="167"/>
    </row>
    <row r="7815" spans="4:4">
      <c r="D7815" s="167"/>
    </row>
    <row r="7816" spans="4:4">
      <c r="D7816" s="167"/>
    </row>
    <row r="7817" spans="4:4">
      <c r="D7817" s="167"/>
    </row>
    <row r="7818" spans="4:4">
      <c r="D7818" s="167"/>
    </row>
    <row r="7819" spans="4:4">
      <c r="D7819" s="167"/>
    </row>
    <row r="7820" spans="4:4">
      <c r="D7820" s="167"/>
    </row>
    <row r="7821" spans="4:4">
      <c r="D7821" s="167"/>
    </row>
    <row r="7822" spans="4:4">
      <c r="D7822" s="167"/>
    </row>
    <row r="7823" spans="4:4">
      <c r="D7823" s="167"/>
    </row>
    <row r="7824" spans="4:4">
      <c r="D7824" s="167"/>
    </row>
    <row r="7825" spans="4:4">
      <c r="D7825" s="167"/>
    </row>
    <row r="7826" spans="4:4">
      <c r="D7826" s="167"/>
    </row>
    <row r="7827" spans="4:4">
      <c r="D7827" s="167"/>
    </row>
    <row r="7828" spans="4:4">
      <c r="D7828" s="167"/>
    </row>
    <row r="7829" spans="4:4">
      <c r="D7829" s="167"/>
    </row>
    <row r="7830" spans="4:4">
      <c r="D7830" s="167"/>
    </row>
    <row r="7831" spans="4:4">
      <c r="D7831" s="167"/>
    </row>
    <row r="7832" spans="4:4">
      <c r="D7832" s="167"/>
    </row>
    <row r="7833" spans="4:4">
      <c r="D7833" s="167"/>
    </row>
    <row r="7834" spans="4:4">
      <c r="D7834" s="167"/>
    </row>
    <row r="7835" spans="4:4">
      <c r="D7835" s="167"/>
    </row>
    <row r="7836" spans="4:4">
      <c r="D7836" s="167"/>
    </row>
    <row r="7837" spans="4:4">
      <c r="D7837" s="167"/>
    </row>
    <row r="7838" spans="4:4">
      <c r="D7838" s="167"/>
    </row>
    <row r="7839" spans="4:4">
      <c r="D7839" s="167"/>
    </row>
    <row r="7840" spans="4:4">
      <c r="D7840" s="167"/>
    </row>
    <row r="7841" spans="4:4">
      <c r="D7841" s="167"/>
    </row>
    <row r="7842" spans="4:4">
      <c r="D7842" s="167"/>
    </row>
    <row r="7843" spans="4:4">
      <c r="D7843" s="167"/>
    </row>
    <row r="7844" spans="4:4">
      <c r="D7844" s="167"/>
    </row>
    <row r="7845" spans="4:4">
      <c r="D7845" s="167"/>
    </row>
    <row r="7846" spans="4:4">
      <c r="D7846" s="167"/>
    </row>
    <row r="7847" spans="4:4">
      <c r="D7847" s="167"/>
    </row>
    <row r="7848" spans="4:4">
      <c r="D7848" s="167"/>
    </row>
    <row r="7849" spans="4:4">
      <c r="D7849" s="167"/>
    </row>
    <row r="7850" spans="4:4">
      <c r="D7850" s="167"/>
    </row>
    <row r="7851" spans="4:4">
      <c r="D7851" s="167"/>
    </row>
    <row r="7852" spans="4:4">
      <c r="D7852" s="167"/>
    </row>
    <row r="7853" spans="4:4">
      <c r="D7853" s="167"/>
    </row>
    <row r="7854" spans="4:4">
      <c r="D7854" s="167"/>
    </row>
    <row r="7855" spans="4:4">
      <c r="D7855" s="167"/>
    </row>
    <row r="7856" spans="4:4">
      <c r="D7856" s="167"/>
    </row>
    <row r="7857" spans="4:4">
      <c r="D7857" s="167"/>
    </row>
    <row r="7858" spans="4:4">
      <c r="D7858" s="167"/>
    </row>
    <row r="7859" spans="4:4">
      <c r="D7859" s="167"/>
    </row>
    <row r="7860" spans="4:4">
      <c r="D7860" s="167"/>
    </row>
    <row r="7861" spans="4:4">
      <c r="D7861" s="167"/>
    </row>
    <row r="7862" spans="4:4">
      <c r="D7862" s="167"/>
    </row>
    <row r="7863" spans="4:4">
      <c r="D7863" s="167"/>
    </row>
    <row r="7864" spans="4:4">
      <c r="D7864" s="167"/>
    </row>
    <row r="7865" spans="4:4">
      <c r="D7865" s="167"/>
    </row>
    <row r="7866" spans="4:4">
      <c r="D7866" s="167"/>
    </row>
    <row r="7867" spans="4:4">
      <c r="D7867" s="167"/>
    </row>
    <row r="7868" spans="4:4">
      <c r="D7868" s="167"/>
    </row>
    <row r="7869" spans="4:4">
      <c r="D7869" s="167"/>
    </row>
    <row r="7870" spans="4:4">
      <c r="D7870" s="167"/>
    </row>
    <row r="7871" spans="4:4">
      <c r="D7871" s="167"/>
    </row>
    <row r="7872" spans="4:4">
      <c r="D7872" s="167"/>
    </row>
    <row r="7873" spans="4:4">
      <c r="D7873" s="167"/>
    </row>
    <row r="7874" spans="4:4">
      <c r="D7874" s="167"/>
    </row>
    <row r="7875" spans="4:4">
      <c r="D7875" s="167"/>
    </row>
    <row r="7876" spans="4:4">
      <c r="D7876" s="167"/>
    </row>
    <row r="7877" spans="4:4">
      <c r="D7877" s="167"/>
    </row>
    <row r="7878" spans="4:4">
      <c r="D7878" s="167"/>
    </row>
    <row r="7879" spans="4:4">
      <c r="D7879" s="167"/>
    </row>
    <row r="7880" spans="4:4">
      <c r="D7880" s="167"/>
    </row>
    <row r="7881" spans="4:4">
      <c r="D7881" s="167"/>
    </row>
    <row r="7882" spans="4:4">
      <c r="D7882" s="167"/>
    </row>
    <row r="7883" spans="4:4">
      <c r="D7883" s="167"/>
    </row>
    <row r="7884" spans="4:4">
      <c r="D7884" s="167"/>
    </row>
    <row r="7885" spans="4:4">
      <c r="D7885" s="167"/>
    </row>
    <row r="7886" spans="4:4">
      <c r="D7886" s="167"/>
    </row>
    <row r="7887" spans="4:4">
      <c r="D7887" s="167"/>
    </row>
    <row r="7888" spans="4:4">
      <c r="D7888" s="167"/>
    </row>
    <row r="7889" spans="4:4">
      <c r="D7889" s="167"/>
    </row>
    <row r="7890" spans="4:4">
      <c r="D7890" s="167"/>
    </row>
    <row r="7891" spans="4:4">
      <c r="D7891" s="167"/>
    </row>
    <row r="7892" spans="4:4">
      <c r="D7892" s="167"/>
    </row>
    <row r="7893" spans="4:4">
      <c r="D7893" s="167"/>
    </row>
    <row r="7894" spans="4:4">
      <c r="D7894" s="167"/>
    </row>
    <row r="7895" spans="4:4">
      <c r="D7895" s="167"/>
    </row>
    <row r="7896" spans="4:4">
      <c r="D7896" s="167"/>
    </row>
    <row r="7897" spans="4:4">
      <c r="D7897" s="167"/>
    </row>
    <row r="7898" spans="4:4">
      <c r="D7898" s="167"/>
    </row>
    <row r="7899" spans="4:4">
      <c r="D7899" s="167"/>
    </row>
    <row r="7900" spans="4:4">
      <c r="D7900" s="167"/>
    </row>
    <row r="7901" spans="4:4">
      <c r="D7901" s="167"/>
    </row>
    <row r="7902" spans="4:4">
      <c r="D7902" s="167"/>
    </row>
    <row r="7903" spans="4:4">
      <c r="D7903" s="167"/>
    </row>
    <row r="7904" spans="4:4">
      <c r="D7904" s="167"/>
    </row>
    <row r="7905" spans="4:4">
      <c r="D7905" s="167"/>
    </row>
    <row r="7906" spans="4:4">
      <c r="D7906" s="167"/>
    </row>
    <row r="7907" spans="4:4">
      <c r="D7907" s="167"/>
    </row>
    <row r="7908" spans="4:4">
      <c r="D7908" s="167"/>
    </row>
    <row r="7909" spans="4:4">
      <c r="D7909" s="167"/>
    </row>
    <row r="7910" spans="4:4">
      <c r="D7910" s="167"/>
    </row>
    <row r="7911" spans="4:4">
      <c r="D7911" s="167"/>
    </row>
    <row r="7912" spans="4:4">
      <c r="D7912" s="167"/>
    </row>
    <row r="7913" spans="4:4">
      <c r="D7913" s="167"/>
    </row>
    <row r="7914" spans="4:4">
      <c r="D7914" s="167"/>
    </row>
    <row r="7915" spans="4:4">
      <c r="D7915" s="167"/>
    </row>
    <row r="7916" spans="4:4">
      <c r="D7916" s="167"/>
    </row>
    <row r="7917" spans="4:4">
      <c r="D7917" s="167"/>
    </row>
    <row r="7918" spans="4:4">
      <c r="D7918" s="167"/>
    </row>
    <row r="7919" spans="4:4">
      <c r="D7919" s="167"/>
    </row>
    <row r="7920" spans="4:4">
      <c r="D7920" s="167"/>
    </row>
    <row r="7921" spans="4:4">
      <c r="D7921" s="167"/>
    </row>
    <row r="7922" spans="4:4">
      <c r="D7922" s="167"/>
    </row>
    <row r="7923" spans="4:4">
      <c r="D7923" s="167"/>
    </row>
    <row r="7924" spans="4:4">
      <c r="D7924" s="167"/>
    </row>
    <row r="7925" spans="4:4">
      <c r="D7925" s="167"/>
    </row>
    <row r="7926" spans="4:4">
      <c r="D7926" s="167"/>
    </row>
    <row r="7927" spans="4:4">
      <c r="D7927" s="167"/>
    </row>
    <row r="7928" spans="4:4">
      <c r="D7928" s="167"/>
    </row>
    <row r="7929" spans="4:4">
      <c r="D7929" s="167"/>
    </row>
    <row r="7930" spans="4:4">
      <c r="D7930" s="167"/>
    </row>
    <row r="7931" spans="4:4">
      <c r="D7931" s="167"/>
    </row>
    <row r="7932" spans="4:4">
      <c r="D7932" s="167"/>
    </row>
    <row r="7933" spans="4:4">
      <c r="D7933" s="167"/>
    </row>
    <row r="7934" spans="4:4">
      <c r="D7934" s="167"/>
    </row>
    <row r="7935" spans="4:4">
      <c r="D7935" s="167"/>
    </row>
    <row r="7936" spans="4:4">
      <c r="D7936" s="167"/>
    </row>
    <row r="7937" spans="4:4">
      <c r="D7937" s="167"/>
    </row>
    <row r="7938" spans="4:4">
      <c r="D7938" s="167"/>
    </row>
    <row r="7939" spans="4:4">
      <c r="D7939" s="167"/>
    </row>
    <row r="7940" spans="4:4">
      <c r="D7940" s="167"/>
    </row>
    <row r="7941" spans="4:4">
      <c r="D7941" s="167"/>
    </row>
    <row r="7942" spans="4:4">
      <c r="D7942" s="167"/>
    </row>
    <row r="7943" spans="4:4">
      <c r="D7943" s="167"/>
    </row>
    <row r="7944" spans="4:4">
      <c r="D7944" s="167"/>
    </row>
    <row r="7945" spans="4:4">
      <c r="D7945" s="167"/>
    </row>
    <row r="7946" spans="4:4">
      <c r="D7946" s="167"/>
    </row>
    <row r="7947" spans="4:4">
      <c r="D7947" s="167"/>
    </row>
    <row r="7948" spans="4:4">
      <c r="D7948" s="167"/>
    </row>
    <row r="7949" spans="4:4">
      <c r="D7949" s="167"/>
    </row>
    <row r="7950" spans="4:4">
      <c r="D7950" s="167"/>
    </row>
    <row r="7951" spans="4:4">
      <c r="D7951" s="167"/>
    </row>
    <row r="7952" spans="4:4">
      <c r="D7952" s="167"/>
    </row>
    <row r="7953" spans="4:4">
      <c r="D7953" s="167"/>
    </row>
    <row r="7954" spans="4:4">
      <c r="D7954" s="167"/>
    </row>
    <row r="7955" spans="4:4">
      <c r="D7955" s="167"/>
    </row>
    <row r="7956" spans="4:4">
      <c r="D7956" s="167"/>
    </row>
    <row r="7957" spans="4:4">
      <c r="D7957" s="167"/>
    </row>
    <row r="7958" spans="4:4">
      <c r="D7958" s="167"/>
    </row>
    <row r="7959" spans="4:4">
      <c r="D7959" s="167"/>
    </row>
    <row r="7960" spans="4:4">
      <c r="D7960" s="167"/>
    </row>
    <row r="7961" spans="4:4">
      <c r="D7961" s="167"/>
    </row>
    <row r="7962" spans="4:4">
      <c r="D7962" s="167"/>
    </row>
    <row r="7963" spans="4:4">
      <c r="D7963" s="167"/>
    </row>
    <row r="7964" spans="4:4">
      <c r="D7964" s="167"/>
    </row>
    <row r="7965" spans="4:4">
      <c r="D7965" s="167"/>
    </row>
    <row r="7966" spans="4:4">
      <c r="D7966" s="167"/>
    </row>
    <row r="7967" spans="4:4">
      <c r="D7967" s="167"/>
    </row>
    <row r="7968" spans="4:4">
      <c r="D7968" s="167"/>
    </row>
    <row r="7969" spans="4:4">
      <c r="D7969" s="167"/>
    </row>
    <row r="7970" spans="4:4">
      <c r="D7970" s="167"/>
    </row>
    <row r="7971" spans="4:4">
      <c r="D7971" s="167"/>
    </row>
    <row r="7972" spans="4:4">
      <c r="D7972" s="167"/>
    </row>
    <row r="7973" spans="4:4">
      <c r="D7973" s="167"/>
    </row>
    <row r="7974" spans="4:4">
      <c r="D7974" s="167"/>
    </row>
    <row r="7975" spans="4:4">
      <c r="D7975" s="167"/>
    </row>
    <row r="7976" spans="4:4">
      <c r="D7976" s="167"/>
    </row>
    <row r="7977" spans="4:4">
      <c r="D7977" s="167"/>
    </row>
    <row r="7978" spans="4:4">
      <c r="D7978" s="167"/>
    </row>
    <row r="7979" spans="4:4">
      <c r="D7979" s="167"/>
    </row>
    <row r="7980" spans="4:4">
      <c r="D7980" s="167"/>
    </row>
    <row r="7981" spans="4:4">
      <c r="D7981" s="167"/>
    </row>
    <row r="7982" spans="4:4">
      <c r="D7982" s="167"/>
    </row>
    <row r="7983" spans="4:4">
      <c r="D7983" s="167"/>
    </row>
    <row r="7984" spans="4:4">
      <c r="D7984" s="167"/>
    </row>
    <row r="7985" spans="4:4">
      <c r="D7985" s="167"/>
    </row>
    <row r="7986" spans="4:4">
      <c r="D7986" s="167"/>
    </row>
    <row r="7987" spans="4:4">
      <c r="D7987" s="167"/>
    </row>
    <row r="7988" spans="4:4">
      <c r="D7988" s="167"/>
    </row>
    <row r="7989" spans="4:4">
      <c r="D7989" s="167"/>
    </row>
    <row r="7990" spans="4:4">
      <c r="D7990" s="167"/>
    </row>
    <row r="7991" spans="4:4">
      <c r="D7991" s="167"/>
    </row>
    <row r="7992" spans="4:4">
      <c r="D7992" s="167"/>
    </row>
    <row r="7993" spans="4:4">
      <c r="D7993" s="167"/>
    </row>
    <row r="7994" spans="4:4">
      <c r="D7994" s="167"/>
    </row>
    <row r="7995" spans="4:4">
      <c r="D7995" s="167"/>
    </row>
    <row r="7996" spans="4:4">
      <c r="D7996" s="167"/>
    </row>
    <row r="7997" spans="4:4">
      <c r="D7997" s="167"/>
    </row>
    <row r="7998" spans="4:4">
      <c r="D7998" s="167"/>
    </row>
    <row r="7999" spans="4:4">
      <c r="D7999" s="167"/>
    </row>
    <row r="8000" spans="4:4">
      <c r="D8000" s="167"/>
    </row>
    <row r="8001" spans="4:4">
      <c r="D8001" s="167"/>
    </row>
    <row r="8002" spans="4:4">
      <c r="D8002" s="167"/>
    </row>
    <row r="8003" spans="4:4">
      <c r="D8003" s="167"/>
    </row>
    <row r="8004" spans="4:4">
      <c r="D8004" s="167"/>
    </row>
    <row r="8005" spans="4:4">
      <c r="D8005" s="167"/>
    </row>
    <row r="8006" spans="4:4">
      <c r="D8006" s="167"/>
    </row>
    <row r="8007" spans="4:4">
      <c r="D8007" s="167"/>
    </row>
    <row r="8008" spans="4:4">
      <c r="D8008" s="167"/>
    </row>
    <row r="8009" spans="4:4">
      <c r="D8009" s="167"/>
    </row>
    <row r="8010" spans="4:4">
      <c r="D8010" s="167"/>
    </row>
    <row r="8011" spans="4:4">
      <c r="D8011" s="167"/>
    </row>
    <row r="8012" spans="4:4">
      <c r="D8012" s="167"/>
    </row>
    <row r="8013" spans="4:4">
      <c r="D8013" s="167"/>
    </row>
    <row r="8014" spans="4:4">
      <c r="D8014" s="167"/>
    </row>
    <row r="8015" spans="4:4">
      <c r="D8015" s="167"/>
    </row>
    <row r="8016" spans="4:4">
      <c r="D8016" s="167"/>
    </row>
    <row r="8017" spans="4:4">
      <c r="D8017" s="167"/>
    </row>
    <row r="8018" spans="4:4">
      <c r="D8018" s="167"/>
    </row>
    <row r="8019" spans="4:4">
      <c r="D8019" s="167"/>
    </row>
    <row r="8020" spans="4:4">
      <c r="D8020" s="167"/>
    </row>
    <row r="8021" spans="4:4">
      <c r="D8021" s="167"/>
    </row>
    <row r="8022" spans="4:4">
      <c r="D8022" s="167"/>
    </row>
    <row r="8023" spans="4:4">
      <c r="D8023" s="167"/>
    </row>
    <row r="8024" spans="4:4">
      <c r="D8024" s="167"/>
    </row>
    <row r="8025" spans="4:4">
      <c r="D8025" s="167"/>
    </row>
    <row r="8026" spans="4:4">
      <c r="D8026" s="167"/>
    </row>
    <row r="8027" spans="4:4">
      <c r="D8027" s="167"/>
    </row>
    <row r="8028" spans="4:4">
      <c r="D8028" s="167"/>
    </row>
    <row r="8029" spans="4:4">
      <c r="D8029" s="167"/>
    </row>
    <row r="8030" spans="4:4">
      <c r="D8030" s="167"/>
    </row>
    <row r="8031" spans="4:4">
      <c r="D8031" s="167"/>
    </row>
    <row r="8032" spans="4:4">
      <c r="D8032" s="167"/>
    </row>
    <row r="8033" spans="4:4">
      <c r="D8033" s="167"/>
    </row>
    <row r="8034" spans="4:4">
      <c r="D8034" s="167"/>
    </row>
    <row r="8035" spans="4:4">
      <c r="D8035" s="167"/>
    </row>
    <row r="8036" spans="4:4">
      <c r="D8036" s="167"/>
    </row>
    <row r="8037" spans="4:4">
      <c r="D8037" s="167"/>
    </row>
    <row r="8038" spans="4:4">
      <c r="D8038" s="167"/>
    </row>
    <row r="8039" spans="4:4">
      <c r="D8039" s="167"/>
    </row>
    <row r="8040" spans="4:4">
      <c r="D8040" s="167"/>
    </row>
    <row r="8041" spans="4:4">
      <c r="D8041" s="167"/>
    </row>
    <row r="8042" spans="4:4">
      <c r="D8042" s="167"/>
    </row>
    <row r="8043" spans="4:4">
      <c r="D8043" s="167"/>
    </row>
    <row r="8044" spans="4:4">
      <c r="D8044" s="167"/>
    </row>
    <row r="8045" spans="4:4">
      <c r="D8045" s="167"/>
    </row>
    <row r="8046" spans="4:4">
      <c r="D8046" s="167"/>
    </row>
    <row r="8047" spans="4:4">
      <c r="D8047" s="167"/>
    </row>
    <row r="8048" spans="4:4">
      <c r="D8048" s="167"/>
    </row>
    <row r="8049" spans="4:4">
      <c r="D8049" s="167"/>
    </row>
    <row r="8050" spans="4:4">
      <c r="D8050" s="167"/>
    </row>
    <row r="8051" spans="4:4">
      <c r="D8051" s="167"/>
    </row>
    <row r="8052" spans="4:4">
      <c r="D8052" s="167"/>
    </row>
    <row r="8053" spans="4:4">
      <c r="D8053" s="167"/>
    </row>
    <row r="8054" spans="4:4">
      <c r="D8054" s="167"/>
    </row>
    <row r="8055" spans="4:4">
      <c r="D8055" s="167"/>
    </row>
    <row r="8056" spans="4:4">
      <c r="D8056" s="167"/>
    </row>
    <row r="8057" spans="4:4">
      <c r="D8057" s="167"/>
    </row>
    <row r="8058" spans="4:4">
      <c r="D8058" s="167"/>
    </row>
    <row r="8059" spans="4:4">
      <c r="D8059" s="167"/>
    </row>
    <row r="8060" spans="4:4">
      <c r="D8060" s="167"/>
    </row>
    <row r="8061" spans="4:4">
      <c r="D8061" s="167"/>
    </row>
    <row r="8062" spans="4:4">
      <c r="D8062" s="167"/>
    </row>
    <row r="8063" spans="4:4">
      <c r="D8063" s="167"/>
    </row>
    <row r="8064" spans="4:4">
      <c r="D8064" s="167"/>
    </row>
    <row r="8065" spans="4:4">
      <c r="D8065" s="167"/>
    </row>
    <row r="8066" spans="4:4">
      <c r="D8066" s="167"/>
    </row>
    <row r="8067" spans="4:4">
      <c r="D8067" s="167"/>
    </row>
    <row r="8068" spans="4:4">
      <c r="D8068" s="167"/>
    </row>
    <row r="8069" spans="4:4">
      <c r="D8069" s="167"/>
    </row>
    <row r="8070" spans="4:4">
      <c r="D8070" s="167"/>
    </row>
    <row r="8071" spans="4:4">
      <c r="D8071" s="167"/>
    </row>
    <row r="8072" spans="4:4">
      <c r="D8072" s="167"/>
    </row>
    <row r="8073" spans="4:4">
      <c r="D8073" s="167"/>
    </row>
    <row r="8074" spans="4:4">
      <c r="D8074" s="167"/>
    </row>
    <row r="8075" spans="4:4">
      <c r="D8075" s="167"/>
    </row>
    <row r="8076" spans="4:4">
      <c r="D8076" s="167"/>
    </row>
    <row r="8077" spans="4:4">
      <c r="D8077" s="167"/>
    </row>
    <row r="8078" spans="4:4">
      <c r="D8078" s="167"/>
    </row>
    <row r="8079" spans="4:4">
      <c r="D8079" s="167"/>
    </row>
    <row r="8080" spans="4:4">
      <c r="D8080" s="167"/>
    </row>
    <row r="8081" spans="4:4">
      <c r="D8081" s="167"/>
    </row>
    <row r="8082" spans="4:4">
      <c r="D8082" s="167"/>
    </row>
    <row r="8083" spans="4:4">
      <c r="D8083" s="167"/>
    </row>
    <row r="8084" spans="4:4">
      <c r="D8084" s="167"/>
    </row>
    <row r="8085" spans="4:4">
      <c r="D8085" s="167"/>
    </row>
    <row r="8086" spans="4:4">
      <c r="D8086" s="167"/>
    </row>
    <row r="8087" spans="4:4">
      <c r="D8087" s="167"/>
    </row>
    <row r="8088" spans="4:4">
      <c r="D8088" s="167"/>
    </row>
    <row r="8089" spans="4:4">
      <c r="D8089" s="167"/>
    </row>
    <row r="8090" spans="4:4">
      <c r="D8090" s="167"/>
    </row>
    <row r="8091" spans="4:4">
      <c r="D8091" s="167"/>
    </row>
    <row r="8092" spans="4:4">
      <c r="D8092" s="167"/>
    </row>
    <row r="8093" spans="4:4">
      <c r="D8093" s="167"/>
    </row>
    <row r="8094" spans="4:4">
      <c r="D8094" s="167"/>
    </row>
    <row r="8095" spans="4:4">
      <c r="D8095" s="167"/>
    </row>
    <row r="8096" spans="4:4">
      <c r="D8096" s="167"/>
    </row>
    <row r="8097" spans="4:4">
      <c r="D8097" s="167"/>
    </row>
    <row r="8098" spans="4:4">
      <c r="D8098" s="167"/>
    </row>
    <row r="8099" spans="4:4">
      <c r="D8099" s="167"/>
    </row>
    <row r="8100" spans="4:4">
      <c r="D8100" s="167"/>
    </row>
    <row r="8101" spans="4:4">
      <c r="D8101" s="167"/>
    </row>
    <row r="8102" spans="4:4">
      <c r="D8102" s="167"/>
    </row>
    <row r="8103" spans="4:4">
      <c r="D8103" s="167"/>
    </row>
    <row r="8104" spans="4:4">
      <c r="D8104" s="167"/>
    </row>
    <row r="8105" spans="4:4">
      <c r="D8105" s="167"/>
    </row>
    <row r="8106" spans="4:4">
      <c r="D8106" s="167"/>
    </row>
    <row r="8107" spans="4:4">
      <c r="D8107" s="167"/>
    </row>
    <row r="8108" spans="4:4">
      <c r="D8108" s="167"/>
    </row>
    <row r="8109" spans="4:4">
      <c r="D8109" s="167"/>
    </row>
    <row r="8110" spans="4:4">
      <c r="D8110" s="167"/>
    </row>
    <row r="8111" spans="4:4">
      <c r="D8111" s="167"/>
    </row>
    <row r="8112" spans="4:4">
      <c r="D8112" s="167"/>
    </row>
    <row r="8113" spans="4:4">
      <c r="D8113" s="167"/>
    </row>
    <row r="8114" spans="4:4">
      <c r="D8114" s="167"/>
    </row>
    <row r="8115" spans="4:4">
      <c r="D8115" s="167"/>
    </row>
    <row r="8116" spans="4:4">
      <c r="D8116" s="167"/>
    </row>
    <row r="8117" spans="4:4">
      <c r="D8117" s="167"/>
    </row>
    <row r="8118" spans="4:4">
      <c r="D8118" s="167"/>
    </row>
    <row r="8119" spans="4:4">
      <c r="D8119" s="167"/>
    </row>
    <row r="8120" spans="4:4">
      <c r="D8120" s="167"/>
    </row>
    <row r="8121" spans="4:4">
      <c r="D8121" s="167"/>
    </row>
    <row r="8122" spans="4:4">
      <c r="D8122" s="167"/>
    </row>
    <row r="8123" spans="4:4">
      <c r="D8123" s="167"/>
    </row>
    <row r="8124" spans="4:4">
      <c r="D8124" s="167"/>
    </row>
    <row r="8125" spans="4:4">
      <c r="D8125" s="167"/>
    </row>
    <row r="8126" spans="4:4">
      <c r="D8126" s="167"/>
    </row>
    <row r="8127" spans="4:4">
      <c r="D8127" s="167"/>
    </row>
    <row r="8128" spans="4:4">
      <c r="D8128" s="167"/>
    </row>
    <row r="8129" spans="4:4">
      <c r="D8129" s="167"/>
    </row>
    <row r="8130" spans="4:4">
      <c r="D8130" s="167"/>
    </row>
    <row r="8131" spans="4:4">
      <c r="D8131" s="167"/>
    </row>
    <row r="8132" spans="4:4">
      <c r="D8132" s="167"/>
    </row>
    <row r="8133" spans="4:4">
      <c r="D8133" s="167"/>
    </row>
    <row r="8134" spans="4:4">
      <c r="D8134" s="167"/>
    </row>
    <row r="8135" spans="4:4">
      <c r="D8135" s="167"/>
    </row>
    <row r="8136" spans="4:4">
      <c r="D8136" s="167"/>
    </row>
    <row r="8137" spans="4:4">
      <c r="D8137" s="167"/>
    </row>
    <row r="8138" spans="4:4">
      <c r="D8138" s="167"/>
    </row>
    <row r="8139" spans="4:4">
      <c r="D8139" s="167"/>
    </row>
    <row r="8140" spans="4:4">
      <c r="D8140" s="167"/>
    </row>
    <row r="8141" spans="4:4">
      <c r="D8141" s="167"/>
    </row>
    <row r="8142" spans="4:4">
      <c r="D8142" s="167"/>
    </row>
    <row r="8143" spans="4:4">
      <c r="D8143" s="167"/>
    </row>
    <row r="8144" spans="4:4">
      <c r="D8144" s="167"/>
    </row>
    <row r="8145" spans="4:4">
      <c r="D8145" s="167"/>
    </row>
    <row r="8146" spans="4:4">
      <c r="D8146" s="167"/>
    </row>
    <row r="8147" spans="4:4">
      <c r="D8147" s="167"/>
    </row>
    <row r="8148" spans="4:4">
      <c r="D8148" s="167"/>
    </row>
    <row r="8149" spans="4:4">
      <c r="D8149" s="167"/>
    </row>
    <row r="8150" spans="4:4">
      <c r="D8150" s="167"/>
    </row>
    <row r="8151" spans="4:4">
      <c r="D8151" s="167"/>
    </row>
    <row r="8152" spans="4:4">
      <c r="D8152" s="167"/>
    </row>
    <row r="8153" spans="4:4">
      <c r="D8153" s="167"/>
    </row>
    <row r="8154" spans="4:4">
      <c r="D8154" s="167"/>
    </row>
    <row r="8155" spans="4:4">
      <c r="D8155" s="167"/>
    </row>
    <row r="8156" spans="4:4">
      <c r="D8156" s="167"/>
    </row>
    <row r="8157" spans="4:4">
      <c r="D8157" s="167"/>
    </row>
    <row r="8158" spans="4:4">
      <c r="D8158" s="167"/>
    </row>
    <row r="8159" spans="4:4">
      <c r="D8159" s="167"/>
    </row>
    <row r="8160" spans="4:4">
      <c r="D8160" s="167"/>
    </row>
    <row r="8161" spans="4:4">
      <c r="D8161" s="167"/>
    </row>
    <row r="8162" spans="4:4">
      <c r="D8162" s="167"/>
    </row>
    <row r="8163" spans="4:4">
      <c r="D8163" s="167"/>
    </row>
    <row r="8164" spans="4:4">
      <c r="D8164" s="167"/>
    </row>
    <row r="8165" spans="4:4">
      <c r="D8165" s="167"/>
    </row>
    <row r="8166" spans="4:4">
      <c r="D8166" s="167"/>
    </row>
    <row r="8167" spans="4:4">
      <c r="D8167" s="167"/>
    </row>
    <row r="8168" spans="4:4">
      <c r="D8168" s="167"/>
    </row>
    <row r="8169" spans="4:4">
      <c r="D8169" s="167"/>
    </row>
    <row r="8170" spans="4:4">
      <c r="D8170" s="167"/>
    </row>
    <row r="8171" spans="4:4">
      <c r="D8171" s="167"/>
    </row>
    <row r="8172" spans="4:4">
      <c r="D8172" s="167"/>
    </row>
    <row r="8173" spans="4:4">
      <c r="D8173" s="167"/>
    </row>
    <row r="8174" spans="4:4">
      <c r="D8174" s="167"/>
    </row>
    <row r="8175" spans="4:4">
      <c r="D8175" s="167"/>
    </row>
    <row r="8176" spans="4:4">
      <c r="D8176" s="167"/>
    </row>
    <row r="8177" spans="4:4">
      <c r="D8177" s="167"/>
    </row>
    <row r="8178" spans="4:4">
      <c r="D8178" s="167"/>
    </row>
    <row r="8179" spans="4:4">
      <c r="D8179" s="167"/>
    </row>
    <row r="8180" spans="4:4">
      <c r="D8180" s="167"/>
    </row>
    <row r="8181" spans="4:4">
      <c r="D8181" s="167"/>
    </row>
    <row r="8182" spans="4:4">
      <c r="D8182" s="167"/>
    </row>
    <row r="8183" spans="4:4">
      <c r="D8183" s="167"/>
    </row>
    <row r="8184" spans="4:4">
      <c r="D8184" s="167"/>
    </row>
    <row r="8185" spans="4:4">
      <c r="D8185" s="167"/>
    </row>
    <row r="8186" spans="4:4">
      <c r="D8186" s="167"/>
    </row>
    <row r="8187" spans="4:4">
      <c r="D8187" s="167"/>
    </row>
    <row r="8188" spans="4:4">
      <c r="D8188" s="167"/>
    </row>
    <row r="8189" spans="4:4">
      <c r="D8189" s="167"/>
    </row>
    <row r="8190" spans="4:4">
      <c r="D8190" s="167"/>
    </row>
    <row r="8191" spans="4:4">
      <c r="D8191" s="167"/>
    </row>
    <row r="8192" spans="4:4">
      <c r="D8192" s="167"/>
    </row>
    <row r="8193" spans="4:4">
      <c r="D8193" s="167"/>
    </row>
    <row r="8194" spans="4:4">
      <c r="D8194" s="167"/>
    </row>
    <row r="8195" spans="4:4">
      <c r="D8195" s="167"/>
    </row>
    <row r="8196" spans="4:4">
      <c r="D8196" s="167"/>
    </row>
    <row r="8197" spans="4:4">
      <c r="D8197" s="167"/>
    </row>
    <row r="8198" spans="4:4">
      <c r="D8198" s="167"/>
    </row>
    <row r="8199" spans="4:4">
      <c r="D8199" s="167"/>
    </row>
    <row r="8200" spans="4:4">
      <c r="D8200" s="167"/>
    </row>
    <row r="8201" spans="4:4">
      <c r="D8201" s="167"/>
    </row>
    <row r="8202" spans="4:4">
      <c r="D8202" s="167"/>
    </row>
    <row r="8203" spans="4:4">
      <c r="D8203" s="167"/>
    </row>
    <row r="8204" spans="4:4">
      <c r="D8204" s="167"/>
    </row>
    <row r="8205" spans="4:4">
      <c r="D8205" s="167"/>
    </row>
    <row r="8206" spans="4:4">
      <c r="D8206" s="167"/>
    </row>
    <row r="8207" spans="4:4">
      <c r="D8207" s="167"/>
    </row>
    <row r="8208" spans="4:4">
      <c r="D8208" s="167"/>
    </row>
    <row r="8209" spans="4:4">
      <c r="D8209" s="167"/>
    </row>
    <row r="8210" spans="4:4">
      <c r="D8210" s="167"/>
    </row>
    <row r="8211" spans="4:4">
      <c r="D8211" s="167"/>
    </row>
    <row r="8212" spans="4:4">
      <c r="D8212" s="167"/>
    </row>
    <row r="8213" spans="4:4">
      <c r="D8213" s="167"/>
    </row>
    <row r="8214" spans="4:4">
      <c r="D8214" s="167"/>
    </row>
    <row r="8215" spans="4:4">
      <c r="D8215" s="167"/>
    </row>
    <row r="8216" spans="4:4">
      <c r="D8216" s="167"/>
    </row>
    <row r="8217" spans="4:4">
      <c r="D8217" s="167"/>
    </row>
    <row r="8218" spans="4:4">
      <c r="D8218" s="167"/>
    </row>
    <row r="8219" spans="4:4">
      <c r="D8219" s="167"/>
    </row>
    <row r="8220" spans="4:4">
      <c r="D8220" s="167"/>
    </row>
    <row r="8221" spans="4:4">
      <c r="D8221" s="167"/>
    </row>
    <row r="8222" spans="4:4">
      <c r="D8222" s="167"/>
    </row>
    <row r="8223" spans="4:4">
      <c r="D8223" s="167"/>
    </row>
    <row r="8224" spans="4:4">
      <c r="D8224" s="167"/>
    </row>
    <row r="8225" spans="4:4">
      <c r="D8225" s="167"/>
    </row>
    <row r="8226" spans="4:4">
      <c r="D8226" s="167"/>
    </row>
    <row r="8227" spans="4:4">
      <c r="D8227" s="167"/>
    </row>
    <row r="8228" spans="4:4">
      <c r="D8228" s="167"/>
    </row>
    <row r="8229" spans="4:4">
      <c r="D8229" s="167"/>
    </row>
    <row r="8230" spans="4:4">
      <c r="D8230" s="167"/>
    </row>
    <row r="8231" spans="4:4">
      <c r="D8231" s="167"/>
    </row>
    <row r="8232" spans="4:4">
      <c r="D8232" s="167"/>
    </row>
    <row r="8233" spans="4:4">
      <c r="D8233" s="167"/>
    </row>
    <row r="8234" spans="4:4">
      <c r="D8234" s="167"/>
    </row>
    <row r="8235" spans="4:4">
      <c r="D8235" s="167"/>
    </row>
    <row r="8236" spans="4:4">
      <c r="D8236" s="167"/>
    </row>
    <row r="8237" spans="4:4">
      <c r="D8237" s="167"/>
    </row>
    <row r="8238" spans="4:4">
      <c r="D8238" s="167"/>
    </row>
    <row r="8239" spans="4:4">
      <c r="D8239" s="167"/>
    </row>
    <row r="8240" spans="4:4">
      <c r="D8240" s="167"/>
    </row>
    <row r="8241" spans="4:4">
      <c r="D8241" s="167"/>
    </row>
    <row r="8242" spans="4:4">
      <c r="D8242" s="167"/>
    </row>
    <row r="8243" spans="4:4">
      <c r="D8243" s="167"/>
    </row>
    <row r="8244" spans="4:4">
      <c r="D8244" s="167"/>
    </row>
    <row r="8245" spans="4:4">
      <c r="D8245" s="167"/>
    </row>
    <row r="8246" spans="4:4">
      <c r="D8246" s="167"/>
    </row>
    <row r="8247" spans="4:4">
      <c r="D8247" s="167"/>
    </row>
    <row r="8248" spans="4:4">
      <c r="D8248" s="167"/>
    </row>
    <row r="8249" spans="4:4">
      <c r="D8249" s="167"/>
    </row>
    <row r="8250" spans="4:4">
      <c r="D8250" s="167"/>
    </row>
    <row r="8251" spans="4:4">
      <c r="D8251" s="167"/>
    </row>
    <row r="8252" spans="4:4">
      <c r="D8252" s="167"/>
    </row>
    <row r="8253" spans="4:4">
      <c r="D8253" s="167"/>
    </row>
    <row r="8254" spans="4:4">
      <c r="D8254" s="167"/>
    </row>
    <row r="8255" spans="4:4">
      <c r="D8255" s="167"/>
    </row>
    <row r="8256" spans="4:4">
      <c r="D8256" s="167"/>
    </row>
    <row r="8257" spans="4:4">
      <c r="D8257" s="167"/>
    </row>
    <row r="8258" spans="4:4">
      <c r="D8258" s="167"/>
    </row>
    <row r="8259" spans="4:4">
      <c r="D8259" s="167"/>
    </row>
    <row r="8260" spans="4:4">
      <c r="D8260" s="167"/>
    </row>
    <row r="8261" spans="4:4">
      <c r="D8261" s="167"/>
    </row>
    <row r="8262" spans="4:4">
      <c r="D8262" s="167"/>
    </row>
    <row r="8263" spans="4:4">
      <c r="D8263" s="167"/>
    </row>
    <row r="8264" spans="4:4">
      <c r="D8264" s="167"/>
    </row>
    <row r="8265" spans="4:4">
      <c r="D8265" s="167"/>
    </row>
    <row r="8266" spans="4:4">
      <c r="D8266" s="167"/>
    </row>
    <row r="8267" spans="4:4">
      <c r="D8267" s="167"/>
    </row>
    <row r="8268" spans="4:4">
      <c r="D8268" s="167"/>
    </row>
    <row r="8269" spans="4:4">
      <c r="D8269" s="167"/>
    </row>
    <row r="8270" spans="4:4">
      <c r="D8270" s="167"/>
    </row>
    <row r="8271" spans="4:4">
      <c r="D8271" s="167"/>
    </row>
    <row r="8272" spans="4:4">
      <c r="D8272" s="167"/>
    </row>
    <row r="8273" spans="4:4">
      <c r="D8273" s="167"/>
    </row>
    <row r="8274" spans="4:4">
      <c r="D8274" s="167"/>
    </row>
    <row r="8275" spans="4:4">
      <c r="D8275" s="167"/>
    </row>
    <row r="8276" spans="4:4">
      <c r="D8276" s="167"/>
    </row>
    <row r="8277" spans="4:4">
      <c r="D8277" s="167"/>
    </row>
    <row r="8278" spans="4:4">
      <c r="D8278" s="167"/>
    </row>
    <row r="8279" spans="4:4">
      <c r="D8279" s="167"/>
    </row>
    <row r="8280" spans="4:4">
      <c r="D8280" s="167"/>
    </row>
    <row r="8281" spans="4:4">
      <c r="D8281" s="167"/>
    </row>
    <row r="8282" spans="4:4">
      <c r="D8282" s="167"/>
    </row>
    <row r="8283" spans="4:4">
      <c r="D8283" s="167"/>
    </row>
    <row r="8284" spans="4:4">
      <c r="D8284" s="167"/>
    </row>
    <row r="8285" spans="4:4">
      <c r="D8285" s="167"/>
    </row>
    <row r="8286" spans="4:4">
      <c r="D8286" s="167"/>
    </row>
    <row r="8287" spans="4:4">
      <c r="D8287" s="167"/>
    </row>
    <row r="8288" spans="4:4">
      <c r="D8288" s="167"/>
    </row>
    <row r="8289" spans="4:4">
      <c r="D8289" s="167"/>
    </row>
    <row r="8290" spans="4:4">
      <c r="D8290" s="167"/>
    </row>
    <row r="8291" spans="4:4">
      <c r="D8291" s="167"/>
    </row>
    <row r="8292" spans="4:4">
      <c r="D8292" s="167"/>
    </row>
    <row r="8293" spans="4:4">
      <c r="D8293" s="167"/>
    </row>
    <row r="8294" spans="4:4">
      <c r="D8294" s="167"/>
    </row>
    <row r="8295" spans="4:4">
      <c r="D8295" s="167"/>
    </row>
    <row r="8296" spans="4:4">
      <c r="D8296" s="167"/>
    </row>
    <row r="8297" spans="4:4">
      <c r="D8297" s="167"/>
    </row>
    <row r="8298" spans="4:4">
      <c r="D8298" s="167"/>
    </row>
    <row r="8299" spans="4:4">
      <c r="D8299" s="167"/>
    </row>
    <row r="8300" spans="4:4">
      <c r="D8300" s="167"/>
    </row>
    <row r="8301" spans="4:4">
      <c r="D8301" s="167"/>
    </row>
    <row r="8302" spans="4:4">
      <c r="D8302" s="167"/>
    </row>
    <row r="8303" spans="4:4">
      <c r="D8303" s="167"/>
    </row>
    <row r="8304" spans="4:4">
      <c r="D8304" s="167"/>
    </row>
    <row r="8305" spans="4:4">
      <c r="D8305" s="167"/>
    </row>
    <row r="8306" spans="4:4">
      <c r="D8306" s="167"/>
    </row>
    <row r="8307" spans="4:4">
      <c r="D8307" s="167"/>
    </row>
    <row r="8308" spans="4:4">
      <c r="D8308" s="167"/>
    </row>
    <row r="8309" spans="4:4">
      <c r="D8309" s="167"/>
    </row>
    <row r="8310" spans="4:4">
      <c r="D8310" s="167"/>
    </row>
    <row r="8311" spans="4:4">
      <c r="D8311" s="167"/>
    </row>
    <row r="8312" spans="4:4">
      <c r="D8312" s="167"/>
    </row>
    <row r="8313" spans="4:4">
      <c r="D8313" s="167"/>
    </row>
    <row r="8314" spans="4:4">
      <c r="D8314" s="167"/>
    </row>
    <row r="8315" spans="4:4">
      <c r="D8315" s="167"/>
    </row>
    <row r="8316" spans="4:4">
      <c r="D8316" s="167"/>
    </row>
    <row r="8317" spans="4:4">
      <c r="D8317" s="167"/>
    </row>
    <row r="8318" spans="4:4">
      <c r="D8318" s="167"/>
    </row>
    <row r="8319" spans="4:4">
      <c r="D8319" s="167"/>
    </row>
    <row r="8320" spans="4:4">
      <c r="D8320" s="167"/>
    </row>
    <row r="8321" spans="4:4">
      <c r="D8321" s="167"/>
    </row>
    <row r="8322" spans="4:4">
      <c r="D8322" s="167"/>
    </row>
    <row r="8323" spans="4:4">
      <c r="D8323" s="167"/>
    </row>
    <row r="8324" spans="4:4">
      <c r="D8324" s="167"/>
    </row>
    <row r="8325" spans="4:4">
      <c r="D8325" s="167"/>
    </row>
    <row r="8326" spans="4:4">
      <c r="D8326" s="167"/>
    </row>
    <row r="8327" spans="4:4">
      <c r="D8327" s="167"/>
    </row>
    <row r="8328" spans="4:4">
      <c r="D8328" s="167"/>
    </row>
    <row r="8329" spans="4:4">
      <c r="D8329" s="167"/>
    </row>
    <row r="8330" spans="4:4">
      <c r="D8330" s="167"/>
    </row>
    <row r="8331" spans="4:4">
      <c r="D8331" s="167"/>
    </row>
    <row r="8332" spans="4:4">
      <c r="D8332" s="167"/>
    </row>
    <row r="8333" spans="4:4">
      <c r="D8333" s="167"/>
    </row>
    <row r="8334" spans="4:4">
      <c r="D8334" s="167"/>
    </row>
    <row r="8335" spans="4:4">
      <c r="D8335" s="167"/>
    </row>
    <row r="8336" spans="4:4">
      <c r="D8336" s="167"/>
    </row>
    <row r="8337" spans="4:4">
      <c r="D8337" s="167"/>
    </row>
    <row r="8338" spans="4:4">
      <c r="D8338" s="167"/>
    </row>
    <row r="8339" spans="4:4">
      <c r="D8339" s="167"/>
    </row>
    <row r="8340" spans="4:4">
      <c r="D8340" s="167"/>
    </row>
    <row r="8341" spans="4:4">
      <c r="D8341" s="167"/>
    </row>
    <row r="8342" spans="4:4">
      <c r="D8342" s="167"/>
    </row>
    <row r="8343" spans="4:4">
      <c r="D8343" s="167"/>
    </row>
    <row r="8344" spans="4:4">
      <c r="D8344" s="167"/>
    </row>
    <row r="8345" spans="4:4">
      <c r="D8345" s="167"/>
    </row>
    <row r="8346" spans="4:4">
      <c r="D8346" s="167"/>
    </row>
    <row r="8347" spans="4:4">
      <c r="D8347" s="167"/>
    </row>
    <row r="8348" spans="4:4">
      <c r="D8348" s="167"/>
    </row>
    <row r="8349" spans="4:4">
      <c r="D8349" s="167"/>
    </row>
    <row r="8350" spans="4:4">
      <c r="D8350" s="167"/>
    </row>
    <row r="8351" spans="4:4">
      <c r="D8351" s="167"/>
    </row>
    <row r="8352" spans="4:4">
      <c r="D8352" s="167"/>
    </row>
    <row r="8353" spans="4:4">
      <c r="D8353" s="167"/>
    </row>
    <row r="8354" spans="4:4">
      <c r="D8354" s="167"/>
    </row>
    <row r="8355" spans="4:4">
      <c r="D8355" s="167"/>
    </row>
    <row r="8356" spans="4:4">
      <c r="D8356" s="167"/>
    </row>
    <row r="8357" spans="4:4">
      <c r="D8357" s="167"/>
    </row>
    <row r="8358" spans="4:4">
      <c r="D8358" s="167"/>
    </row>
    <row r="8359" spans="4:4">
      <c r="D8359" s="167"/>
    </row>
    <row r="8360" spans="4:4">
      <c r="D8360" s="167"/>
    </row>
    <row r="8361" spans="4:4">
      <c r="D8361" s="167"/>
    </row>
    <row r="8362" spans="4:4">
      <c r="D8362" s="167"/>
    </row>
    <row r="8363" spans="4:4">
      <c r="D8363" s="167"/>
    </row>
    <row r="8364" spans="4:4">
      <c r="D8364" s="167"/>
    </row>
    <row r="8365" spans="4:4">
      <c r="D8365" s="167"/>
    </row>
    <row r="8366" spans="4:4">
      <c r="D8366" s="167"/>
    </row>
    <row r="8367" spans="4:4">
      <c r="D8367" s="167"/>
    </row>
    <row r="8368" spans="4:4">
      <c r="D8368" s="167"/>
    </row>
    <row r="8369" spans="4:4">
      <c r="D8369" s="167"/>
    </row>
    <row r="8370" spans="4:4">
      <c r="D8370" s="167"/>
    </row>
    <row r="8371" spans="4:4">
      <c r="D8371" s="167"/>
    </row>
    <row r="8372" spans="4:4">
      <c r="D8372" s="167"/>
    </row>
    <row r="8373" spans="4:4">
      <c r="D8373" s="167"/>
    </row>
    <row r="8374" spans="4:4">
      <c r="D8374" s="167"/>
    </row>
    <row r="8375" spans="4:4">
      <c r="D8375" s="167"/>
    </row>
    <row r="8376" spans="4:4">
      <c r="D8376" s="167"/>
    </row>
    <row r="8377" spans="4:4">
      <c r="D8377" s="167"/>
    </row>
    <row r="8378" spans="4:4">
      <c r="D8378" s="167"/>
    </row>
    <row r="8379" spans="4:4">
      <c r="D8379" s="167"/>
    </row>
    <row r="8380" spans="4:4">
      <c r="D8380" s="167"/>
    </row>
    <row r="8381" spans="4:4">
      <c r="D8381" s="167"/>
    </row>
    <row r="8382" spans="4:4">
      <c r="D8382" s="167"/>
    </row>
    <row r="8383" spans="4:4">
      <c r="D8383" s="167"/>
    </row>
    <row r="8384" spans="4:4">
      <c r="D8384" s="167"/>
    </row>
    <row r="8385" spans="4:4">
      <c r="D8385" s="167"/>
    </row>
    <row r="8386" spans="4:4">
      <c r="D8386" s="167"/>
    </row>
    <row r="8387" spans="4:4">
      <c r="D8387" s="167"/>
    </row>
    <row r="8388" spans="4:4">
      <c r="D8388" s="167"/>
    </row>
    <row r="8389" spans="4:4">
      <c r="D8389" s="167"/>
    </row>
    <row r="8390" spans="4:4">
      <c r="D8390" s="167"/>
    </row>
    <row r="8391" spans="4:4">
      <c r="D8391" s="167"/>
    </row>
    <row r="8392" spans="4:4">
      <c r="D8392" s="167"/>
    </row>
    <row r="8393" spans="4:4">
      <c r="D8393" s="167"/>
    </row>
    <row r="8394" spans="4:4">
      <c r="D8394" s="167"/>
    </row>
    <row r="8395" spans="4:4">
      <c r="D8395" s="167"/>
    </row>
    <row r="8396" spans="4:4">
      <c r="D8396" s="167"/>
    </row>
    <row r="8397" spans="4:4">
      <c r="D8397" s="167"/>
    </row>
    <row r="8398" spans="4:4">
      <c r="D8398" s="167"/>
    </row>
    <row r="8399" spans="4:4">
      <c r="D8399" s="167"/>
    </row>
    <row r="8400" spans="4:4">
      <c r="D8400" s="167"/>
    </row>
    <row r="8401" spans="4:4">
      <c r="D8401" s="167"/>
    </row>
    <row r="8402" spans="4:4">
      <c r="D8402" s="167"/>
    </row>
    <row r="8403" spans="4:4">
      <c r="D8403" s="167"/>
    </row>
    <row r="8404" spans="4:4">
      <c r="D8404" s="167"/>
    </row>
    <row r="8405" spans="4:4">
      <c r="D8405" s="167"/>
    </row>
    <row r="8406" spans="4:4">
      <c r="D8406" s="167"/>
    </row>
    <row r="8407" spans="4:4">
      <c r="D8407" s="167"/>
    </row>
    <row r="8408" spans="4:4">
      <c r="D8408" s="167"/>
    </row>
    <row r="8409" spans="4:4">
      <c r="D8409" s="167"/>
    </row>
    <row r="8410" spans="4:4">
      <c r="D8410" s="167"/>
    </row>
    <row r="8411" spans="4:4">
      <c r="D8411" s="167"/>
    </row>
    <row r="8412" spans="4:4">
      <c r="D8412" s="167"/>
    </row>
    <row r="8413" spans="4:4">
      <c r="D8413" s="167"/>
    </row>
    <row r="8414" spans="4:4">
      <c r="D8414" s="167"/>
    </row>
    <row r="8415" spans="4:4">
      <c r="D8415" s="167"/>
    </row>
    <row r="8416" spans="4:4">
      <c r="D8416" s="167"/>
    </row>
    <row r="8417" spans="4:4">
      <c r="D8417" s="167"/>
    </row>
    <row r="8418" spans="4:4">
      <c r="D8418" s="167"/>
    </row>
    <row r="8419" spans="4:4">
      <c r="D8419" s="167"/>
    </row>
    <row r="8420" spans="4:4">
      <c r="D8420" s="167"/>
    </row>
    <row r="8421" spans="4:4">
      <c r="D8421" s="167"/>
    </row>
    <row r="8422" spans="4:4">
      <c r="D8422" s="167"/>
    </row>
    <row r="8423" spans="4:4">
      <c r="D8423" s="167"/>
    </row>
    <row r="8424" spans="4:4">
      <c r="D8424" s="167"/>
    </row>
    <row r="8425" spans="4:4">
      <c r="D8425" s="167"/>
    </row>
    <row r="8426" spans="4:4">
      <c r="D8426" s="167"/>
    </row>
    <row r="8427" spans="4:4">
      <c r="D8427" s="167"/>
    </row>
    <row r="8428" spans="4:4">
      <c r="D8428" s="167"/>
    </row>
    <row r="8429" spans="4:4">
      <c r="D8429" s="167"/>
    </row>
    <row r="8430" spans="4:4">
      <c r="D8430" s="167"/>
    </row>
    <row r="8431" spans="4:4">
      <c r="D8431" s="167"/>
    </row>
    <row r="8432" spans="4:4">
      <c r="D8432" s="167"/>
    </row>
    <row r="8433" spans="4:4">
      <c r="D8433" s="167"/>
    </row>
    <row r="8434" spans="4:4">
      <c r="D8434" s="167"/>
    </row>
    <row r="8435" spans="4:4">
      <c r="D8435" s="167"/>
    </row>
    <row r="8436" spans="4:4">
      <c r="D8436" s="167"/>
    </row>
    <row r="8437" spans="4:4">
      <c r="D8437" s="167"/>
    </row>
    <row r="8438" spans="4:4">
      <c r="D8438" s="167"/>
    </row>
    <row r="8439" spans="4:4">
      <c r="D8439" s="167"/>
    </row>
    <row r="8440" spans="4:4">
      <c r="D8440" s="167"/>
    </row>
    <row r="8441" spans="4:4">
      <c r="D8441" s="167"/>
    </row>
    <row r="8442" spans="4:4">
      <c r="D8442" s="167"/>
    </row>
    <row r="8443" spans="4:4">
      <c r="D8443" s="167"/>
    </row>
    <row r="8444" spans="4:4">
      <c r="D8444" s="167"/>
    </row>
    <row r="8445" spans="4:4">
      <c r="D8445" s="167"/>
    </row>
    <row r="8446" spans="4:4">
      <c r="D8446" s="167"/>
    </row>
    <row r="8447" spans="4:4">
      <c r="D8447" s="167"/>
    </row>
    <row r="8448" spans="4:4">
      <c r="D8448" s="167"/>
    </row>
    <row r="8449" spans="4:4">
      <c r="D8449" s="167"/>
    </row>
    <row r="8450" spans="4:4">
      <c r="D8450" s="167"/>
    </row>
    <row r="8451" spans="4:4">
      <c r="D8451" s="167"/>
    </row>
    <row r="8452" spans="4:4">
      <c r="D8452" s="167"/>
    </row>
    <row r="8453" spans="4:4">
      <c r="D8453" s="167"/>
    </row>
    <row r="8454" spans="4:4">
      <c r="D8454" s="167"/>
    </row>
    <row r="8455" spans="4:4">
      <c r="D8455" s="167"/>
    </row>
    <row r="8456" spans="4:4">
      <c r="D8456" s="167"/>
    </row>
    <row r="8457" spans="4:4">
      <c r="D8457" s="167"/>
    </row>
    <row r="8458" spans="4:4">
      <c r="D8458" s="167"/>
    </row>
    <row r="8459" spans="4:4">
      <c r="D8459" s="167"/>
    </row>
    <row r="8460" spans="4:4">
      <c r="D8460" s="167"/>
    </row>
    <row r="8461" spans="4:4">
      <c r="D8461" s="167"/>
    </row>
    <row r="8462" spans="4:4">
      <c r="D8462" s="167"/>
    </row>
    <row r="8463" spans="4:4">
      <c r="D8463" s="167"/>
    </row>
    <row r="8464" spans="4:4">
      <c r="D8464" s="167"/>
    </row>
    <row r="8465" spans="4:4">
      <c r="D8465" s="167"/>
    </row>
    <row r="8466" spans="4:4">
      <c r="D8466" s="167"/>
    </row>
    <row r="8467" spans="4:4">
      <c r="D8467" s="167"/>
    </row>
    <row r="8468" spans="4:4">
      <c r="D8468" s="167"/>
    </row>
    <row r="8469" spans="4:4">
      <c r="D8469" s="167"/>
    </row>
    <row r="8470" spans="4:4">
      <c r="D8470" s="167"/>
    </row>
    <row r="8471" spans="4:4">
      <c r="D8471" s="167"/>
    </row>
    <row r="8472" spans="4:4">
      <c r="D8472" s="167"/>
    </row>
    <row r="8473" spans="4:4">
      <c r="D8473" s="167"/>
    </row>
    <row r="8474" spans="4:4">
      <c r="D8474" s="167"/>
    </row>
    <row r="8475" spans="4:4">
      <c r="D8475" s="167"/>
    </row>
    <row r="8476" spans="4:4">
      <c r="D8476" s="167"/>
    </row>
    <row r="8477" spans="4:4">
      <c r="D8477" s="167"/>
    </row>
    <row r="8478" spans="4:4">
      <c r="D8478" s="167"/>
    </row>
    <row r="8479" spans="4:4">
      <c r="D8479" s="167"/>
    </row>
    <row r="8480" spans="4:4">
      <c r="D8480" s="167"/>
    </row>
    <row r="8481" spans="4:4">
      <c r="D8481" s="167"/>
    </row>
    <row r="8482" spans="4:4">
      <c r="D8482" s="167"/>
    </row>
    <row r="8483" spans="4:4">
      <c r="D8483" s="167"/>
    </row>
    <row r="8484" spans="4:4">
      <c r="D8484" s="167"/>
    </row>
    <row r="8485" spans="4:4">
      <c r="D8485" s="167"/>
    </row>
    <row r="8486" spans="4:4">
      <c r="D8486" s="167"/>
    </row>
    <row r="8487" spans="4:4">
      <c r="D8487" s="167"/>
    </row>
    <row r="8488" spans="4:4">
      <c r="D8488" s="167"/>
    </row>
    <row r="8489" spans="4:4">
      <c r="D8489" s="167"/>
    </row>
    <row r="8490" spans="4:4">
      <c r="D8490" s="167"/>
    </row>
    <row r="8491" spans="4:4">
      <c r="D8491" s="167"/>
    </row>
    <row r="8492" spans="4:4">
      <c r="D8492" s="167"/>
    </row>
    <row r="8493" spans="4:4">
      <c r="D8493" s="167"/>
    </row>
    <row r="8494" spans="4:4">
      <c r="D8494" s="167"/>
    </row>
    <row r="8495" spans="4:4">
      <c r="D8495" s="167"/>
    </row>
    <row r="8496" spans="4:4">
      <c r="D8496" s="167"/>
    </row>
    <row r="8497" spans="4:4">
      <c r="D8497" s="167"/>
    </row>
    <row r="8498" spans="4:4">
      <c r="D8498" s="167"/>
    </row>
    <row r="8499" spans="4:4">
      <c r="D8499" s="167"/>
    </row>
    <row r="8500" spans="4:4">
      <c r="D8500" s="167"/>
    </row>
    <row r="8501" spans="4:4">
      <c r="D8501" s="167"/>
    </row>
    <row r="8502" spans="4:4">
      <c r="D8502" s="167"/>
    </row>
    <row r="8503" spans="4:4">
      <c r="D8503" s="167"/>
    </row>
    <row r="8504" spans="4:4">
      <c r="D8504" s="167"/>
    </row>
    <row r="8505" spans="4:4">
      <c r="D8505" s="167"/>
    </row>
    <row r="8506" spans="4:4">
      <c r="D8506" s="167"/>
    </row>
    <row r="8507" spans="4:4">
      <c r="D8507" s="167"/>
    </row>
    <row r="8508" spans="4:4">
      <c r="D8508" s="167"/>
    </row>
    <row r="8509" spans="4:4">
      <c r="D8509" s="167"/>
    </row>
    <row r="8510" spans="4:4">
      <c r="D8510" s="167"/>
    </row>
    <row r="8511" spans="4:4">
      <c r="D8511" s="167"/>
    </row>
    <row r="8512" spans="4:4">
      <c r="D8512" s="167"/>
    </row>
    <row r="8513" spans="4:4">
      <c r="D8513" s="167"/>
    </row>
    <row r="8514" spans="4:4">
      <c r="D8514" s="167"/>
    </row>
    <row r="8515" spans="4:4">
      <c r="D8515" s="167"/>
    </row>
    <row r="8516" spans="4:4">
      <c r="D8516" s="167"/>
    </row>
    <row r="8517" spans="4:4">
      <c r="D8517" s="167"/>
    </row>
    <row r="8518" spans="4:4">
      <c r="D8518" s="167"/>
    </row>
    <row r="8519" spans="4:4">
      <c r="D8519" s="167"/>
    </row>
    <row r="8520" spans="4:4">
      <c r="D8520" s="167"/>
    </row>
    <row r="8521" spans="4:4">
      <c r="D8521" s="167"/>
    </row>
    <row r="8522" spans="4:4">
      <c r="D8522" s="167"/>
    </row>
    <row r="8523" spans="4:4">
      <c r="D8523" s="167"/>
    </row>
    <row r="8524" spans="4:4">
      <c r="D8524" s="167"/>
    </row>
    <row r="8525" spans="4:4">
      <c r="D8525" s="167"/>
    </row>
    <row r="8526" spans="4:4">
      <c r="D8526" s="167"/>
    </row>
    <row r="8527" spans="4:4">
      <c r="D8527" s="167"/>
    </row>
    <row r="8528" spans="4:4">
      <c r="D8528" s="167"/>
    </row>
    <row r="8529" spans="4:4">
      <c r="D8529" s="167"/>
    </row>
    <row r="8530" spans="4:4">
      <c r="D8530" s="167"/>
    </row>
    <row r="8531" spans="4:4">
      <c r="D8531" s="167"/>
    </row>
    <row r="8532" spans="4:4">
      <c r="D8532" s="167"/>
    </row>
    <row r="8533" spans="4:4">
      <c r="D8533" s="167"/>
    </row>
    <row r="8534" spans="4:4">
      <c r="D8534" s="167"/>
    </row>
    <row r="8535" spans="4:4">
      <c r="D8535" s="167"/>
    </row>
    <row r="8536" spans="4:4">
      <c r="D8536" s="167"/>
    </row>
    <row r="8537" spans="4:4">
      <c r="D8537" s="167"/>
    </row>
    <row r="8538" spans="4:4">
      <c r="D8538" s="167"/>
    </row>
    <row r="8539" spans="4:4">
      <c r="D8539" s="167"/>
    </row>
    <row r="8540" spans="4:4">
      <c r="D8540" s="167"/>
    </row>
    <row r="8541" spans="4:4">
      <c r="D8541" s="167"/>
    </row>
    <row r="8542" spans="4:4">
      <c r="D8542" s="167"/>
    </row>
    <row r="8543" spans="4:4">
      <c r="D8543" s="167"/>
    </row>
    <row r="8544" spans="4:4">
      <c r="D8544" s="167"/>
    </row>
    <row r="8545" spans="4:4">
      <c r="D8545" s="167"/>
    </row>
    <row r="8546" spans="4:4">
      <c r="D8546" s="167"/>
    </row>
    <row r="8547" spans="4:4">
      <c r="D8547" s="167"/>
    </row>
    <row r="8548" spans="4:4">
      <c r="D8548" s="167"/>
    </row>
    <row r="8549" spans="4:4">
      <c r="D8549" s="167"/>
    </row>
    <row r="8550" spans="4:4">
      <c r="D8550" s="167"/>
    </row>
    <row r="8551" spans="4:4">
      <c r="D8551" s="167"/>
    </row>
    <row r="8552" spans="4:4">
      <c r="D8552" s="167"/>
    </row>
    <row r="8553" spans="4:4">
      <c r="D8553" s="167"/>
    </row>
    <row r="8554" spans="4:4">
      <c r="D8554" s="167"/>
    </row>
    <row r="8555" spans="4:4">
      <c r="D8555" s="167"/>
    </row>
    <row r="8556" spans="4:4">
      <c r="D8556" s="167"/>
    </row>
    <row r="8557" spans="4:4">
      <c r="D8557" s="167"/>
    </row>
    <row r="8558" spans="4:4">
      <c r="D8558" s="167"/>
    </row>
    <row r="8559" spans="4:4">
      <c r="D8559" s="167"/>
    </row>
    <row r="8560" spans="4:4">
      <c r="D8560" s="167"/>
    </row>
    <row r="8561" spans="4:4">
      <c r="D8561" s="167"/>
    </row>
    <row r="8562" spans="4:4">
      <c r="D8562" s="167"/>
    </row>
    <row r="8563" spans="4:4">
      <c r="D8563" s="167"/>
    </row>
    <row r="8564" spans="4:4">
      <c r="D8564" s="167"/>
    </row>
    <row r="8565" spans="4:4">
      <c r="D8565" s="167"/>
    </row>
    <row r="8566" spans="4:4">
      <c r="D8566" s="167"/>
    </row>
    <row r="8567" spans="4:4">
      <c r="D8567" s="167"/>
    </row>
    <row r="8568" spans="4:4">
      <c r="D8568" s="167"/>
    </row>
    <row r="8569" spans="4:4">
      <c r="D8569" s="167"/>
    </row>
    <row r="8570" spans="4:4">
      <c r="D8570" s="167"/>
    </row>
    <row r="8571" spans="4:4">
      <c r="D8571" s="167"/>
    </row>
    <row r="8572" spans="4:4">
      <c r="D8572" s="167"/>
    </row>
    <row r="8573" spans="4:4">
      <c r="D8573" s="167"/>
    </row>
    <row r="8574" spans="4:4">
      <c r="D8574" s="167"/>
    </row>
    <row r="8575" spans="4:4">
      <c r="D8575" s="167"/>
    </row>
    <row r="8576" spans="4:4">
      <c r="D8576" s="167"/>
    </row>
    <row r="8577" spans="4:4">
      <c r="D8577" s="167"/>
    </row>
    <row r="8578" spans="4:4">
      <c r="D8578" s="167"/>
    </row>
    <row r="8579" spans="4:4">
      <c r="D8579" s="167"/>
    </row>
    <row r="8580" spans="4:4">
      <c r="D8580" s="167"/>
    </row>
    <row r="8581" spans="4:4">
      <c r="D8581" s="167"/>
    </row>
    <row r="8582" spans="4:4">
      <c r="D8582" s="167"/>
    </row>
    <row r="8583" spans="4:4">
      <c r="D8583" s="167"/>
    </row>
    <row r="8584" spans="4:4">
      <c r="D8584" s="167"/>
    </row>
    <row r="8585" spans="4:4">
      <c r="D8585" s="167"/>
    </row>
    <row r="8586" spans="4:4">
      <c r="D8586" s="167"/>
    </row>
    <row r="8587" spans="4:4">
      <c r="D8587" s="167"/>
    </row>
    <row r="8588" spans="4:4">
      <c r="D8588" s="167"/>
    </row>
    <row r="8589" spans="4:4">
      <c r="D8589" s="167"/>
    </row>
    <row r="8590" spans="4:4">
      <c r="D8590" s="167"/>
    </row>
    <row r="8591" spans="4:4">
      <c r="D8591" s="167"/>
    </row>
    <row r="8592" spans="4:4">
      <c r="D8592" s="167"/>
    </row>
    <row r="8593" spans="4:4">
      <c r="D8593" s="167"/>
    </row>
    <row r="8594" spans="4:4">
      <c r="D8594" s="167"/>
    </row>
    <row r="8595" spans="4:4">
      <c r="D8595" s="167"/>
    </row>
    <row r="8596" spans="4:4">
      <c r="D8596" s="167"/>
    </row>
    <row r="8597" spans="4:4">
      <c r="D8597" s="167"/>
    </row>
    <row r="8598" spans="4:4">
      <c r="D8598" s="167"/>
    </row>
    <row r="8599" spans="4:4">
      <c r="D8599" s="167"/>
    </row>
    <row r="8600" spans="4:4">
      <c r="D8600" s="167"/>
    </row>
    <row r="8601" spans="4:4">
      <c r="D8601" s="167"/>
    </row>
    <row r="8602" spans="4:4">
      <c r="D8602" s="167"/>
    </row>
    <row r="8603" spans="4:4">
      <c r="D8603" s="167"/>
    </row>
    <row r="8604" spans="4:4">
      <c r="D8604" s="167"/>
    </row>
    <row r="8605" spans="4:4">
      <c r="D8605" s="167"/>
    </row>
    <row r="8606" spans="4:4">
      <c r="D8606" s="167"/>
    </row>
    <row r="8607" spans="4:4">
      <c r="D8607" s="167"/>
    </row>
    <row r="8608" spans="4:4">
      <c r="D8608" s="167"/>
    </row>
    <row r="8609" spans="4:4">
      <c r="D8609" s="167"/>
    </row>
    <row r="8610" spans="4:4">
      <c r="D8610" s="167"/>
    </row>
    <row r="8611" spans="4:4">
      <c r="D8611" s="167"/>
    </row>
    <row r="8612" spans="4:4">
      <c r="D8612" s="167"/>
    </row>
    <row r="8613" spans="4:4">
      <c r="D8613" s="167"/>
    </row>
    <row r="8614" spans="4:4">
      <c r="D8614" s="167"/>
    </row>
    <row r="8615" spans="4:4">
      <c r="D8615" s="167"/>
    </row>
    <row r="8616" spans="4:4">
      <c r="D8616" s="167"/>
    </row>
    <row r="8617" spans="4:4">
      <c r="D8617" s="167"/>
    </row>
    <row r="8618" spans="4:4">
      <c r="D8618" s="167"/>
    </row>
    <row r="8619" spans="4:4">
      <c r="D8619" s="167"/>
    </row>
    <row r="8620" spans="4:4">
      <c r="D8620" s="167"/>
    </row>
    <row r="8621" spans="4:4">
      <c r="D8621" s="167"/>
    </row>
    <row r="8622" spans="4:4">
      <c r="D8622" s="167"/>
    </row>
    <row r="8623" spans="4:4">
      <c r="D8623" s="167"/>
    </row>
    <row r="8624" spans="4:4">
      <c r="D8624" s="167"/>
    </row>
    <row r="8625" spans="4:4">
      <c r="D8625" s="167"/>
    </row>
    <row r="8626" spans="4:4">
      <c r="D8626" s="167"/>
    </row>
    <row r="8627" spans="4:4">
      <c r="D8627" s="167"/>
    </row>
    <row r="8628" spans="4:4">
      <c r="D8628" s="167"/>
    </row>
    <row r="8629" spans="4:4">
      <c r="D8629" s="167"/>
    </row>
    <row r="8630" spans="4:4">
      <c r="D8630" s="167"/>
    </row>
    <row r="8631" spans="4:4">
      <c r="D8631" s="167"/>
    </row>
    <row r="8632" spans="4:4">
      <c r="D8632" s="167"/>
    </row>
    <row r="8633" spans="4:4">
      <c r="D8633" s="167"/>
    </row>
    <row r="8634" spans="4:4">
      <c r="D8634" s="167"/>
    </row>
    <row r="8635" spans="4:4">
      <c r="D8635" s="167"/>
    </row>
    <row r="8636" spans="4:4">
      <c r="D8636" s="167"/>
    </row>
    <row r="8637" spans="4:4">
      <c r="D8637" s="167"/>
    </row>
    <row r="8638" spans="4:4">
      <c r="D8638" s="167"/>
    </row>
    <row r="8639" spans="4:4">
      <c r="D8639" s="167"/>
    </row>
    <row r="8640" spans="4:4">
      <c r="D8640" s="167"/>
    </row>
    <row r="8641" spans="4:4">
      <c r="D8641" s="167"/>
    </row>
    <row r="8642" spans="4:4">
      <c r="D8642" s="167"/>
    </row>
    <row r="8643" spans="4:4">
      <c r="D8643" s="167"/>
    </row>
    <row r="8644" spans="4:4">
      <c r="D8644" s="167"/>
    </row>
    <row r="8645" spans="4:4">
      <c r="D8645" s="167"/>
    </row>
    <row r="8646" spans="4:4">
      <c r="D8646" s="167"/>
    </row>
    <row r="8647" spans="4:4">
      <c r="D8647" s="167"/>
    </row>
    <row r="8648" spans="4:4">
      <c r="D8648" s="167"/>
    </row>
    <row r="8649" spans="4:4">
      <c r="D8649" s="167"/>
    </row>
    <row r="8650" spans="4:4">
      <c r="D8650" s="167"/>
    </row>
    <row r="8651" spans="4:4">
      <c r="D8651" s="167"/>
    </row>
    <row r="8652" spans="4:4">
      <c r="D8652" s="167"/>
    </row>
    <row r="8653" spans="4:4">
      <c r="D8653" s="167"/>
    </row>
    <row r="8654" spans="4:4">
      <c r="D8654" s="167"/>
    </row>
    <row r="8655" spans="4:4">
      <c r="D8655" s="167"/>
    </row>
    <row r="8656" spans="4:4">
      <c r="D8656" s="167"/>
    </row>
    <row r="8657" spans="4:4">
      <c r="D8657" s="167"/>
    </row>
    <row r="8658" spans="4:4">
      <c r="D8658" s="167"/>
    </row>
    <row r="8659" spans="4:4">
      <c r="D8659" s="167"/>
    </row>
    <row r="8660" spans="4:4">
      <c r="D8660" s="167"/>
    </row>
    <row r="8661" spans="4:4">
      <c r="D8661" s="167"/>
    </row>
    <row r="8662" spans="4:4">
      <c r="D8662" s="167"/>
    </row>
    <row r="8663" spans="4:4">
      <c r="D8663" s="167"/>
    </row>
    <row r="8664" spans="4:4">
      <c r="D8664" s="167"/>
    </row>
    <row r="8665" spans="4:4">
      <c r="D8665" s="167"/>
    </row>
    <row r="8666" spans="4:4">
      <c r="D8666" s="167"/>
    </row>
    <row r="8667" spans="4:4">
      <c r="D8667" s="167"/>
    </row>
    <row r="8668" spans="4:4">
      <c r="D8668" s="167"/>
    </row>
    <row r="8669" spans="4:4">
      <c r="D8669" s="167"/>
    </row>
    <row r="8670" spans="4:4">
      <c r="D8670" s="167"/>
    </row>
    <row r="8671" spans="4:4">
      <c r="D8671" s="167"/>
    </row>
    <row r="8672" spans="4:4">
      <c r="D8672" s="167"/>
    </row>
    <row r="8673" spans="4:4">
      <c r="D8673" s="167"/>
    </row>
    <row r="8674" spans="4:4">
      <c r="D8674" s="167"/>
    </row>
    <row r="8675" spans="4:4">
      <c r="D8675" s="167"/>
    </row>
    <row r="8676" spans="4:4">
      <c r="D8676" s="167"/>
    </row>
    <row r="8677" spans="4:4">
      <c r="D8677" s="167"/>
    </row>
    <row r="8678" spans="4:4">
      <c r="D8678" s="167"/>
    </row>
    <row r="8679" spans="4:4">
      <c r="D8679" s="167"/>
    </row>
    <row r="8680" spans="4:4">
      <c r="D8680" s="167"/>
    </row>
    <row r="8681" spans="4:4">
      <c r="D8681" s="167"/>
    </row>
    <row r="8682" spans="4:4">
      <c r="D8682" s="167"/>
    </row>
    <row r="8683" spans="4:4">
      <c r="D8683" s="167"/>
    </row>
    <row r="8684" spans="4:4">
      <c r="D8684" s="167"/>
    </row>
    <row r="8685" spans="4:4">
      <c r="D8685" s="167"/>
    </row>
    <row r="8686" spans="4:4">
      <c r="D8686" s="167"/>
    </row>
    <row r="8687" spans="4:4">
      <c r="D8687" s="167"/>
    </row>
    <row r="8688" spans="4:4">
      <c r="D8688" s="167"/>
    </row>
    <row r="8689" spans="4:4">
      <c r="D8689" s="167"/>
    </row>
    <row r="8690" spans="4:4">
      <c r="D8690" s="167"/>
    </row>
    <row r="8691" spans="4:4">
      <c r="D8691" s="167"/>
    </row>
    <row r="8692" spans="4:4">
      <c r="D8692" s="167"/>
    </row>
    <row r="8693" spans="4:4">
      <c r="D8693" s="167"/>
    </row>
    <row r="8694" spans="4:4">
      <c r="D8694" s="167"/>
    </row>
    <row r="8695" spans="4:4">
      <c r="D8695" s="167"/>
    </row>
    <row r="8696" spans="4:4">
      <c r="D8696" s="167"/>
    </row>
    <row r="8697" spans="4:4">
      <c r="D8697" s="167"/>
    </row>
    <row r="8698" spans="4:4">
      <c r="D8698" s="167"/>
    </row>
    <row r="8699" spans="4:4">
      <c r="D8699" s="167"/>
    </row>
    <row r="8700" spans="4:4">
      <c r="D8700" s="167"/>
    </row>
    <row r="8701" spans="4:4">
      <c r="D8701" s="167"/>
    </row>
    <row r="8702" spans="4:4">
      <c r="D8702" s="167"/>
    </row>
    <row r="8703" spans="4:4">
      <c r="D8703" s="167"/>
    </row>
    <row r="8704" spans="4:4">
      <c r="D8704" s="167"/>
    </row>
    <row r="8705" spans="4:4">
      <c r="D8705" s="167"/>
    </row>
    <row r="8706" spans="4:4">
      <c r="D8706" s="167"/>
    </row>
    <row r="8707" spans="4:4">
      <c r="D8707" s="167"/>
    </row>
    <row r="8708" spans="4:4">
      <c r="D8708" s="167"/>
    </row>
    <row r="8709" spans="4:4">
      <c r="D8709" s="167"/>
    </row>
    <row r="8710" spans="4:4">
      <c r="D8710" s="167"/>
    </row>
    <row r="8711" spans="4:4">
      <c r="D8711" s="167"/>
    </row>
    <row r="8712" spans="4:4">
      <c r="D8712" s="167"/>
    </row>
    <row r="8713" spans="4:4">
      <c r="D8713" s="167"/>
    </row>
    <row r="8714" spans="4:4">
      <c r="D8714" s="167"/>
    </row>
    <row r="8715" spans="4:4">
      <c r="D8715" s="167"/>
    </row>
    <row r="8716" spans="4:4">
      <c r="D8716" s="167"/>
    </row>
    <row r="8717" spans="4:4">
      <c r="D8717" s="167"/>
    </row>
    <row r="8718" spans="4:4">
      <c r="D8718" s="167"/>
    </row>
    <row r="8719" spans="4:4">
      <c r="D8719" s="167"/>
    </row>
    <row r="8720" spans="4:4">
      <c r="D8720" s="167"/>
    </row>
    <row r="8721" spans="4:4">
      <c r="D8721" s="167"/>
    </row>
    <row r="8722" spans="4:4">
      <c r="D8722" s="167"/>
    </row>
    <row r="8723" spans="4:4">
      <c r="D8723" s="167"/>
    </row>
    <row r="8724" spans="4:4">
      <c r="D8724" s="167"/>
    </row>
    <row r="8725" spans="4:4">
      <c r="D8725" s="167"/>
    </row>
    <row r="8726" spans="4:4">
      <c r="D8726" s="167"/>
    </row>
    <row r="8727" spans="4:4">
      <c r="D8727" s="167"/>
    </row>
    <row r="8728" spans="4:4">
      <c r="D8728" s="167"/>
    </row>
    <row r="8729" spans="4:4">
      <c r="D8729" s="167"/>
    </row>
    <row r="8730" spans="4:4">
      <c r="D8730" s="167"/>
    </row>
    <row r="8731" spans="4:4">
      <c r="D8731" s="167"/>
    </row>
    <row r="8732" spans="4:4">
      <c r="D8732" s="167"/>
    </row>
    <row r="8733" spans="4:4">
      <c r="D8733" s="167"/>
    </row>
    <row r="8734" spans="4:4">
      <c r="D8734" s="167"/>
    </row>
    <row r="8735" spans="4:4">
      <c r="D8735" s="167"/>
    </row>
    <row r="8736" spans="4:4">
      <c r="D8736" s="167"/>
    </row>
    <row r="8737" spans="4:4">
      <c r="D8737" s="167"/>
    </row>
    <row r="8738" spans="4:4">
      <c r="D8738" s="167"/>
    </row>
    <row r="8739" spans="4:4">
      <c r="D8739" s="167"/>
    </row>
    <row r="8740" spans="4:4">
      <c r="D8740" s="167"/>
    </row>
    <row r="8741" spans="4:4">
      <c r="D8741" s="167"/>
    </row>
    <row r="8742" spans="4:4">
      <c r="D8742" s="167"/>
    </row>
    <row r="8743" spans="4:4">
      <c r="D8743" s="167"/>
    </row>
    <row r="8744" spans="4:4">
      <c r="D8744" s="167"/>
    </row>
    <row r="8745" spans="4:4">
      <c r="D8745" s="167"/>
    </row>
    <row r="8746" spans="4:4">
      <c r="D8746" s="167"/>
    </row>
    <row r="8747" spans="4:4">
      <c r="D8747" s="167"/>
    </row>
    <row r="8748" spans="4:4">
      <c r="D8748" s="167"/>
    </row>
    <row r="8749" spans="4:4">
      <c r="D8749" s="167"/>
    </row>
    <row r="8750" spans="4:4">
      <c r="D8750" s="167"/>
    </row>
    <row r="8751" spans="4:4">
      <c r="D8751" s="167"/>
    </row>
    <row r="8752" spans="4:4">
      <c r="D8752" s="167"/>
    </row>
    <row r="8753" spans="4:4">
      <c r="D8753" s="167"/>
    </row>
    <row r="8754" spans="4:4">
      <c r="D8754" s="167"/>
    </row>
    <row r="8755" spans="4:4">
      <c r="D8755" s="167"/>
    </row>
    <row r="8756" spans="4:4">
      <c r="D8756" s="167"/>
    </row>
    <row r="8757" spans="4:4">
      <c r="D8757" s="167"/>
    </row>
    <row r="8758" spans="4:4">
      <c r="D8758" s="167"/>
    </row>
    <row r="8759" spans="4:4">
      <c r="D8759" s="167"/>
    </row>
    <row r="8760" spans="4:4">
      <c r="D8760" s="167"/>
    </row>
    <row r="8761" spans="4:4">
      <c r="D8761" s="167"/>
    </row>
    <row r="8762" spans="4:4">
      <c r="D8762" s="167"/>
    </row>
    <row r="8763" spans="4:4">
      <c r="D8763" s="167"/>
    </row>
    <row r="8764" spans="4:4">
      <c r="D8764" s="167"/>
    </row>
    <row r="8765" spans="4:4">
      <c r="D8765" s="167"/>
    </row>
    <row r="8766" spans="4:4">
      <c r="D8766" s="167"/>
    </row>
    <row r="8767" spans="4:4">
      <c r="D8767" s="167"/>
    </row>
    <row r="8768" spans="4:4">
      <c r="D8768" s="167"/>
    </row>
    <row r="8769" spans="4:4">
      <c r="D8769" s="167"/>
    </row>
    <row r="8770" spans="4:4">
      <c r="D8770" s="167"/>
    </row>
    <row r="8771" spans="4:4">
      <c r="D8771" s="167"/>
    </row>
    <row r="8772" spans="4:4">
      <c r="D8772" s="167"/>
    </row>
    <row r="8773" spans="4:4">
      <c r="D8773" s="167"/>
    </row>
    <row r="8774" spans="4:4">
      <c r="D8774" s="167"/>
    </row>
    <row r="8775" spans="4:4">
      <c r="D8775" s="167"/>
    </row>
    <row r="8776" spans="4:4">
      <c r="D8776" s="167"/>
    </row>
    <row r="8777" spans="4:4">
      <c r="D8777" s="167"/>
    </row>
    <row r="8778" spans="4:4">
      <c r="D8778" s="167"/>
    </row>
    <row r="8779" spans="4:4">
      <c r="D8779" s="167"/>
    </row>
    <row r="8780" spans="4:4">
      <c r="D8780" s="167"/>
    </row>
    <row r="8781" spans="4:4">
      <c r="D8781" s="167"/>
    </row>
    <row r="8782" spans="4:4">
      <c r="D8782" s="167"/>
    </row>
    <row r="8783" spans="4:4">
      <c r="D8783" s="167"/>
    </row>
    <row r="8784" spans="4:4">
      <c r="D8784" s="167"/>
    </row>
    <row r="8785" spans="4:4">
      <c r="D8785" s="167"/>
    </row>
    <row r="8786" spans="4:4">
      <c r="D8786" s="167"/>
    </row>
    <row r="8787" spans="4:4">
      <c r="D8787" s="167"/>
    </row>
    <row r="8788" spans="4:4">
      <c r="D8788" s="167"/>
    </row>
    <row r="8789" spans="4:4">
      <c r="D8789" s="167"/>
    </row>
    <row r="8790" spans="4:4">
      <c r="D8790" s="167"/>
    </row>
    <row r="8791" spans="4:4">
      <c r="D8791" s="167"/>
    </row>
    <row r="8792" spans="4:4">
      <c r="D8792" s="167"/>
    </row>
    <row r="8793" spans="4:4">
      <c r="D8793" s="167"/>
    </row>
    <row r="8794" spans="4:4">
      <c r="D8794" s="167"/>
    </row>
    <row r="8795" spans="4:4">
      <c r="D8795" s="167"/>
    </row>
    <row r="8796" spans="4:4">
      <c r="D8796" s="167"/>
    </row>
    <row r="8797" spans="4:4">
      <c r="D8797" s="167"/>
    </row>
    <row r="8798" spans="4:4">
      <c r="D8798" s="167"/>
    </row>
    <row r="8799" spans="4:4">
      <c r="D8799" s="167"/>
    </row>
    <row r="8800" spans="4:4">
      <c r="D8800" s="167"/>
    </row>
    <row r="8801" spans="4:4">
      <c r="D8801" s="167"/>
    </row>
    <row r="8802" spans="4:4">
      <c r="D8802" s="167"/>
    </row>
    <row r="8803" spans="4:4">
      <c r="D8803" s="167"/>
    </row>
    <row r="8804" spans="4:4">
      <c r="D8804" s="167"/>
    </row>
    <row r="8805" spans="4:4">
      <c r="D8805" s="167"/>
    </row>
    <row r="8806" spans="4:4">
      <c r="D8806" s="167"/>
    </row>
    <row r="8807" spans="4:4">
      <c r="D8807" s="167"/>
    </row>
    <row r="8808" spans="4:4">
      <c r="D8808" s="167"/>
    </row>
    <row r="8809" spans="4:4">
      <c r="D8809" s="167"/>
    </row>
    <row r="8810" spans="4:4">
      <c r="D8810" s="167"/>
    </row>
    <row r="8811" spans="4:4">
      <c r="D8811" s="167"/>
    </row>
    <row r="8812" spans="4:4">
      <c r="D8812" s="167"/>
    </row>
    <row r="8813" spans="4:4">
      <c r="D8813" s="167"/>
    </row>
    <row r="8814" spans="4:4">
      <c r="D8814" s="167"/>
    </row>
    <row r="8815" spans="4:4">
      <c r="D8815" s="167"/>
    </row>
    <row r="8816" spans="4:4">
      <c r="D8816" s="167"/>
    </row>
    <row r="8817" spans="4:4">
      <c r="D8817" s="167"/>
    </row>
    <row r="8818" spans="4:4">
      <c r="D8818" s="167"/>
    </row>
    <row r="8819" spans="4:4">
      <c r="D8819" s="167"/>
    </row>
    <row r="8820" spans="4:4">
      <c r="D8820" s="167"/>
    </row>
    <row r="8821" spans="4:4">
      <c r="D8821" s="167"/>
    </row>
    <row r="8822" spans="4:4">
      <c r="D8822" s="167"/>
    </row>
    <row r="8823" spans="4:4">
      <c r="D8823" s="167"/>
    </row>
    <row r="8824" spans="4:4">
      <c r="D8824" s="167"/>
    </row>
    <row r="8825" spans="4:4">
      <c r="D8825" s="167"/>
    </row>
    <row r="8826" spans="4:4">
      <c r="D8826" s="167"/>
    </row>
    <row r="8827" spans="4:4">
      <c r="D8827" s="167"/>
    </row>
    <row r="8828" spans="4:4">
      <c r="D8828" s="167"/>
    </row>
    <row r="8829" spans="4:4">
      <c r="D8829" s="167"/>
    </row>
    <row r="8830" spans="4:4">
      <c r="D8830" s="167"/>
    </row>
    <row r="8831" spans="4:4">
      <c r="D8831" s="167"/>
    </row>
    <row r="8832" spans="4:4">
      <c r="D8832" s="167"/>
    </row>
    <row r="8833" spans="4:4">
      <c r="D8833" s="167"/>
    </row>
    <row r="8834" spans="4:4">
      <c r="D8834" s="167"/>
    </row>
    <row r="8835" spans="4:4">
      <c r="D8835" s="167"/>
    </row>
    <row r="8836" spans="4:4">
      <c r="D8836" s="167"/>
    </row>
    <row r="8837" spans="4:4">
      <c r="D8837" s="167"/>
    </row>
    <row r="8838" spans="4:4">
      <c r="D8838" s="167"/>
    </row>
    <row r="8839" spans="4:4">
      <c r="D8839" s="167"/>
    </row>
    <row r="8840" spans="4:4">
      <c r="D8840" s="167"/>
    </row>
    <row r="8841" spans="4:4">
      <c r="D8841" s="167"/>
    </row>
    <row r="8842" spans="4:4">
      <c r="D8842" s="167"/>
    </row>
    <row r="8843" spans="4:4">
      <c r="D8843" s="167"/>
    </row>
    <row r="8844" spans="4:4">
      <c r="D8844" s="167"/>
    </row>
    <row r="8845" spans="4:4">
      <c r="D8845" s="167"/>
    </row>
    <row r="8846" spans="4:4">
      <c r="D8846" s="167"/>
    </row>
    <row r="8847" spans="4:4">
      <c r="D8847" s="167"/>
    </row>
    <row r="8848" spans="4:4">
      <c r="D8848" s="167"/>
    </row>
    <row r="8849" spans="4:4">
      <c r="D8849" s="167"/>
    </row>
    <row r="8850" spans="4:4">
      <c r="D8850" s="167"/>
    </row>
    <row r="8851" spans="4:4">
      <c r="D8851" s="167"/>
    </row>
    <row r="8852" spans="4:4">
      <c r="D8852" s="167"/>
    </row>
    <row r="8853" spans="4:4">
      <c r="D8853" s="167"/>
    </row>
    <row r="8854" spans="4:4">
      <c r="D8854" s="167"/>
    </row>
    <row r="8855" spans="4:4">
      <c r="D8855" s="167"/>
    </row>
    <row r="8856" spans="4:4">
      <c r="D8856" s="167"/>
    </row>
    <row r="8857" spans="4:4">
      <c r="D8857" s="167"/>
    </row>
    <row r="8858" spans="4:4">
      <c r="D8858" s="167"/>
    </row>
    <row r="8859" spans="4:4">
      <c r="D8859" s="167"/>
    </row>
    <row r="8860" spans="4:4">
      <c r="D8860" s="167"/>
    </row>
    <row r="8861" spans="4:4">
      <c r="D8861" s="167"/>
    </row>
    <row r="8862" spans="4:4">
      <c r="D8862" s="167"/>
    </row>
    <row r="8863" spans="4:4">
      <c r="D8863" s="167"/>
    </row>
    <row r="8864" spans="4:4">
      <c r="D8864" s="167"/>
    </row>
    <row r="8865" spans="4:4">
      <c r="D8865" s="167"/>
    </row>
    <row r="8866" spans="4:4">
      <c r="D8866" s="167"/>
    </row>
    <row r="8867" spans="4:4">
      <c r="D8867" s="167"/>
    </row>
    <row r="8868" spans="4:4">
      <c r="D8868" s="167"/>
    </row>
    <row r="8869" spans="4:4">
      <c r="D8869" s="167"/>
    </row>
    <row r="8870" spans="4:4">
      <c r="D8870" s="167"/>
    </row>
    <row r="8871" spans="4:4">
      <c r="D8871" s="167"/>
    </row>
    <row r="8872" spans="4:4">
      <c r="D8872" s="167"/>
    </row>
    <row r="8873" spans="4:4">
      <c r="D8873" s="167"/>
    </row>
    <row r="8874" spans="4:4">
      <c r="D8874" s="167"/>
    </row>
    <row r="8875" spans="4:4">
      <c r="D8875" s="167"/>
    </row>
    <row r="8876" spans="4:4">
      <c r="D8876" s="167"/>
    </row>
    <row r="8877" spans="4:4">
      <c r="D8877" s="167"/>
    </row>
    <row r="8878" spans="4:4">
      <c r="D8878" s="167"/>
    </row>
    <row r="8879" spans="4:4">
      <c r="D8879" s="167"/>
    </row>
    <row r="8880" spans="4:4">
      <c r="D8880" s="167"/>
    </row>
    <row r="8881" spans="4:4">
      <c r="D8881" s="167"/>
    </row>
    <row r="8882" spans="4:4">
      <c r="D8882" s="167"/>
    </row>
    <row r="8883" spans="4:4">
      <c r="D8883" s="167"/>
    </row>
    <row r="8884" spans="4:4">
      <c r="D8884" s="167"/>
    </row>
    <row r="8885" spans="4:4">
      <c r="D8885" s="167"/>
    </row>
    <row r="8886" spans="4:4">
      <c r="D8886" s="167"/>
    </row>
    <row r="8887" spans="4:4">
      <c r="D8887" s="167"/>
    </row>
    <row r="8888" spans="4:4">
      <c r="D8888" s="167"/>
    </row>
    <row r="8889" spans="4:4">
      <c r="D8889" s="167"/>
    </row>
    <row r="8890" spans="4:4">
      <c r="D8890" s="167"/>
    </row>
    <row r="8891" spans="4:4">
      <c r="D8891" s="167"/>
    </row>
    <row r="8892" spans="4:4">
      <c r="D8892" s="167"/>
    </row>
    <row r="8893" spans="4:4">
      <c r="D8893" s="167"/>
    </row>
    <row r="8894" spans="4:4">
      <c r="D8894" s="167"/>
    </row>
    <row r="8895" spans="4:4">
      <c r="D8895" s="167"/>
    </row>
    <row r="8896" spans="4:4">
      <c r="D8896" s="167"/>
    </row>
    <row r="8897" spans="4:4">
      <c r="D8897" s="167"/>
    </row>
    <row r="8898" spans="4:4">
      <c r="D8898" s="167"/>
    </row>
    <row r="8899" spans="4:4">
      <c r="D8899" s="167"/>
    </row>
    <row r="8900" spans="4:4">
      <c r="D8900" s="167"/>
    </row>
    <row r="8901" spans="4:4">
      <c r="D8901" s="167"/>
    </row>
    <row r="8902" spans="4:4">
      <c r="D8902" s="167"/>
    </row>
    <row r="8903" spans="4:4">
      <c r="D8903" s="167"/>
    </row>
    <row r="8904" spans="4:4">
      <c r="D8904" s="167"/>
    </row>
    <row r="8905" spans="4:4">
      <c r="D8905" s="167"/>
    </row>
    <row r="8906" spans="4:4">
      <c r="D8906" s="167"/>
    </row>
    <row r="8907" spans="4:4">
      <c r="D8907" s="167"/>
    </row>
    <row r="8908" spans="4:4">
      <c r="D8908" s="167"/>
    </row>
    <row r="8909" spans="4:4">
      <c r="D8909" s="167"/>
    </row>
    <row r="8910" spans="4:4">
      <c r="D8910" s="167"/>
    </row>
    <row r="8911" spans="4:4">
      <c r="D8911" s="167"/>
    </row>
    <row r="8912" spans="4:4">
      <c r="D8912" s="167"/>
    </row>
    <row r="8913" spans="4:4">
      <c r="D8913" s="167"/>
    </row>
    <row r="8914" spans="4:4">
      <c r="D8914" s="167"/>
    </row>
    <row r="8915" spans="4:4">
      <c r="D8915" s="167"/>
    </row>
    <row r="8916" spans="4:4">
      <c r="D8916" s="167"/>
    </row>
    <row r="8917" spans="4:4">
      <c r="D8917" s="167"/>
    </row>
    <row r="8918" spans="4:4">
      <c r="D8918" s="167"/>
    </row>
    <row r="8919" spans="4:4">
      <c r="D8919" s="167"/>
    </row>
    <row r="8920" spans="4:4">
      <c r="D8920" s="167"/>
    </row>
    <row r="8921" spans="4:4">
      <c r="D8921" s="167"/>
    </row>
    <row r="8922" spans="4:4">
      <c r="D8922" s="167"/>
    </row>
    <row r="8923" spans="4:4">
      <c r="D8923" s="167"/>
    </row>
    <row r="8924" spans="4:4">
      <c r="D8924" s="167"/>
    </row>
    <row r="8925" spans="4:4">
      <c r="D8925" s="167"/>
    </row>
    <row r="8926" spans="4:4">
      <c r="D8926" s="167"/>
    </row>
    <row r="8927" spans="4:4">
      <c r="D8927" s="167"/>
    </row>
    <row r="8928" spans="4:4">
      <c r="D8928" s="167"/>
    </row>
    <row r="8929" spans="4:4">
      <c r="D8929" s="167"/>
    </row>
    <row r="8930" spans="4:4">
      <c r="D8930" s="167"/>
    </row>
    <row r="8931" spans="4:4">
      <c r="D8931" s="167"/>
    </row>
    <row r="8932" spans="4:4">
      <c r="D8932" s="167"/>
    </row>
    <row r="8933" spans="4:4">
      <c r="D8933" s="167"/>
    </row>
    <row r="8934" spans="4:4">
      <c r="D8934" s="167"/>
    </row>
    <row r="8935" spans="4:4">
      <c r="D8935" s="167"/>
    </row>
    <row r="8936" spans="4:4">
      <c r="D8936" s="167"/>
    </row>
    <row r="8937" spans="4:4">
      <c r="D8937" s="167"/>
    </row>
    <row r="8938" spans="4:4">
      <c r="D8938" s="167"/>
    </row>
    <row r="8939" spans="4:4">
      <c r="D8939" s="167"/>
    </row>
    <row r="8940" spans="4:4">
      <c r="D8940" s="167"/>
    </row>
    <row r="8941" spans="4:4">
      <c r="D8941" s="167"/>
    </row>
    <row r="8942" spans="4:4">
      <c r="D8942" s="167"/>
    </row>
    <row r="8943" spans="4:4">
      <c r="D8943" s="167"/>
    </row>
    <row r="8944" spans="4:4">
      <c r="D8944" s="167"/>
    </row>
    <row r="8945" spans="4:4">
      <c r="D8945" s="167"/>
    </row>
    <row r="8946" spans="4:4">
      <c r="D8946" s="167"/>
    </row>
    <row r="8947" spans="4:4">
      <c r="D8947" s="167"/>
    </row>
    <row r="8948" spans="4:4">
      <c r="D8948" s="167"/>
    </row>
    <row r="8949" spans="4:4">
      <c r="D8949" s="167"/>
    </row>
    <row r="8950" spans="4:4">
      <c r="D8950" s="167"/>
    </row>
    <row r="8951" spans="4:4">
      <c r="D8951" s="167"/>
    </row>
    <row r="8952" spans="4:4">
      <c r="D8952" s="167"/>
    </row>
    <row r="8953" spans="4:4">
      <c r="D8953" s="167"/>
    </row>
    <row r="8954" spans="4:4">
      <c r="D8954" s="167"/>
    </row>
    <row r="8955" spans="4:4">
      <c r="D8955" s="167"/>
    </row>
    <row r="8956" spans="4:4">
      <c r="D8956" s="167"/>
    </row>
    <row r="8957" spans="4:4">
      <c r="D8957" s="167"/>
    </row>
    <row r="8958" spans="4:4">
      <c r="D8958" s="167"/>
    </row>
    <row r="8959" spans="4:4">
      <c r="D8959" s="167"/>
    </row>
    <row r="8960" spans="4:4">
      <c r="D8960" s="167"/>
    </row>
    <row r="8961" spans="4:4">
      <c r="D8961" s="167"/>
    </row>
    <row r="8962" spans="4:4">
      <c r="D8962" s="167"/>
    </row>
    <row r="8963" spans="4:4">
      <c r="D8963" s="167"/>
    </row>
    <row r="8964" spans="4:4">
      <c r="D8964" s="167"/>
    </row>
    <row r="8965" spans="4:4">
      <c r="D8965" s="167"/>
    </row>
    <row r="8966" spans="4:4">
      <c r="D8966" s="167"/>
    </row>
    <row r="8967" spans="4:4">
      <c r="D8967" s="167"/>
    </row>
    <row r="8968" spans="4:4">
      <c r="D8968" s="167"/>
    </row>
    <row r="8969" spans="4:4">
      <c r="D8969" s="167"/>
    </row>
    <row r="8970" spans="4:4">
      <c r="D8970" s="167"/>
    </row>
    <row r="8971" spans="4:4">
      <c r="D8971" s="167"/>
    </row>
    <row r="8972" spans="4:4">
      <c r="D8972" s="167"/>
    </row>
    <row r="8973" spans="4:4">
      <c r="D8973" s="167"/>
    </row>
    <row r="8974" spans="4:4">
      <c r="D8974" s="167"/>
    </row>
    <row r="8975" spans="4:4">
      <c r="D8975" s="167"/>
    </row>
    <row r="8976" spans="4:4">
      <c r="D8976" s="167"/>
    </row>
    <row r="8977" spans="4:4">
      <c r="D8977" s="167"/>
    </row>
    <row r="8978" spans="4:4">
      <c r="D8978" s="167"/>
    </row>
    <row r="8979" spans="4:4">
      <c r="D8979" s="167"/>
    </row>
    <row r="8980" spans="4:4">
      <c r="D8980" s="167"/>
    </row>
    <row r="8981" spans="4:4">
      <c r="D8981" s="167"/>
    </row>
    <row r="8982" spans="4:4">
      <c r="D8982" s="167"/>
    </row>
    <row r="8983" spans="4:4">
      <c r="D8983" s="167"/>
    </row>
    <row r="8984" spans="4:4">
      <c r="D8984" s="167"/>
    </row>
    <row r="8985" spans="4:4">
      <c r="D8985" s="167"/>
    </row>
    <row r="8986" spans="4:4">
      <c r="D8986" s="167"/>
    </row>
    <row r="8987" spans="4:4">
      <c r="D8987" s="167"/>
    </row>
    <row r="8988" spans="4:4">
      <c r="D8988" s="167"/>
    </row>
    <row r="8989" spans="4:4">
      <c r="D8989" s="167"/>
    </row>
    <row r="8990" spans="4:4">
      <c r="D8990" s="167"/>
    </row>
    <row r="8991" spans="4:4">
      <c r="D8991" s="167"/>
    </row>
    <row r="8992" spans="4:4">
      <c r="D8992" s="167"/>
    </row>
    <row r="8993" spans="4:4">
      <c r="D8993" s="167"/>
    </row>
    <row r="8994" spans="4:4">
      <c r="D8994" s="167"/>
    </row>
    <row r="8995" spans="4:4">
      <c r="D8995" s="167"/>
    </row>
    <row r="8996" spans="4:4">
      <c r="D8996" s="167"/>
    </row>
    <row r="8997" spans="4:4">
      <c r="D8997" s="167"/>
    </row>
    <row r="8998" spans="4:4">
      <c r="D8998" s="167"/>
    </row>
    <row r="8999" spans="4:4">
      <c r="D8999" s="167"/>
    </row>
    <row r="9000" spans="4:4">
      <c r="D9000" s="167"/>
    </row>
    <row r="9001" spans="4:4">
      <c r="D9001" s="167"/>
    </row>
    <row r="9002" spans="4:4">
      <c r="D9002" s="167"/>
    </row>
    <row r="9003" spans="4:4">
      <c r="D9003" s="167"/>
    </row>
    <row r="9004" spans="4:4">
      <c r="D9004" s="167"/>
    </row>
    <row r="9005" spans="4:4">
      <c r="D9005" s="167"/>
    </row>
    <row r="9006" spans="4:4">
      <c r="D9006" s="167"/>
    </row>
    <row r="9007" spans="4:4">
      <c r="D9007" s="167"/>
    </row>
    <row r="9008" spans="4:4">
      <c r="D9008" s="167"/>
    </row>
    <row r="9009" spans="4:4">
      <c r="D9009" s="167"/>
    </row>
    <row r="9010" spans="4:4">
      <c r="D9010" s="167"/>
    </row>
    <row r="9011" spans="4:4">
      <c r="D9011" s="167"/>
    </row>
    <row r="9012" spans="4:4">
      <c r="D9012" s="167"/>
    </row>
    <row r="9013" spans="4:4">
      <c r="D9013" s="167"/>
    </row>
    <row r="9014" spans="4:4">
      <c r="D9014" s="167"/>
    </row>
    <row r="9015" spans="4:4">
      <c r="D9015" s="167"/>
    </row>
    <row r="9016" spans="4:4">
      <c r="D9016" s="167"/>
    </row>
    <row r="9017" spans="4:4">
      <c r="D9017" s="167"/>
    </row>
    <row r="9018" spans="4:4">
      <c r="D9018" s="167"/>
    </row>
    <row r="9019" spans="4:4">
      <c r="D9019" s="167"/>
    </row>
    <row r="9020" spans="4:4">
      <c r="D9020" s="167"/>
    </row>
    <row r="9021" spans="4:4">
      <c r="D9021" s="167"/>
    </row>
    <row r="9022" spans="4:4">
      <c r="D9022" s="167"/>
    </row>
    <row r="9023" spans="4:4">
      <c r="D9023" s="167"/>
    </row>
    <row r="9024" spans="4:4">
      <c r="D9024" s="167"/>
    </row>
    <row r="9025" spans="4:4">
      <c r="D9025" s="167"/>
    </row>
    <row r="9026" spans="4:4">
      <c r="D9026" s="167"/>
    </row>
    <row r="9027" spans="4:4">
      <c r="D9027" s="167"/>
    </row>
    <row r="9028" spans="4:4">
      <c r="D9028" s="167"/>
    </row>
    <row r="9029" spans="4:4">
      <c r="D9029" s="167"/>
    </row>
    <row r="9030" spans="4:4">
      <c r="D9030" s="167"/>
    </row>
    <row r="9031" spans="4:4">
      <c r="D9031" s="167"/>
    </row>
    <row r="9032" spans="4:4">
      <c r="D9032" s="167"/>
    </row>
    <row r="9033" spans="4:4">
      <c r="D9033" s="167"/>
    </row>
    <row r="9034" spans="4:4">
      <c r="D9034" s="167"/>
    </row>
    <row r="9035" spans="4:4">
      <c r="D9035" s="167"/>
    </row>
    <row r="9036" spans="4:4">
      <c r="D9036" s="167"/>
    </row>
    <row r="9037" spans="4:4">
      <c r="D9037" s="167"/>
    </row>
    <row r="9038" spans="4:4">
      <c r="D9038" s="167"/>
    </row>
    <row r="9039" spans="4:4">
      <c r="D9039" s="167"/>
    </row>
    <row r="9040" spans="4:4">
      <c r="D9040" s="167"/>
    </row>
    <row r="9041" spans="4:4">
      <c r="D9041" s="167"/>
    </row>
    <row r="9042" spans="4:4">
      <c r="D9042" s="167"/>
    </row>
    <row r="9043" spans="4:4">
      <c r="D9043" s="167"/>
    </row>
    <row r="9044" spans="4:4">
      <c r="D9044" s="167"/>
    </row>
    <row r="9045" spans="4:4">
      <c r="D9045" s="167"/>
    </row>
    <row r="9046" spans="4:4">
      <c r="D9046" s="167"/>
    </row>
    <row r="9047" spans="4:4">
      <c r="D9047" s="167"/>
    </row>
    <row r="9048" spans="4:4">
      <c r="D9048" s="167"/>
    </row>
    <row r="9049" spans="4:4">
      <c r="D9049" s="167"/>
    </row>
    <row r="9050" spans="4:4">
      <c r="D9050" s="167"/>
    </row>
    <row r="9051" spans="4:4">
      <c r="D9051" s="167"/>
    </row>
    <row r="9052" spans="4:4">
      <c r="D9052" s="167"/>
    </row>
    <row r="9053" spans="4:4">
      <c r="D9053" s="167"/>
    </row>
    <row r="9054" spans="4:4">
      <c r="D9054" s="167"/>
    </row>
    <row r="9055" spans="4:4">
      <c r="D9055" s="167"/>
    </row>
    <row r="9056" spans="4:4">
      <c r="D9056" s="167"/>
    </row>
    <row r="9057" spans="4:4">
      <c r="D9057" s="167"/>
    </row>
    <row r="9058" spans="4:4">
      <c r="D9058" s="167"/>
    </row>
    <row r="9059" spans="4:4">
      <c r="D9059" s="167"/>
    </row>
    <row r="9060" spans="4:4">
      <c r="D9060" s="167"/>
    </row>
    <row r="9061" spans="4:4">
      <c r="D9061" s="167"/>
    </row>
    <row r="9062" spans="4:4">
      <c r="D9062" s="167"/>
    </row>
    <row r="9063" spans="4:4">
      <c r="D9063" s="167"/>
    </row>
    <row r="9064" spans="4:4">
      <c r="D9064" s="167"/>
    </row>
    <row r="9065" spans="4:4">
      <c r="D9065" s="167"/>
    </row>
    <row r="9066" spans="4:4">
      <c r="D9066" s="167"/>
    </row>
    <row r="9067" spans="4:4">
      <c r="D9067" s="167"/>
    </row>
    <row r="9068" spans="4:4">
      <c r="D9068" s="167"/>
    </row>
    <row r="9069" spans="4:4">
      <c r="D9069" s="167"/>
    </row>
    <row r="9070" spans="4:4">
      <c r="D9070" s="167"/>
    </row>
    <row r="9071" spans="4:4">
      <c r="D9071" s="167"/>
    </row>
    <row r="9072" spans="4:4">
      <c r="D9072" s="167"/>
    </row>
    <row r="9073" spans="4:4">
      <c r="D9073" s="167"/>
    </row>
    <row r="9074" spans="4:4">
      <c r="D9074" s="167"/>
    </row>
    <row r="9075" spans="4:4">
      <c r="D9075" s="167"/>
    </row>
    <row r="9076" spans="4:4">
      <c r="D9076" s="167"/>
    </row>
    <row r="9077" spans="4:4">
      <c r="D9077" s="167"/>
    </row>
    <row r="9078" spans="4:4">
      <c r="D9078" s="167"/>
    </row>
    <row r="9079" spans="4:4">
      <c r="D9079" s="167"/>
    </row>
    <row r="9080" spans="4:4">
      <c r="D9080" s="167"/>
    </row>
    <row r="9081" spans="4:4">
      <c r="D9081" s="167"/>
    </row>
    <row r="9082" spans="4:4">
      <c r="D9082" s="167"/>
    </row>
    <row r="9083" spans="4:4">
      <c r="D9083" s="167"/>
    </row>
    <row r="9084" spans="4:4">
      <c r="D9084" s="167"/>
    </row>
    <row r="9085" spans="4:4">
      <c r="D9085" s="167"/>
    </row>
    <row r="9086" spans="4:4">
      <c r="D9086" s="167"/>
    </row>
    <row r="9087" spans="4:4">
      <c r="D9087" s="167"/>
    </row>
    <row r="9088" spans="4:4">
      <c r="D9088" s="167"/>
    </row>
    <row r="9089" spans="4:4">
      <c r="D9089" s="167"/>
    </row>
    <row r="9090" spans="4:4">
      <c r="D9090" s="167"/>
    </row>
    <row r="9091" spans="4:4">
      <c r="D9091" s="167"/>
    </row>
    <row r="9092" spans="4:4">
      <c r="D9092" s="167"/>
    </row>
    <row r="9093" spans="4:4">
      <c r="D9093" s="167"/>
    </row>
    <row r="9094" spans="4:4">
      <c r="D9094" s="167"/>
    </row>
    <row r="9095" spans="4:4">
      <c r="D9095" s="167"/>
    </row>
    <row r="9096" spans="4:4">
      <c r="D9096" s="167"/>
    </row>
    <row r="9097" spans="4:4">
      <c r="D9097" s="167"/>
    </row>
    <row r="9098" spans="4:4">
      <c r="D9098" s="167"/>
    </row>
    <row r="9099" spans="4:4">
      <c r="D9099" s="167"/>
    </row>
    <row r="9100" spans="4:4">
      <c r="D9100" s="167"/>
    </row>
    <row r="9101" spans="4:4">
      <c r="D9101" s="167"/>
    </row>
    <row r="9102" spans="4:4">
      <c r="D9102" s="167"/>
    </row>
    <row r="9103" spans="4:4">
      <c r="D9103" s="167"/>
    </row>
    <row r="9104" spans="4:4">
      <c r="D9104" s="167"/>
    </row>
    <row r="9105" spans="4:4">
      <c r="D9105" s="167"/>
    </row>
    <row r="9106" spans="4:4">
      <c r="D9106" s="167"/>
    </row>
    <row r="9107" spans="4:4">
      <c r="D9107" s="167"/>
    </row>
    <row r="9108" spans="4:4">
      <c r="D9108" s="167"/>
    </row>
    <row r="9109" spans="4:4">
      <c r="D9109" s="167"/>
    </row>
    <row r="9110" spans="4:4">
      <c r="D9110" s="167"/>
    </row>
    <row r="9111" spans="4:4">
      <c r="D9111" s="167"/>
    </row>
    <row r="9112" spans="4:4">
      <c r="D9112" s="167"/>
    </row>
    <row r="9113" spans="4:4">
      <c r="D9113" s="167"/>
    </row>
    <row r="9114" spans="4:4">
      <c r="D9114" s="167"/>
    </row>
    <row r="9115" spans="4:4">
      <c r="D9115" s="167"/>
    </row>
    <row r="9116" spans="4:4">
      <c r="D9116" s="167"/>
    </row>
    <row r="9117" spans="4:4">
      <c r="D9117" s="167"/>
    </row>
    <row r="9118" spans="4:4">
      <c r="D9118" s="167"/>
    </row>
    <row r="9119" spans="4:4">
      <c r="D9119" s="167"/>
    </row>
    <row r="9120" spans="4:4">
      <c r="D9120" s="167"/>
    </row>
    <row r="9121" spans="4:4">
      <c r="D9121" s="167"/>
    </row>
    <row r="9122" spans="4:4">
      <c r="D9122" s="167"/>
    </row>
    <row r="9123" spans="4:4">
      <c r="D9123" s="167"/>
    </row>
    <row r="9124" spans="4:4">
      <c r="D9124" s="167"/>
    </row>
    <row r="9125" spans="4:4">
      <c r="D9125" s="167"/>
    </row>
    <row r="9126" spans="4:4">
      <c r="D9126" s="167"/>
    </row>
    <row r="9127" spans="4:4">
      <c r="D9127" s="167"/>
    </row>
    <row r="9128" spans="4:4">
      <c r="D9128" s="167"/>
    </row>
    <row r="9129" spans="4:4">
      <c r="D9129" s="167"/>
    </row>
    <row r="9130" spans="4:4">
      <c r="D9130" s="167"/>
    </row>
    <row r="9131" spans="4:4">
      <c r="D9131" s="167"/>
    </row>
    <row r="9132" spans="4:4">
      <c r="D9132" s="167"/>
    </row>
    <row r="9133" spans="4:4">
      <c r="D9133" s="167"/>
    </row>
    <row r="9134" spans="4:4">
      <c r="D9134" s="167"/>
    </row>
    <row r="9135" spans="4:4">
      <c r="D9135" s="167"/>
    </row>
    <row r="9136" spans="4:4">
      <c r="D9136" s="167"/>
    </row>
    <row r="9137" spans="4:4">
      <c r="D9137" s="167"/>
    </row>
    <row r="9138" spans="4:4">
      <c r="D9138" s="167"/>
    </row>
    <row r="9139" spans="4:4">
      <c r="D9139" s="167"/>
    </row>
    <row r="9140" spans="4:4">
      <c r="D9140" s="167"/>
    </row>
    <row r="9141" spans="4:4">
      <c r="D9141" s="167"/>
    </row>
    <row r="9142" spans="4:4">
      <c r="D9142" s="167"/>
    </row>
    <row r="9143" spans="4:4">
      <c r="D9143" s="167"/>
    </row>
    <row r="9144" spans="4:4">
      <c r="D9144" s="167"/>
    </row>
    <row r="9145" spans="4:4">
      <c r="D9145" s="167"/>
    </row>
    <row r="9146" spans="4:4">
      <c r="D9146" s="167"/>
    </row>
    <row r="9147" spans="4:4">
      <c r="D9147" s="167"/>
    </row>
    <row r="9148" spans="4:4">
      <c r="D9148" s="167"/>
    </row>
    <row r="9149" spans="4:4">
      <c r="D9149" s="167"/>
    </row>
    <row r="9150" spans="4:4">
      <c r="D9150" s="167"/>
    </row>
    <row r="9151" spans="4:4">
      <c r="D9151" s="167"/>
    </row>
    <row r="9152" spans="4:4">
      <c r="D9152" s="167"/>
    </row>
    <row r="9153" spans="4:4">
      <c r="D9153" s="167"/>
    </row>
    <row r="9154" spans="4:4">
      <c r="D9154" s="167"/>
    </row>
    <row r="9155" spans="4:4">
      <c r="D9155" s="167"/>
    </row>
    <row r="9156" spans="4:4">
      <c r="D9156" s="167"/>
    </row>
    <row r="9157" spans="4:4">
      <c r="D9157" s="167"/>
    </row>
    <row r="9158" spans="4:4">
      <c r="D9158" s="167"/>
    </row>
    <row r="9159" spans="4:4">
      <c r="D9159" s="167"/>
    </row>
    <row r="9160" spans="4:4">
      <c r="D9160" s="167"/>
    </row>
    <row r="9161" spans="4:4">
      <c r="D9161" s="167"/>
    </row>
    <row r="9162" spans="4:4">
      <c r="D9162" s="167"/>
    </row>
    <row r="9163" spans="4:4">
      <c r="D9163" s="167"/>
    </row>
    <row r="9164" spans="4:4">
      <c r="D9164" s="167"/>
    </row>
    <row r="9165" spans="4:4">
      <c r="D9165" s="167"/>
    </row>
    <row r="9166" spans="4:4">
      <c r="D9166" s="167"/>
    </row>
    <row r="9167" spans="4:4">
      <c r="D9167" s="167"/>
    </row>
    <row r="9168" spans="4:4">
      <c r="D9168" s="167"/>
    </row>
    <row r="9169" spans="4:4">
      <c r="D9169" s="167"/>
    </row>
    <row r="9170" spans="4:4">
      <c r="D9170" s="167"/>
    </row>
    <row r="9171" spans="4:4">
      <c r="D9171" s="167"/>
    </row>
    <row r="9172" spans="4:4">
      <c r="D9172" s="167"/>
    </row>
    <row r="9173" spans="4:4">
      <c r="D9173" s="167"/>
    </row>
    <row r="9174" spans="4:4">
      <c r="D9174" s="167"/>
    </row>
    <row r="9175" spans="4:4">
      <c r="D9175" s="167"/>
    </row>
    <row r="9176" spans="4:4">
      <c r="D9176" s="167"/>
    </row>
    <row r="9177" spans="4:4">
      <c r="D9177" s="167"/>
    </row>
    <row r="9178" spans="4:4">
      <c r="D9178" s="167"/>
    </row>
    <row r="9179" spans="4:4">
      <c r="D9179" s="167"/>
    </row>
    <row r="9180" spans="4:4">
      <c r="D9180" s="167"/>
    </row>
    <row r="9181" spans="4:4">
      <c r="D9181" s="167"/>
    </row>
    <row r="9182" spans="4:4">
      <c r="D9182" s="167"/>
    </row>
    <row r="9183" spans="4:4">
      <c r="D9183" s="167"/>
    </row>
    <row r="9184" spans="4:4">
      <c r="D9184" s="167"/>
    </row>
    <row r="9185" spans="4:4">
      <c r="D9185" s="167"/>
    </row>
    <row r="9186" spans="4:4">
      <c r="D9186" s="167"/>
    </row>
    <row r="9187" spans="4:4">
      <c r="D9187" s="167"/>
    </row>
    <row r="9188" spans="4:4">
      <c r="D9188" s="167"/>
    </row>
    <row r="9189" spans="4:4">
      <c r="D9189" s="167"/>
    </row>
    <row r="9190" spans="4:4">
      <c r="D9190" s="167"/>
    </row>
    <row r="9191" spans="4:4">
      <c r="D9191" s="167"/>
    </row>
    <row r="9192" spans="4:4">
      <c r="D9192" s="167"/>
    </row>
    <row r="9193" spans="4:4">
      <c r="D9193" s="167"/>
    </row>
    <row r="9194" spans="4:4">
      <c r="D9194" s="167"/>
    </row>
    <row r="9195" spans="4:4">
      <c r="D9195" s="167"/>
    </row>
    <row r="9196" spans="4:4">
      <c r="D9196" s="167"/>
    </row>
    <row r="9197" spans="4:4">
      <c r="D9197" s="167"/>
    </row>
    <row r="9198" spans="4:4">
      <c r="D9198" s="167"/>
    </row>
    <row r="9199" spans="4:4">
      <c r="D9199" s="167"/>
    </row>
    <row r="9200" spans="4:4">
      <c r="D9200" s="167"/>
    </row>
    <row r="9201" spans="4:4">
      <c r="D9201" s="167"/>
    </row>
    <row r="9202" spans="4:4">
      <c r="D9202" s="167"/>
    </row>
    <row r="9203" spans="4:4">
      <c r="D9203" s="167"/>
    </row>
    <row r="9204" spans="4:4">
      <c r="D9204" s="167"/>
    </row>
    <row r="9205" spans="4:4">
      <c r="D9205" s="167"/>
    </row>
    <row r="9206" spans="4:4">
      <c r="D9206" s="167"/>
    </row>
    <row r="9207" spans="4:4">
      <c r="D9207" s="167"/>
    </row>
    <row r="9208" spans="4:4">
      <c r="D9208" s="167"/>
    </row>
    <row r="9209" spans="4:4">
      <c r="D9209" s="167"/>
    </row>
    <row r="9210" spans="4:4">
      <c r="D9210" s="167"/>
    </row>
    <row r="9211" spans="4:4">
      <c r="D9211" s="167"/>
    </row>
    <row r="9212" spans="4:4">
      <c r="D9212" s="167"/>
    </row>
    <row r="9213" spans="4:4">
      <c r="D9213" s="167"/>
    </row>
    <row r="9214" spans="4:4">
      <c r="D9214" s="167"/>
    </row>
    <row r="9215" spans="4:4">
      <c r="D9215" s="167"/>
    </row>
    <row r="9216" spans="4:4">
      <c r="D9216" s="167"/>
    </row>
    <row r="9217" spans="4:4">
      <c r="D9217" s="167"/>
    </row>
    <row r="9218" spans="4:4">
      <c r="D9218" s="167"/>
    </row>
    <row r="9219" spans="4:4">
      <c r="D9219" s="167"/>
    </row>
    <row r="9220" spans="4:4">
      <c r="D9220" s="167"/>
    </row>
    <row r="9221" spans="4:4">
      <c r="D9221" s="167"/>
    </row>
    <row r="9222" spans="4:4">
      <c r="D9222" s="167"/>
    </row>
    <row r="9223" spans="4:4">
      <c r="D9223" s="167"/>
    </row>
    <row r="9224" spans="4:4">
      <c r="D9224" s="167"/>
    </row>
    <row r="9225" spans="4:4">
      <c r="D9225" s="167"/>
    </row>
    <row r="9226" spans="4:4">
      <c r="D9226" s="167"/>
    </row>
    <row r="9227" spans="4:4">
      <c r="D9227" s="167"/>
    </row>
    <row r="9228" spans="4:4">
      <c r="D9228" s="167"/>
    </row>
    <row r="9229" spans="4:4">
      <c r="D9229" s="167"/>
    </row>
    <row r="9230" spans="4:4">
      <c r="D9230" s="167"/>
    </row>
    <row r="9231" spans="4:4">
      <c r="D9231" s="167"/>
    </row>
    <row r="9232" spans="4:4">
      <c r="D9232" s="167"/>
    </row>
    <row r="9233" spans="4:4">
      <c r="D9233" s="167"/>
    </row>
    <row r="9234" spans="4:4">
      <c r="D9234" s="167"/>
    </row>
    <row r="9235" spans="4:4">
      <c r="D9235" s="167"/>
    </row>
    <row r="9236" spans="4:4">
      <c r="D9236" s="167"/>
    </row>
    <row r="9237" spans="4:4">
      <c r="D9237" s="167"/>
    </row>
    <row r="9238" spans="4:4">
      <c r="D9238" s="167"/>
    </row>
    <row r="9239" spans="4:4">
      <c r="D9239" s="167"/>
    </row>
    <row r="9240" spans="4:4">
      <c r="D9240" s="167"/>
    </row>
    <row r="9241" spans="4:4">
      <c r="D9241" s="167"/>
    </row>
    <row r="9242" spans="4:4">
      <c r="D9242" s="167"/>
    </row>
    <row r="9243" spans="4:4">
      <c r="D9243" s="167"/>
    </row>
    <row r="9244" spans="4:4">
      <c r="D9244" s="167"/>
    </row>
    <row r="9245" spans="4:4">
      <c r="D9245" s="167"/>
    </row>
    <row r="9246" spans="4:4">
      <c r="D9246" s="167"/>
    </row>
    <row r="9247" spans="4:4">
      <c r="D9247" s="167"/>
    </row>
    <row r="9248" spans="4:4">
      <c r="D9248" s="167"/>
    </row>
    <row r="9249" spans="4:4">
      <c r="D9249" s="167"/>
    </row>
    <row r="9250" spans="4:4">
      <c r="D9250" s="167"/>
    </row>
    <row r="9251" spans="4:4">
      <c r="D9251" s="167"/>
    </row>
    <row r="9252" spans="4:4">
      <c r="D9252" s="167"/>
    </row>
    <row r="9253" spans="4:4">
      <c r="D9253" s="167"/>
    </row>
    <row r="9254" spans="4:4">
      <c r="D9254" s="167"/>
    </row>
    <row r="9255" spans="4:4">
      <c r="D9255" s="167"/>
    </row>
    <row r="9256" spans="4:4">
      <c r="D9256" s="167"/>
    </row>
    <row r="9257" spans="4:4">
      <c r="D9257" s="167"/>
    </row>
    <row r="9258" spans="4:4">
      <c r="D9258" s="167"/>
    </row>
    <row r="9259" spans="4:4">
      <c r="D9259" s="167"/>
    </row>
    <row r="9260" spans="4:4">
      <c r="D9260" s="167"/>
    </row>
    <row r="9261" spans="4:4">
      <c r="D9261" s="167"/>
    </row>
    <row r="9262" spans="4:4">
      <c r="D9262" s="167"/>
    </row>
    <row r="9263" spans="4:4">
      <c r="D9263" s="167"/>
    </row>
    <row r="9264" spans="4:4">
      <c r="D9264" s="167"/>
    </row>
    <row r="9265" spans="4:4">
      <c r="D9265" s="167"/>
    </row>
    <row r="9266" spans="4:4">
      <c r="D9266" s="167"/>
    </row>
    <row r="9267" spans="4:4">
      <c r="D9267" s="167"/>
    </row>
    <row r="9268" spans="4:4">
      <c r="D9268" s="167"/>
    </row>
    <row r="9269" spans="4:4">
      <c r="D9269" s="167"/>
    </row>
    <row r="9270" spans="4:4">
      <c r="D9270" s="167"/>
    </row>
    <row r="9271" spans="4:4">
      <c r="D9271" s="167"/>
    </row>
    <row r="9272" spans="4:4">
      <c r="D9272" s="167"/>
    </row>
    <row r="9273" spans="4:4">
      <c r="D9273" s="167"/>
    </row>
    <row r="9274" spans="4:4">
      <c r="D9274" s="167"/>
    </row>
    <row r="9275" spans="4:4">
      <c r="D9275" s="167"/>
    </row>
    <row r="9276" spans="4:4">
      <c r="D9276" s="167"/>
    </row>
    <row r="9277" spans="4:4">
      <c r="D9277" s="167"/>
    </row>
    <row r="9278" spans="4:4">
      <c r="D9278" s="167"/>
    </row>
    <row r="9279" spans="4:4">
      <c r="D9279" s="167"/>
    </row>
    <row r="9280" spans="4:4">
      <c r="D9280" s="167"/>
    </row>
    <row r="9281" spans="4:4">
      <c r="D9281" s="167"/>
    </row>
    <row r="9282" spans="4:4">
      <c r="D9282" s="167"/>
    </row>
    <row r="9283" spans="4:4">
      <c r="D9283" s="167"/>
    </row>
    <row r="9284" spans="4:4">
      <c r="D9284" s="167"/>
    </row>
    <row r="9285" spans="4:4">
      <c r="D9285" s="167"/>
    </row>
    <row r="9286" spans="4:4">
      <c r="D9286" s="167"/>
    </row>
    <row r="9287" spans="4:4">
      <c r="D9287" s="167"/>
    </row>
    <row r="9288" spans="4:4">
      <c r="D9288" s="167"/>
    </row>
    <row r="9289" spans="4:4">
      <c r="D9289" s="167"/>
    </row>
    <row r="9290" spans="4:4">
      <c r="D9290" s="167"/>
    </row>
    <row r="9291" spans="4:4">
      <c r="D9291" s="167"/>
    </row>
    <row r="9292" spans="4:4">
      <c r="D9292" s="167"/>
    </row>
    <row r="9293" spans="4:4">
      <c r="D9293" s="167"/>
    </row>
    <row r="9294" spans="4:4">
      <c r="D9294" s="167"/>
    </row>
    <row r="9295" spans="4:4">
      <c r="D9295" s="167"/>
    </row>
    <row r="9296" spans="4:4">
      <c r="D9296" s="167"/>
    </row>
    <row r="9297" spans="4:4">
      <c r="D9297" s="167"/>
    </row>
    <row r="9298" spans="4:4">
      <c r="D9298" s="167"/>
    </row>
    <row r="9299" spans="4:4">
      <c r="D9299" s="167"/>
    </row>
    <row r="9300" spans="4:4">
      <c r="D9300" s="167"/>
    </row>
    <row r="9301" spans="4:4">
      <c r="D9301" s="167"/>
    </row>
    <row r="9302" spans="4:4">
      <c r="D9302" s="167"/>
    </row>
    <row r="9303" spans="4:4">
      <c r="D9303" s="167"/>
    </row>
    <row r="9304" spans="4:4">
      <c r="D9304" s="167"/>
    </row>
    <row r="9305" spans="4:4">
      <c r="D9305" s="167"/>
    </row>
    <row r="9306" spans="4:4">
      <c r="D9306" s="167"/>
    </row>
    <row r="9307" spans="4:4">
      <c r="D9307" s="167"/>
    </row>
    <row r="9308" spans="4:4">
      <c r="D9308" s="167"/>
    </row>
    <row r="9309" spans="4:4">
      <c r="D9309" s="167"/>
    </row>
    <row r="9310" spans="4:4">
      <c r="D9310" s="167"/>
    </row>
    <row r="9311" spans="4:4">
      <c r="D9311" s="167"/>
    </row>
    <row r="9312" spans="4:4">
      <c r="D9312" s="167"/>
    </row>
    <row r="9313" spans="4:4">
      <c r="D9313" s="167"/>
    </row>
    <row r="9314" spans="4:4">
      <c r="D9314" s="167"/>
    </row>
    <row r="9315" spans="4:4">
      <c r="D9315" s="167"/>
    </row>
    <row r="9316" spans="4:4">
      <c r="D9316" s="167"/>
    </row>
    <row r="9317" spans="4:4">
      <c r="D9317" s="167"/>
    </row>
    <row r="9318" spans="4:4">
      <c r="D9318" s="167"/>
    </row>
    <row r="9319" spans="4:4">
      <c r="D9319" s="167"/>
    </row>
    <row r="9320" spans="4:4">
      <c r="D9320" s="167"/>
    </row>
    <row r="9321" spans="4:4">
      <c r="D9321" s="167"/>
    </row>
    <row r="9322" spans="4:4">
      <c r="D9322" s="167"/>
    </row>
    <row r="9323" spans="4:4">
      <c r="D9323" s="167"/>
    </row>
    <row r="9324" spans="4:4">
      <c r="D9324" s="167"/>
    </row>
    <row r="9325" spans="4:4">
      <c r="D9325" s="167"/>
    </row>
    <row r="9326" spans="4:4">
      <c r="D9326" s="167"/>
    </row>
    <row r="9327" spans="4:4">
      <c r="D9327" s="167"/>
    </row>
    <row r="9328" spans="4:4">
      <c r="D9328" s="167"/>
    </row>
    <row r="9329" spans="4:4">
      <c r="D9329" s="167"/>
    </row>
    <row r="9330" spans="4:4">
      <c r="D9330" s="167"/>
    </row>
    <row r="9331" spans="4:4">
      <c r="D9331" s="167"/>
    </row>
    <row r="9332" spans="4:4">
      <c r="D9332" s="167"/>
    </row>
    <row r="9333" spans="4:4">
      <c r="D9333" s="167"/>
    </row>
    <row r="9334" spans="4:4">
      <c r="D9334" s="167"/>
    </row>
    <row r="9335" spans="4:4">
      <c r="D9335" s="167"/>
    </row>
    <row r="9336" spans="4:4">
      <c r="D9336" s="167"/>
    </row>
    <row r="9337" spans="4:4">
      <c r="D9337" s="167"/>
    </row>
    <row r="9338" spans="4:4">
      <c r="D9338" s="167"/>
    </row>
    <row r="9339" spans="4:4">
      <c r="D9339" s="167"/>
    </row>
    <row r="9340" spans="4:4">
      <c r="D9340" s="167"/>
    </row>
    <row r="9341" spans="4:4">
      <c r="D9341" s="167"/>
    </row>
    <row r="9342" spans="4:4">
      <c r="D9342" s="167"/>
    </row>
    <row r="9343" spans="4:4">
      <c r="D9343" s="167"/>
    </row>
    <row r="9344" spans="4:4">
      <c r="D9344" s="167"/>
    </row>
    <row r="9345" spans="4:4">
      <c r="D9345" s="167"/>
    </row>
    <row r="9346" spans="4:4">
      <c r="D9346" s="167"/>
    </row>
    <row r="9347" spans="4:4">
      <c r="D9347" s="167"/>
    </row>
    <row r="9348" spans="4:4">
      <c r="D9348" s="167"/>
    </row>
    <row r="9349" spans="4:4">
      <c r="D9349" s="167"/>
    </row>
    <row r="9350" spans="4:4">
      <c r="D9350" s="167"/>
    </row>
    <row r="9351" spans="4:4">
      <c r="D9351" s="167"/>
    </row>
    <row r="9352" spans="4:4">
      <c r="D9352" s="167"/>
    </row>
    <row r="9353" spans="4:4">
      <c r="D9353" s="167"/>
    </row>
    <row r="9354" spans="4:4">
      <c r="D9354" s="167"/>
    </row>
    <row r="9355" spans="4:4">
      <c r="D9355" s="167"/>
    </row>
    <row r="9356" spans="4:4">
      <c r="D9356" s="167"/>
    </row>
    <row r="9357" spans="4:4">
      <c r="D9357" s="167"/>
    </row>
    <row r="9358" spans="4:4">
      <c r="D9358" s="167"/>
    </row>
    <row r="9359" spans="4:4">
      <c r="D9359" s="167"/>
    </row>
    <row r="9360" spans="4:4">
      <c r="D9360" s="167"/>
    </row>
    <row r="9361" spans="4:4">
      <c r="D9361" s="167"/>
    </row>
    <row r="9362" spans="4:4">
      <c r="D9362" s="167"/>
    </row>
    <row r="9363" spans="4:4">
      <c r="D9363" s="167"/>
    </row>
    <row r="9364" spans="4:4">
      <c r="D9364" s="167"/>
    </row>
    <row r="9365" spans="4:4">
      <c r="D9365" s="167"/>
    </row>
    <row r="9366" spans="4:4">
      <c r="D9366" s="167"/>
    </row>
    <row r="9367" spans="4:4">
      <c r="D9367" s="167"/>
    </row>
    <row r="9368" spans="4:4">
      <c r="D9368" s="167"/>
    </row>
    <row r="9369" spans="4:4">
      <c r="D9369" s="167"/>
    </row>
    <row r="9370" spans="4:4">
      <c r="D9370" s="167"/>
    </row>
    <row r="9371" spans="4:4">
      <c r="D9371" s="167"/>
    </row>
    <row r="9372" spans="4:4">
      <c r="D9372" s="167"/>
    </row>
    <row r="9373" spans="4:4">
      <c r="D9373" s="167"/>
    </row>
    <row r="9374" spans="4:4">
      <c r="D9374" s="167"/>
    </row>
    <row r="9375" spans="4:4">
      <c r="D9375" s="167"/>
    </row>
    <row r="9376" spans="4:4">
      <c r="D9376" s="167"/>
    </row>
    <row r="9377" spans="4:4">
      <c r="D9377" s="167"/>
    </row>
    <row r="9378" spans="4:4">
      <c r="D9378" s="167"/>
    </row>
    <row r="9379" spans="4:4">
      <c r="D9379" s="167"/>
    </row>
    <row r="9380" spans="4:4">
      <c r="D9380" s="167"/>
    </row>
    <row r="9381" spans="4:4">
      <c r="D9381" s="167"/>
    </row>
    <row r="9382" spans="4:4">
      <c r="D9382" s="167"/>
    </row>
    <row r="9383" spans="4:4">
      <c r="D9383" s="167"/>
    </row>
    <row r="9384" spans="4:4">
      <c r="D9384" s="167"/>
    </row>
    <row r="9385" spans="4:4">
      <c r="D9385" s="167"/>
    </row>
    <row r="9386" spans="4:4">
      <c r="D9386" s="167"/>
    </row>
    <row r="9387" spans="4:4">
      <c r="D9387" s="167"/>
    </row>
    <row r="9388" spans="4:4">
      <c r="D9388" s="167"/>
    </row>
    <row r="9389" spans="4:4">
      <c r="D9389" s="167"/>
    </row>
    <row r="9390" spans="4:4">
      <c r="D9390" s="167"/>
    </row>
    <row r="9391" spans="4:4">
      <c r="D9391" s="167"/>
    </row>
    <row r="9392" spans="4:4">
      <c r="D9392" s="167"/>
    </row>
    <row r="9393" spans="4:4">
      <c r="D9393" s="167"/>
    </row>
    <row r="9394" spans="4:4">
      <c r="D9394" s="167"/>
    </row>
    <row r="9395" spans="4:4">
      <c r="D9395" s="167"/>
    </row>
    <row r="9396" spans="4:4">
      <c r="D9396" s="167"/>
    </row>
    <row r="9397" spans="4:4">
      <c r="D9397" s="167"/>
    </row>
    <row r="9398" spans="4:4">
      <c r="D9398" s="167"/>
    </row>
    <row r="9399" spans="4:4">
      <c r="D9399" s="167"/>
    </row>
    <row r="9400" spans="4:4">
      <c r="D9400" s="167"/>
    </row>
    <row r="9401" spans="4:4">
      <c r="D9401" s="167"/>
    </row>
    <row r="9402" spans="4:4">
      <c r="D9402" s="167"/>
    </row>
    <row r="9403" spans="4:4">
      <c r="D9403" s="167"/>
    </row>
    <row r="9404" spans="4:4">
      <c r="D9404" s="167"/>
    </row>
    <row r="9405" spans="4:4">
      <c r="D9405" s="167"/>
    </row>
    <row r="9406" spans="4:4">
      <c r="D9406" s="167"/>
    </row>
    <row r="9407" spans="4:4">
      <c r="D9407" s="167"/>
    </row>
    <row r="9408" spans="4:4">
      <c r="D9408" s="167"/>
    </row>
    <row r="9409" spans="4:4">
      <c r="D9409" s="167"/>
    </row>
    <row r="9410" spans="4:4">
      <c r="D9410" s="167"/>
    </row>
    <row r="9411" spans="4:4">
      <c r="D9411" s="167"/>
    </row>
    <row r="9412" spans="4:4">
      <c r="D9412" s="167"/>
    </row>
    <row r="9413" spans="4:4">
      <c r="D9413" s="167"/>
    </row>
    <row r="9414" spans="4:4">
      <c r="D9414" s="167"/>
    </row>
    <row r="9415" spans="4:4">
      <c r="D9415" s="167"/>
    </row>
    <row r="9416" spans="4:4">
      <c r="D9416" s="167"/>
    </row>
    <row r="9417" spans="4:4">
      <c r="D9417" s="167"/>
    </row>
    <row r="9418" spans="4:4">
      <c r="D9418" s="167"/>
    </row>
    <row r="9419" spans="4:4">
      <c r="D9419" s="167"/>
    </row>
    <row r="9420" spans="4:4">
      <c r="D9420" s="167"/>
    </row>
    <row r="9421" spans="4:4">
      <c r="D9421" s="167"/>
    </row>
    <row r="9422" spans="4:4">
      <c r="D9422" s="167"/>
    </row>
    <row r="9423" spans="4:4">
      <c r="D9423" s="167"/>
    </row>
    <row r="9424" spans="4:4">
      <c r="D9424" s="167"/>
    </row>
    <row r="9425" spans="4:4">
      <c r="D9425" s="167"/>
    </row>
    <row r="9426" spans="4:4">
      <c r="D9426" s="167"/>
    </row>
    <row r="9427" spans="4:4">
      <c r="D9427" s="167"/>
    </row>
    <row r="9428" spans="4:4">
      <c r="D9428" s="167"/>
    </row>
    <row r="9429" spans="4:4">
      <c r="D9429" s="167"/>
    </row>
    <row r="9430" spans="4:4">
      <c r="D9430" s="167"/>
    </row>
    <row r="9431" spans="4:4">
      <c r="D9431" s="167"/>
    </row>
    <row r="9432" spans="4:4">
      <c r="D9432" s="167"/>
    </row>
    <row r="9433" spans="4:4">
      <c r="D9433" s="167"/>
    </row>
    <row r="9434" spans="4:4">
      <c r="D9434" s="167"/>
    </row>
    <row r="9435" spans="4:4">
      <c r="D9435" s="167"/>
    </row>
    <row r="9436" spans="4:4">
      <c r="D9436" s="167"/>
    </row>
    <row r="9437" spans="4:4">
      <c r="D9437" s="167"/>
    </row>
    <row r="9438" spans="4:4">
      <c r="D9438" s="167"/>
    </row>
    <row r="9439" spans="4:4">
      <c r="D9439" s="167"/>
    </row>
    <row r="9440" spans="4:4">
      <c r="D9440" s="167"/>
    </row>
    <row r="9441" spans="4:4">
      <c r="D9441" s="167"/>
    </row>
    <row r="9442" spans="4:4">
      <c r="D9442" s="167"/>
    </row>
    <row r="9443" spans="4:4">
      <c r="D9443" s="167"/>
    </row>
    <row r="9444" spans="4:4">
      <c r="D9444" s="167"/>
    </row>
    <row r="9445" spans="4:4">
      <c r="D9445" s="167"/>
    </row>
    <row r="9446" spans="4:4">
      <c r="D9446" s="167"/>
    </row>
    <row r="9447" spans="4:4">
      <c r="D9447" s="167"/>
    </row>
    <row r="9448" spans="4:4">
      <c r="D9448" s="167"/>
    </row>
    <row r="9449" spans="4:4">
      <c r="D9449" s="167"/>
    </row>
    <row r="9450" spans="4:4">
      <c r="D9450" s="167"/>
    </row>
    <row r="9451" spans="4:4">
      <c r="D9451" s="167"/>
    </row>
    <row r="9452" spans="4:4">
      <c r="D9452" s="167"/>
    </row>
    <row r="9453" spans="4:4">
      <c r="D9453" s="167"/>
    </row>
    <row r="9454" spans="4:4">
      <c r="D9454" s="167"/>
    </row>
    <row r="9455" spans="4:4">
      <c r="D9455" s="167"/>
    </row>
    <row r="9456" spans="4:4">
      <c r="D9456" s="167"/>
    </row>
    <row r="9457" spans="4:4">
      <c r="D9457" s="167"/>
    </row>
    <row r="9458" spans="4:4">
      <c r="D9458" s="167"/>
    </row>
    <row r="9459" spans="4:4">
      <c r="D9459" s="167"/>
    </row>
    <row r="9460" spans="4:4">
      <c r="D9460" s="167"/>
    </row>
    <row r="9461" spans="4:4">
      <c r="D9461" s="167"/>
    </row>
    <row r="9462" spans="4:4">
      <c r="D9462" s="167"/>
    </row>
    <row r="9463" spans="4:4">
      <c r="D9463" s="167"/>
    </row>
    <row r="9464" spans="4:4">
      <c r="D9464" s="167"/>
    </row>
    <row r="9465" spans="4:4">
      <c r="D9465" s="167"/>
    </row>
    <row r="9466" spans="4:4">
      <c r="D9466" s="167"/>
    </row>
    <row r="9467" spans="4:4">
      <c r="D9467" s="167"/>
    </row>
    <row r="9468" spans="4:4">
      <c r="D9468" s="167"/>
    </row>
    <row r="9469" spans="4:4">
      <c r="D9469" s="167"/>
    </row>
    <row r="9470" spans="4:4">
      <c r="D9470" s="167"/>
    </row>
    <row r="9471" spans="4:4">
      <c r="D9471" s="167"/>
    </row>
    <row r="9472" spans="4:4">
      <c r="D9472" s="167"/>
    </row>
    <row r="9473" spans="4:4">
      <c r="D9473" s="167"/>
    </row>
    <row r="9474" spans="4:4">
      <c r="D9474" s="167"/>
    </row>
    <row r="9475" spans="4:4">
      <c r="D9475" s="167"/>
    </row>
    <row r="9476" spans="4:4">
      <c r="D9476" s="167"/>
    </row>
    <row r="9477" spans="4:4">
      <c r="D9477" s="167"/>
    </row>
    <row r="9478" spans="4:4">
      <c r="D9478" s="167"/>
    </row>
    <row r="9479" spans="4:4">
      <c r="D9479" s="167"/>
    </row>
    <row r="9480" spans="4:4">
      <c r="D9480" s="167"/>
    </row>
    <row r="9481" spans="4:4">
      <c r="D9481" s="167"/>
    </row>
    <row r="9482" spans="4:4">
      <c r="D9482" s="167"/>
    </row>
    <row r="9483" spans="4:4">
      <c r="D9483" s="167"/>
    </row>
    <row r="9484" spans="4:4">
      <c r="D9484" s="167"/>
    </row>
    <row r="9485" spans="4:4">
      <c r="D9485" s="167"/>
    </row>
    <row r="9486" spans="4:4">
      <c r="D9486" s="167"/>
    </row>
    <row r="9487" spans="4:4">
      <c r="D9487" s="167"/>
    </row>
    <row r="9488" spans="4:4">
      <c r="D9488" s="167"/>
    </row>
    <row r="9489" spans="4:4">
      <c r="D9489" s="167"/>
    </row>
    <row r="9490" spans="4:4">
      <c r="D9490" s="167"/>
    </row>
    <row r="9491" spans="4:4">
      <c r="D9491" s="167"/>
    </row>
    <row r="9492" spans="4:4">
      <c r="D9492" s="167"/>
    </row>
    <row r="9493" spans="4:4">
      <c r="D9493" s="167"/>
    </row>
    <row r="9494" spans="4:4">
      <c r="D9494" s="167"/>
    </row>
    <row r="9495" spans="4:4">
      <c r="D9495" s="167"/>
    </row>
    <row r="9496" spans="4:4">
      <c r="D9496" s="167"/>
    </row>
    <row r="9497" spans="4:4">
      <c r="D9497" s="167"/>
    </row>
    <row r="9498" spans="4:4">
      <c r="D9498" s="167"/>
    </row>
    <row r="9499" spans="4:4">
      <c r="D9499" s="167"/>
    </row>
    <row r="9500" spans="4:4">
      <c r="D9500" s="167"/>
    </row>
    <row r="9501" spans="4:4">
      <c r="D9501" s="167"/>
    </row>
    <row r="9502" spans="4:4">
      <c r="D9502" s="167"/>
    </row>
    <row r="9503" spans="4:4">
      <c r="D9503" s="167"/>
    </row>
    <row r="9504" spans="4:4">
      <c r="D9504" s="167"/>
    </row>
    <row r="9505" spans="4:4">
      <c r="D9505" s="167"/>
    </row>
    <row r="9506" spans="4:4">
      <c r="D9506" s="167"/>
    </row>
    <row r="9507" spans="4:4">
      <c r="D9507" s="167"/>
    </row>
    <row r="9508" spans="4:4">
      <c r="D9508" s="167"/>
    </row>
    <row r="9509" spans="4:4">
      <c r="D9509" s="167"/>
    </row>
    <row r="9510" spans="4:4">
      <c r="D9510" s="167"/>
    </row>
    <row r="9511" spans="4:4">
      <c r="D9511" s="167"/>
    </row>
    <row r="9512" spans="4:4">
      <c r="D9512" s="167"/>
    </row>
    <row r="9513" spans="4:4">
      <c r="D9513" s="167"/>
    </row>
    <row r="9514" spans="4:4">
      <c r="D9514" s="167"/>
    </row>
    <row r="9515" spans="4:4">
      <c r="D9515" s="167"/>
    </row>
    <row r="9516" spans="4:4">
      <c r="D9516" s="167"/>
    </row>
    <row r="9517" spans="4:4">
      <c r="D9517" s="167"/>
    </row>
    <row r="9518" spans="4:4">
      <c r="D9518" s="167"/>
    </row>
    <row r="9519" spans="4:4">
      <c r="D9519" s="167"/>
    </row>
    <row r="9520" spans="4:4">
      <c r="D9520" s="167"/>
    </row>
    <row r="9521" spans="4:4">
      <c r="D9521" s="167"/>
    </row>
    <row r="9522" spans="4:4">
      <c r="D9522" s="167"/>
    </row>
    <row r="9523" spans="4:4">
      <c r="D9523" s="167"/>
    </row>
    <row r="9524" spans="4:4">
      <c r="D9524" s="167"/>
    </row>
    <row r="9525" spans="4:4">
      <c r="D9525" s="167"/>
    </row>
    <row r="9526" spans="4:4">
      <c r="D9526" s="167"/>
    </row>
    <row r="9527" spans="4:4">
      <c r="D9527" s="167"/>
    </row>
    <row r="9528" spans="4:4">
      <c r="D9528" s="167"/>
    </row>
    <row r="9529" spans="4:4">
      <c r="D9529" s="167"/>
    </row>
    <row r="9530" spans="4:4">
      <c r="D9530" s="167"/>
    </row>
    <row r="9531" spans="4:4">
      <c r="D9531" s="167"/>
    </row>
    <row r="9532" spans="4:4">
      <c r="D9532" s="167"/>
    </row>
    <row r="9533" spans="4:4">
      <c r="D9533" s="167"/>
    </row>
    <row r="9534" spans="4:4">
      <c r="D9534" s="167"/>
    </row>
    <row r="9535" spans="4:4">
      <c r="D9535" s="167"/>
    </row>
    <row r="9536" spans="4:4">
      <c r="D9536" s="167"/>
    </row>
    <row r="9537" spans="4:4">
      <c r="D9537" s="167"/>
    </row>
    <row r="9538" spans="4:4">
      <c r="D9538" s="167"/>
    </row>
    <row r="9539" spans="4:4">
      <c r="D9539" s="167"/>
    </row>
    <row r="9540" spans="4:4">
      <c r="D9540" s="167"/>
    </row>
    <row r="9541" spans="4:4">
      <c r="D9541" s="167"/>
    </row>
    <row r="9542" spans="4:4">
      <c r="D9542" s="167"/>
    </row>
    <row r="9543" spans="4:4">
      <c r="D9543" s="167"/>
    </row>
    <row r="9544" spans="4:4">
      <c r="D9544" s="167"/>
    </row>
    <row r="9545" spans="4:4">
      <c r="D9545" s="167"/>
    </row>
    <row r="9546" spans="4:4">
      <c r="D9546" s="167"/>
    </row>
    <row r="9547" spans="4:4">
      <c r="D9547" s="167"/>
    </row>
    <row r="9548" spans="4:4">
      <c r="D9548" s="167"/>
    </row>
    <row r="9549" spans="4:4">
      <c r="D9549" s="167"/>
    </row>
    <row r="9550" spans="4:4">
      <c r="D9550" s="167"/>
    </row>
    <row r="9551" spans="4:4">
      <c r="D9551" s="167"/>
    </row>
    <row r="9552" spans="4:4">
      <c r="D9552" s="167"/>
    </row>
    <row r="9553" spans="4:4">
      <c r="D9553" s="167"/>
    </row>
    <row r="9554" spans="4:4">
      <c r="D9554" s="167"/>
    </row>
    <row r="9555" spans="4:4">
      <c r="D9555" s="167"/>
    </row>
    <row r="9556" spans="4:4">
      <c r="D9556" s="167"/>
    </row>
    <row r="9557" spans="4:4">
      <c r="D9557" s="167"/>
    </row>
    <row r="9558" spans="4:4">
      <c r="D9558" s="167"/>
    </row>
    <row r="9559" spans="4:4">
      <c r="D9559" s="167"/>
    </row>
    <row r="9560" spans="4:4">
      <c r="D9560" s="167"/>
    </row>
    <row r="9561" spans="4:4">
      <c r="D9561" s="167"/>
    </row>
    <row r="9562" spans="4:4">
      <c r="D9562" s="167"/>
    </row>
    <row r="9563" spans="4:4">
      <c r="D9563" s="167"/>
    </row>
    <row r="9564" spans="4:4">
      <c r="D9564" s="167"/>
    </row>
    <row r="9565" spans="4:4">
      <c r="D9565" s="167"/>
    </row>
    <row r="9566" spans="4:4">
      <c r="D9566" s="167"/>
    </row>
    <row r="9567" spans="4:4">
      <c r="D9567" s="167"/>
    </row>
    <row r="9568" spans="4:4">
      <c r="D9568" s="167"/>
    </row>
    <row r="9569" spans="4:4">
      <c r="D9569" s="167"/>
    </row>
    <row r="9570" spans="4:4">
      <c r="D9570" s="167"/>
    </row>
    <row r="9571" spans="4:4">
      <c r="D9571" s="167"/>
    </row>
    <row r="9572" spans="4:4">
      <c r="D9572" s="167"/>
    </row>
    <row r="9573" spans="4:4">
      <c r="D9573" s="167"/>
    </row>
    <row r="9574" spans="4:4">
      <c r="D9574" s="167"/>
    </row>
    <row r="9575" spans="4:4">
      <c r="D9575" s="167"/>
    </row>
    <row r="9576" spans="4:4">
      <c r="D9576" s="167"/>
    </row>
    <row r="9577" spans="4:4">
      <c r="D9577" s="167"/>
    </row>
    <row r="9578" spans="4:4">
      <c r="D9578" s="167"/>
    </row>
    <row r="9579" spans="4:4">
      <c r="D9579" s="167"/>
    </row>
    <row r="9580" spans="4:4">
      <c r="D9580" s="167"/>
    </row>
    <row r="9581" spans="4:4">
      <c r="D9581" s="167"/>
    </row>
    <row r="9582" spans="4:4">
      <c r="D9582" s="167"/>
    </row>
    <row r="9583" spans="4:4">
      <c r="D9583" s="167"/>
    </row>
    <row r="9584" spans="4:4">
      <c r="D9584" s="167"/>
    </row>
    <row r="9585" spans="4:4">
      <c r="D9585" s="167"/>
    </row>
    <row r="9586" spans="4:4">
      <c r="D9586" s="167"/>
    </row>
    <row r="9587" spans="4:4">
      <c r="D9587" s="167"/>
    </row>
    <row r="9588" spans="4:4">
      <c r="D9588" s="167"/>
    </row>
    <row r="9589" spans="4:4">
      <c r="D9589" s="167"/>
    </row>
    <row r="9590" spans="4:4">
      <c r="D9590" s="167"/>
    </row>
    <row r="9591" spans="4:4">
      <c r="D9591" s="167"/>
    </row>
    <row r="9592" spans="4:4">
      <c r="D9592" s="167"/>
    </row>
    <row r="9593" spans="4:4">
      <c r="D9593" s="167"/>
    </row>
    <row r="9594" spans="4:4">
      <c r="D9594" s="167"/>
    </row>
    <row r="9595" spans="4:4">
      <c r="D9595" s="167"/>
    </row>
    <row r="9596" spans="4:4">
      <c r="D9596" s="167"/>
    </row>
    <row r="9597" spans="4:4">
      <c r="D9597" s="167"/>
    </row>
    <row r="9598" spans="4:4">
      <c r="D9598" s="167"/>
    </row>
    <row r="9599" spans="4:4">
      <c r="D9599" s="167"/>
    </row>
    <row r="9600" spans="4:4">
      <c r="D9600" s="167"/>
    </row>
    <row r="9601" spans="4:4">
      <c r="D9601" s="167"/>
    </row>
    <row r="9602" spans="4:4">
      <c r="D9602" s="167"/>
    </row>
    <row r="9603" spans="4:4">
      <c r="D9603" s="167"/>
    </row>
    <row r="9604" spans="4:4">
      <c r="D9604" s="167"/>
    </row>
    <row r="9605" spans="4:4">
      <c r="D9605" s="167"/>
    </row>
    <row r="9606" spans="4:4">
      <c r="D9606" s="167"/>
    </row>
    <row r="9607" spans="4:4">
      <c r="D9607" s="167"/>
    </row>
    <row r="9608" spans="4:4">
      <c r="D9608" s="167"/>
    </row>
    <row r="9609" spans="4:4">
      <c r="D9609" s="167"/>
    </row>
    <row r="9610" spans="4:4">
      <c r="D9610" s="167"/>
    </row>
    <row r="9611" spans="4:4">
      <c r="D9611" s="167"/>
    </row>
    <row r="9612" spans="4:4">
      <c r="D9612" s="167"/>
    </row>
    <row r="9613" spans="4:4">
      <c r="D9613" s="167"/>
    </row>
    <row r="9614" spans="4:4">
      <c r="D9614" s="167"/>
    </row>
    <row r="9615" spans="4:4">
      <c r="D9615" s="167"/>
    </row>
    <row r="9616" spans="4:4">
      <c r="D9616" s="167"/>
    </row>
    <row r="9617" spans="4:4">
      <c r="D9617" s="167"/>
    </row>
    <row r="9618" spans="4:4">
      <c r="D9618" s="167"/>
    </row>
    <row r="9619" spans="4:4">
      <c r="D9619" s="167"/>
    </row>
    <row r="9620" spans="4:4">
      <c r="D9620" s="167"/>
    </row>
    <row r="9621" spans="4:4">
      <c r="D9621" s="167"/>
    </row>
    <row r="9622" spans="4:4">
      <c r="D9622" s="167"/>
    </row>
    <row r="9623" spans="4:4">
      <c r="D9623" s="167"/>
    </row>
    <row r="9624" spans="4:4">
      <c r="D9624" s="167"/>
    </row>
    <row r="9625" spans="4:4">
      <c r="D9625" s="167"/>
    </row>
    <row r="9626" spans="4:4">
      <c r="D9626" s="167"/>
    </row>
    <row r="9627" spans="4:4">
      <c r="D9627" s="167"/>
    </row>
    <row r="9628" spans="4:4">
      <c r="D9628" s="167"/>
    </row>
    <row r="9629" spans="4:4">
      <c r="D9629" s="167"/>
    </row>
    <row r="9630" spans="4:4">
      <c r="D9630" s="167"/>
    </row>
    <row r="9631" spans="4:4">
      <c r="D9631" s="167"/>
    </row>
    <row r="9632" spans="4:4">
      <c r="D9632" s="167"/>
    </row>
    <row r="9633" spans="4:4">
      <c r="D9633" s="167"/>
    </row>
    <row r="9634" spans="4:4">
      <c r="D9634" s="167"/>
    </row>
    <row r="9635" spans="4:4">
      <c r="D9635" s="167"/>
    </row>
    <row r="9636" spans="4:4">
      <c r="D9636" s="167"/>
    </row>
    <row r="9637" spans="4:4">
      <c r="D9637" s="167"/>
    </row>
    <row r="9638" spans="4:4">
      <c r="D9638" s="167"/>
    </row>
    <row r="9639" spans="4:4">
      <c r="D9639" s="167"/>
    </row>
    <row r="9640" spans="4:4">
      <c r="D9640" s="167"/>
    </row>
    <row r="9641" spans="4:4">
      <c r="D9641" s="167"/>
    </row>
    <row r="9642" spans="4:4">
      <c r="D9642" s="167"/>
    </row>
    <row r="9643" spans="4:4">
      <c r="D9643" s="167"/>
    </row>
    <row r="9644" spans="4:4">
      <c r="D9644" s="167"/>
    </row>
    <row r="9645" spans="4:4">
      <c r="D9645" s="167"/>
    </row>
    <row r="9646" spans="4:4">
      <c r="D9646" s="167"/>
    </row>
    <row r="9647" spans="4:4">
      <c r="D9647" s="167"/>
    </row>
    <row r="9648" spans="4:4">
      <c r="D9648" s="167"/>
    </row>
    <row r="9649" spans="4:4">
      <c r="D9649" s="167"/>
    </row>
    <row r="9650" spans="4:4">
      <c r="D9650" s="167"/>
    </row>
    <row r="9651" spans="4:4">
      <c r="D9651" s="167"/>
    </row>
    <row r="9652" spans="4:4">
      <c r="D9652" s="167"/>
    </row>
    <row r="9653" spans="4:4">
      <c r="D9653" s="167"/>
    </row>
    <row r="9654" spans="4:4">
      <c r="D9654" s="167"/>
    </row>
    <row r="9655" spans="4:4">
      <c r="D9655" s="167"/>
    </row>
    <row r="9656" spans="4:4">
      <c r="D9656" s="167"/>
    </row>
    <row r="9657" spans="4:4">
      <c r="D9657" s="167"/>
    </row>
    <row r="9658" spans="4:4">
      <c r="D9658" s="167"/>
    </row>
    <row r="9659" spans="4:4">
      <c r="D9659" s="167"/>
    </row>
    <row r="9660" spans="4:4">
      <c r="D9660" s="167"/>
    </row>
    <row r="9661" spans="4:4">
      <c r="D9661" s="167"/>
    </row>
    <row r="9662" spans="4:4">
      <c r="D9662" s="167"/>
    </row>
    <row r="9663" spans="4:4">
      <c r="D9663" s="167"/>
    </row>
    <row r="9664" spans="4:4">
      <c r="D9664" s="167"/>
    </row>
    <row r="9665" spans="4:4">
      <c r="D9665" s="167"/>
    </row>
    <row r="9666" spans="4:4">
      <c r="D9666" s="167"/>
    </row>
    <row r="9667" spans="4:4">
      <c r="D9667" s="167"/>
    </row>
    <row r="9668" spans="4:4">
      <c r="D9668" s="167"/>
    </row>
    <row r="9669" spans="4:4">
      <c r="D9669" s="167"/>
    </row>
    <row r="9670" spans="4:4">
      <c r="D9670" s="167"/>
    </row>
    <row r="9671" spans="4:4">
      <c r="D9671" s="167"/>
    </row>
    <row r="9672" spans="4:4">
      <c r="D9672" s="167"/>
    </row>
    <row r="9673" spans="4:4">
      <c r="D9673" s="167"/>
    </row>
    <row r="9674" spans="4:4">
      <c r="D9674" s="167"/>
    </row>
    <row r="9675" spans="4:4">
      <c r="D9675" s="167"/>
    </row>
    <row r="9676" spans="4:4">
      <c r="D9676" s="167"/>
    </row>
    <row r="9677" spans="4:4">
      <c r="D9677" s="167"/>
    </row>
    <row r="9678" spans="4:4">
      <c r="D9678" s="167"/>
    </row>
    <row r="9679" spans="4:4">
      <c r="D9679" s="167"/>
    </row>
    <row r="9680" spans="4:4">
      <c r="D9680" s="167"/>
    </row>
    <row r="9681" spans="4:4">
      <c r="D9681" s="167"/>
    </row>
    <row r="9682" spans="4:4">
      <c r="D9682" s="167"/>
    </row>
    <row r="9683" spans="4:4">
      <c r="D9683" s="167"/>
    </row>
    <row r="9684" spans="4:4">
      <c r="D9684" s="167"/>
    </row>
    <row r="9685" spans="4:4">
      <c r="D9685" s="167"/>
    </row>
    <row r="9686" spans="4:4">
      <c r="D9686" s="167"/>
    </row>
    <row r="9687" spans="4:4">
      <c r="D9687" s="167"/>
    </row>
    <row r="9688" spans="4:4">
      <c r="D9688" s="167"/>
    </row>
    <row r="9689" spans="4:4">
      <c r="D9689" s="167"/>
    </row>
    <row r="9690" spans="4:4">
      <c r="D9690" s="167"/>
    </row>
    <row r="9691" spans="4:4">
      <c r="D9691" s="167"/>
    </row>
    <row r="9692" spans="4:4">
      <c r="D9692" s="167"/>
    </row>
    <row r="9693" spans="4:4">
      <c r="D9693" s="167"/>
    </row>
    <row r="9694" spans="4:4">
      <c r="D9694" s="167"/>
    </row>
    <row r="9695" spans="4:4">
      <c r="D9695" s="167"/>
    </row>
    <row r="9696" spans="4:4">
      <c r="D9696" s="167"/>
    </row>
    <row r="9697" spans="4:4">
      <c r="D9697" s="167"/>
    </row>
    <row r="9698" spans="4:4">
      <c r="D9698" s="167"/>
    </row>
    <row r="9699" spans="4:4">
      <c r="D9699" s="167"/>
    </row>
    <row r="9700" spans="4:4">
      <c r="D9700" s="167"/>
    </row>
    <row r="9701" spans="4:4">
      <c r="D9701" s="167"/>
    </row>
    <row r="9702" spans="4:4">
      <c r="D9702" s="167"/>
    </row>
    <row r="9703" spans="4:4">
      <c r="D9703" s="167"/>
    </row>
    <row r="9704" spans="4:4">
      <c r="D9704" s="167"/>
    </row>
    <row r="9705" spans="4:4">
      <c r="D9705" s="167"/>
    </row>
    <row r="9706" spans="4:4">
      <c r="D9706" s="167"/>
    </row>
    <row r="9707" spans="4:4">
      <c r="D9707" s="167"/>
    </row>
    <row r="9708" spans="4:4">
      <c r="D9708" s="167"/>
    </row>
    <row r="9709" spans="4:4">
      <c r="D9709" s="167"/>
    </row>
    <row r="9710" spans="4:4">
      <c r="D9710" s="167"/>
    </row>
    <row r="9711" spans="4:4">
      <c r="D9711" s="167"/>
    </row>
    <row r="9712" spans="4:4">
      <c r="D9712" s="167"/>
    </row>
    <row r="9713" spans="4:4">
      <c r="D9713" s="167"/>
    </row>
    <row r="9714" spans="4:4">
      <c r="D9714" s="167"/>
    </row>
    <row r="9715" spans="4:4">
      <c r="D9715" s="167"/>
    </row>
    <row r="9716" spans="4:4">
      <c r="D9716" s="167"/>
    </row>
    <row r="9717" spans="4:4">
      <c r="D9717" s="167"/>
    </row>
    <row r="9718" spans="4:4">
      <c r="D9718" s="167"/>
    </row>
    <row r="9719" spans="4:4">
      <c r="D9719" s="167"/>
    </row>
    <row r="9720" spans="4:4">
      <c r="D9720" s="167"/>
    </row>
    <row r="9721" spans="4:4">
      <c r="D9721" s="167"/>
    </row>
    <row r="9722" spans="4:4">
      <c r="D9722" s="167"/>
    </row>
    <row r="9723" spans="4:4">
      <c r="D9723" s="167"/>
    </row>
    <row r="9724" spans="4:4">
      <c r="D9724" s="167"/>
    </row>
    <row r="9725" spans="4:4">
      <c r="D9725" s="167"/>
    </row>
    <row r="9726" spans="4:4">
      <c r="D9726" s="167"/>
    </row>
    <row r="9727" spans="4:4">
      <c r="D9727" s="167"/>
    </row>
    <row r="9728" spans="4:4">
      <c r="D9728" s="167"/>
    </row>
    <row r="9729" spans="4:4">
      <c r="D9729" s="167"/>
    </row>
    <row r="9730" spans="4:4">
      <c r="D9730" s="167"/>
    </row>
    <row r="9731" spans="4:4">
      <c r="D9731" s="167"/>
    </row>
    <row r="9732" spans="4:4">
      <c r="D9732" s="167"/>
    </row>
    <row r="9733" spans="4:4">
      <c r="D9733" s="167"/>
    </row>
    <row r="9734" spans="4:4">
      <c r="D9734" s="167"/>
    </row>
    <row r="9735" spans="4:4">
      <c r="D9735" s="167"/>
    </row>
    <row r="9736" spans="4:4">
      <c r="D9736" s="167"/>
    </row>
    <row r="9737" spans="4:4">
      <c r="D9737" s="167"/>
    </row>
    <row r="9738" spans="4:4">
      <c r="D9738" s="167"/>
    </row>
    <row r="9739" spans="4:4">
      <c r="D9739" s="167"/>
    </row>
    <row r="9740" spans="4:4">
      <c r="D9740" s="167"/>
    </row>
    <row r="9741" spans="4:4">
      <c r="D9741" s="167"/>
    </row>
    <row r="9742" spans="4:4">
      <c r="D9742" s="167"/>
    </row>
    <row r="9743" spans="4:4">
      <c r="D9743" s="167"/>
    </row>
    <row r="9744" spans="4:4">
      <c r="D9744" s="167"/>
    </row>
    <row r="9745" spans="4:4">
      <c r="D9745" s="167"/>
    </row>
    <row r="9746" spans="4:4">
      <c r="D9746" s="167"/>
    </row>
    <row r="9747" spans="4:4">
      <c r="D9747" s="167"/>
    </row>
    <row r="9748" spans="4:4">
      <c r="D9748" s="167"/>
    </row>
    <row r="9749" spans="4:4">
      <c r="D9749" s="167"/>
    </row>
    <row r="9750" spans="4:4">
      <c r="D9750" s="167"/>
    </row>
    <row r="9751" spans="4:4">
      <c r="D9751" s="167"/>
    </row>
    <row r="9752" spans="4:4">
      <c r="D9752" s="167"/>
    </row>
    <row r="9753" spans="4:4">
      <c r="D9753" s="167"/>
    </row>
    <row r="9754" spans="4:4">
      <c r="D9754" s="167"/>
    </row>
    <row r="9755" spans="4:4">
      <c r="D9755" s="167"/>
    </row>
    <row r="9756" spans="4:4">
      <c r="D9756" s="167"/>
    </row>
    <row r="9757" spans="4:4">
      <c r="D9757" s="167"/>
    </row>
    <row r="9758" spans="4:4">
      <c r="D9758" s="167"/>
    </row>
    <row r="9759" spans="4:4">
      <c r="D9759" s="167"/>
    </row>
    <row r="9760" spans="4:4">
      <c r="D9760" s="167"/>
    </row>
    <row r="9761" spans="4:4">
      <c r="D9761" s="167"/>
    </row>
    <row r="9762" spans="4:4">
      <c r="D9762" s="167"/>
    </row>
    <row r="9763" spans="4:4">
      <c r="D9763" s="167"/>
    </row>
    <row r="9764" spans="4:4">
      <c r="D9764" s="167"/>
    </row>
    <row r="9765" spans="4:4">
      <c r="D9765" s="167"/>
    </row>
    <row r="9766" spans="4:4">
      <c r="D9766" s="167"/>
    </row>
    <row r="9767" spans="4:4">
      <c r="D9767" s="167"/>
    </row>
    <row r="9768" spans="4:4">
      <c r="D9768" s="167"/>
    </row>
    <row r="9769" spans="4:4">
      <c r="D9769" s="167"/>
    </row>
    <row r="9770" spans="4:4">
      <c r="D9770" s="167"/>
    </row>
    <row r="9771" spans="4:4">
      <c r="D9771" s="167"/>
    </row>
    <row r="9772" spans="4:4">
      <c r="D9772" s="167"/>
    </row>
    <row r="9773" spans="4:4">
      <c r="D9773" s="167"/>
    </row>
    <row r="9774" spans="4:4">
      <c r="D9774" s="167"/>
    </row>
    <row r="9775" spans="4:4">
      <c r="D9775" s="167"/>
    </row>
    <row r="9776" spans="4:4">
      <c r="D9776" s="167"/>
    </row>
    <row r="9777" spans="4:4">
      <c r="D9777" s="167"/>
    </row>
    <row r="9778" spans="4:4">
      <c r="D9778" s="167"/>
    </row>
    <row r="9779" spans="4:4">
      <c r="D9779" s="167"/>
    </row>
    <row r="9780" spans="4:4">
      <c r="D9780" s="167"/>
    </row>
    <row r="9781" spans="4:4">
      <c r="D9781" s="167"/>
    </row>
    <row r="9782" spans="4:4">
      <c r="D9782" s="167"/>
    </row>
    <row r="9783" spans="4:4">
      <c r="D9783" s="167"/>
    </row>
    <row r="9784" spans="4:4">
      <c r="D9784" s="167"/>
    </row>
    <row r="9785" spans="4:4">
      <c r="D9785" s="167"/>
    </row>
    <row r="9786" spans="4:4">
      <c r="D9786" s="167"/>
    </row>
    <row r="9787" spans="4:4">
      <c r="D9787" s="167"/>
    </row>
    <row r="9788" spans="4:4">
      <c r="D9788" s="167"/>
    </row>
    <row r="9789" spans="4:4">
      <c r="D9789" s="167"/>
    </row>
    <row r="9790" spans="4:4">
      <c r="D9790" s="167"/>
    </row>
    <row r="9791" spans="4:4">
      <c r="D9791" s="167"/>
    </row>
    <row r="9792" spans="4:4">
      <c r="D9792" s="167"/>
    </row>
    <row r="9793" spans="4:4">
      <c r="D9793" s="167"/>
    </row>
    <row r="9794" spans="4:4">
      <c r="D9794" s="167"/>
    </row>
    <row r="9795" spans="4:4">
      <c r="D9795" s="167"/>
    </row>
    <row r="9796" spans="4:4">
      <c r="D9796" s="167"/>
    </row>
    <row r="9797" spans="4:4">
      <c r="D9797" s="167"/>
    </row>
    <row r="9798" spans="4:4">
      <c r="D9798" s="167"/>
    </row>
    <row r="9799" spans="4:4">
      <c r="D9799" s="167"/>
    </row>
    <row r="9800" spans="4:4">
      <c r="D9800" s="167"/>
    </row>
    <row r="9801" spans="4:4">
      <c r="D9801" s="167"/>
    </row>
    <row r="9802" spans="4:4">
      <c r="D9802" s="167"/>
    </row>
    <row r="9803" spans="4:4">
      <c r="D9803" s="167"/>
    </row>
    <row r="9804" spans="4:4">
      <c r="D9804" s="167"/>
    </row>
    <row r="9805" spans="4:4">
      <c r="D9805" s="167"/>
    </row>
    <row r="9806" spans="4:4">
      <c r="D9806" s="167"/>
    </row>
    <row r="9807" spans="4:4">
      <c r="D9807" s="167"/>
    </row>
    <row r="9808" spans="4:4">
      <c r="D9808" s="167"/>
    </row>
    <row r="9809" spans="4:4">
      <c r="D9809" s="167"/>
    </row>
    <row r="9810" spans="4:4">
      <c r="D9810" s="167"/>
    </row>
    <row r="9811" spans="4:4">
      <c r="D9811" s="167"/>
    </row>
    <row r="9812" spans="4:4">
      <c r="D9812" s="167"/>
    </row>
    <row r="9813" spans="4:4">
      <c r="D9813" s="167"/>
    </row>
    <row r="9814" spans="4:4">
      <c r="D9814" s="167"/>
    </row>
    <row r="9815" spans="4:4">
      <c r="D9815" s="167"/>
    </row>
    <row r="9816" spans="4:4">
      <c r="D9816" s="167"/>
    </row>
    <row r="9817" spans="4:4">
      <c r="D9817" s="167"/>
    </row>
    <row r="9818" spans="4:4">
      <c r="D9818" s="167"/>
    </row>
    <row r="9819" spans="4:4">
      <c r="D9819" s="167"/>
    </row>
    <row r="9820" spans="4:4">
      <c r="D9820" s="167"/>
    </row>
    <row r="9821" spans="4:4">
      <c r="D9821" s="167"/>
    </row>
    <row r="9822" spans="4:4">
      <c r="D9822" s="167"/>
    </row>
    <row r="9823" spans="4:4">
      <c r="D9823" s="167"/>
    </row>
    <row r="9824" spans="4:4">
      <c r="D9824" s="167"/>
    </row>
    <row r="9825" spans="4:4">
      <c r="D9825" s="167"/>
    </row>
    <row r="9826" spans="4:4">
      <c r="D9826" s="167"/>
    </row>
    <row r="9827" spans="4:4">
      <c r="D9827" s="167"/>
    </row>
    <row r="9828" spans="4:4">
      <c r="D9828" s="167"/>
    </row>
    <row r="9829" spans="4:4">
      <c r="D9829" s="167"/>
    </row>
    <row r="9830" spans="4:4">
      <c r="D9830" s="167"/>
    </row>
    <row r="9831" spans="4:4">
      <c r="D9831" s="167"/>
    </row>
    <row r="9832" spans="4:4">
      <c r="D9832" s="167"/>
    </row>
    <row r="9833" spans="4:4">
      <c r="D9833" s="167"/>
    </row>
    <row r="9834" spans="4:4">
      <c r="D9834" s="167"/>
    </row>
    <row r="9835" spans="4:4">
      <c r="D9835" s="167"/>
    </row>
    <row r="9836" spans="4:4">
      <c r="D9836" s="167"/>
    </row>
    <row r="9837" spans="4:4">
      <c r="D9837" s="167"/>
    </row>
    <row r="9838" spans="4:4">
      <c r="D9838" s="167"/>
    </row>
    <row r="9839" spans="4:4">
      <c r="D9839" s="167"/>
    </row>
    <row r="9840" spans="4:4">
      <c r="D9840" s="167"/>
    </row>
    <row r="9841" spans="4:4">
      <c r="D9841" s="167"/>
    </row>
    <row r="9842" spans="4:4">
      <c r="D9842" s="167"/>
    </row>
    <row r="9843" spans="4:4">
      <c r="D9843" s="167"/>
    </row>
    <row r="9844" spans="4:4">
      <c r="D9844" s="167"/>
    </row>
    <row r="9845" spans="4:4">
      <c r="D9845" s="167"/>
    </row>
    <row r="9846" spans="4:4">
      <c r="D9846" s="167"/>
    </row>
    <row r="9847" spans="4:4">
      <c r="D9847" s="167"/>
    </row>
    <row r="9848" spans="4:4">
      <c r="D9848" s="167"/>
    </row>
    <row r="9849" spans="4:4">
      <c r="D9849" s="167"/>
    </row>
    <row r="9850" spans="4:4">
      <c r="D9850" s="167"/>
    </row>
    <row r="9851" spans="4:4">
      <c r="D9851" s="167"/>
    </row>
    <row r="9852" spans="4:4">
      <c r="D9852" s="167"/>
    </row>
    <row r="9853" spans="4:4">
      <c r="D9853" s="167"/>
    </row>
    <row r="9854" spans="4:4">
      <c r="D9854" s="167"/>
    </row>
    <row r="9855" spans="4:4">
      <c r="D9855" s="167"/>
    </row>
    <row r="9856" spans="4:4">
      <c r="D9856" s="167"/>
    </row>
    <row r="9857" spans="4:4">
      <c r="D9857" s="167"/>
    </row>
    <row r="9858" spans="4:4">
      <c r="D9858" s="167"/>
    </row>
    <row r="9859" spans="4:4">
      <c r="D9859" s="167"/>
    </row>
    <row r="9860" spans="4:4">
      <c r="D9860" s="167"/>
    </row>
    <row r="9861" spans="4:4">
      <c r="D9861" s="167"/>
    </row>
    <row r="9862" spans="4:4">
      <c r="D9862" s="167"/>
    </row>
    <row r="9863" spans="4:4">
      <c r="D9863" s="167"/>
    </row>
    <row r="9864" spans="4:4">
      <c r="D9864" s="167"/>
    </row>
    <row r="9865" spans="4:4">
      <c r="D9865" s="167"/>
    </row>
    <row r="9866" spans="4:4">
      <c r="D9866" s="167"/>
    </row>
    <row r="9867" spans="4:4">
      <c r="D9867" s="167"/>
    </row>
    <row r="9868" spans="4:4">
      <c r="D9868" s="167"/>
    </row>
    <row r="9869" spans="4:4">
      <c r="D9869" s="167"/>
    </row>
    <row r="9870" spans="4:4">
      <c r="D9870" s="167"/>
    </row>
    <row r="9871" spans="4:4">
      <c r="D9871" s="167"/>
    </row>
    <row r="9872" spans="4:4">
      <c r="D9872" s="167"/>
    </row>
    <row r="9873" spans="4:4">
      <c r="D9873" s="167"/>
    </row>
    <row r="9874" spans="4:4">
      <c r="D9874" s="167"/>
    </row>
    <row r="9875" spans="4:4">
      <c r="D9875" s="167"/>
    </row>
    <row r="9876" spans="4:4">
      <c r="D9876" s="167"/>
    </row>
    <row r="9877" spans="4:4">
      <c r="D9877" s="167"/>
    </row>
    <row r="9878" spans="4:4">
      <c r="D9878" s="167"/>
    </row>
    <row r="9879" spans="4:4">
      <c r="D9879" s="167"/>
    </row>
    <row r="9880" spans="4:4">
      <c r="D9880" s="167"/>
    </row>
    <row r="9881" spans="4:4">
      <c r="D9881" s="167"/>
    </row>
    <row r="9882" spans="4:4">
      <c r="D9882" s="167"/>
    </row>
    <row r="9883" spans="4:4">
      <c r="D9883" s="167"/>
    </row>
    <row r="9884" spans="4:4">
      <c r="D9884" s="167"/>
    </row>
    <row r="9885" spans="4:4">
      <c r="D9885" s="167"/>
    </row>
    <row r="9886" spans="4:4">
      <c r="D9886" s="167"/>
    </row>
    <row r="9887" spans="4:4">
      <c r="D9887" s="167"/>
    </row>
    <row r="9888" spans="4:4">
      <c r="D9888" s="167"/>
    </row>
    <row r="9889" spans="4:4">
      <c r="D9889" s="167"/>
    </row>
    <row r="9890" spans="4:4">
      <c r="D9890" s="167"/>
    </row>
    <row r="9891" spans="4:4">
      <c r="D9891" s="167"/>
    </row>
    <row r="9892" spans="4:4">
      <c r="D9892" s="167"/>
    </row>
    <row r="9893" spans="4:4">
      <c r="D9893" s="167"/>
    </row>
    <row r="9894" spans="4:4">
      <c r="D9894" s="167"/>
    </row>
    <row r="9895" spans="4:4">
      <c r="D9895" s="167"/>
    </row>
    <row r="9896" spans="4:4">
      <c r="D9896" s="167"/>
    </row>
    <row r="9897" spans="4:4">
      <c r="D9897" s="167"/>
    </row>
    <row r="9898" spans="4:4">
      <c r="D9898" s="167"/>
    </row>
    <row r="9899" spans="4:4">
      <c r="D9899" s="167"/>
    </row>
    <row r="9900" spans="4:4">
      <c r="D9900" s="167"/>
    </row>
    <row r="9901" spans="4:4">
      <c r="D9901" s="167"/>
    </row>
    <row r="9902" spans="4:4">
      <c r="D9902" s="167"/>
    </row>
    <row r="9903" spans="4:4">
      <c r="D9903" s="167"/>
    </row>
    <row r="9904" spans="4:4">
      <c r="D9904" s="167"/>
    </row>
    <row r="9905" spans="4:4">
      <c r="D9905" s="167"/>
    </row>
    <row r="9906" spans="4:4">
      <c r="D9906" s="167"/>
    </row>
    <row r="9907" spans="4:4">
      <c r="D9907" s="167"/>
    </row>
    <row r="9908" spans="4:4">
      <c r="D9908" s="167"/>
    </row>
    <row r="9909" spans="4:4">
      <c r="D9909" s="167"/>
    </row>
    <row r="9910" spans="4:4">
      <c r="D9910" s="167"/>
    </row>
    <row r="9911" spans="4:4">
      <c r="D9911" s="167"/>
    </row>
    <row r="9912" spans="4:4">
      <c r="D9912" s="167"/>
    </row>
    <row r="9913" spans="4:4">
      <c r="D9913" s="167"/>
    </row>
    <row r="9914" spans="4:4">
      <c r="D9914" s="167"/>
    </row>
    <row r="9915" spans="4:4">
      <c r="D9915" s="167"/>
    </row>
    <row r="9916" spans="4:4">
      <c r="D9916" s="167"/>
    </row>
    <row r="9917" spans="4:4">
      <c r="D9917" s="167"/>
    </row>
    <row r="9918" spans="4:4">
      <c r="D9918" s="167"/>
    </row>
    <row r="9919" spans="4:4">
      <c r="D9919" s="167"/>
    </row>
    <row r="9920" spans="4:4">
      <c r="D9920" s="167"/>
    </row>
    <row r="9921" spans="4:4">
      <c r="D9921" s="167"/>
    </row>
    <row r="9922" spans="4:4">
      <c r="D9922" s="167"/>
    </row>
    <row r="9923" spans="4:4">
      <c r="D9923" s="167"/>
    </row>
    <row r="9924" spans="4:4">
      <c r="D9924" s="167"/>
    </row>
    <row r="9925" spans="4:4">
      <c r="D9925" s="167"/>
    </row>
    <row r="9926" spans="4:4">
      <c r="D9926" s="167"/>
    </row>
    <row r="9927" spans="4:4">
      <c r="D9927" s="167"/>
    </row>
    <row r="9928" spans="4:4">
      <c r="D9928" s="167"/>
    </row>
    <row r="9929" spans="4:4">
      <c r="D9929" s="167"/>
    </row>
    <row r="9930" spans="4:4">
      <c r="D9930" s="167"/>
    </row>
    <row r="9931" spans="4:4">
      <c r="D9931" s="167"/>
    </row>
    <row r="9932" spans="4:4">
      <c r="D9932" s="167"/>
    </row>
    <row r="9933" spans="4:4">
      <c r="D9933" s="167"/>
    </row>
    <row r="9934" spans="4:4">
      <c r="D9934" s="167"/>
    </row>
    <row r="9935" spans="4:4">
      <c r="D9935" s="167"/>
    </row>
    <row r="9936" spans="4:4">
      <c r="D9936" s="167"/>
    </row>
    <row r="9937" spans="4:4">
      <c r="D9937" s="167"/>
    </row>
    <row r="9938" spans="4:4">
      <c r="D9938" s="167"/>
    </row>
    <row r="9939" spans="4:4">
      <c r="D9939" s="167"/>
    </row>
    <row r="9940" spans="4:4">
      <c r="D9940" s="167"/>
    </row>
    <row r="9941" spans="4:4">
      <c r="D9941" s="167"/>
    </row>
    <row r="9942" spans="4:4">
      <c r="D9942" s="167"/>
    </row>
    <row r="9943" spans="4:4">
      <c r="D9943" s="167"/>
    </row>
    <row r="9944" spans="4:4">
      <c r="D9944" s="167"/>
    </row>
    <row r="9945" spans="4:4">
      <c r="D9945" s="167"/>
    </row>
    <row r="9946" spans="4:4">
      <c r="D9946" s="167"/>
    </row>
    <row r="9947" spans="4:4">
      <c r="D9947" s="167"/>
    </row>
    <row r="9948" spans="4:4">
      <c r="D9948" s="167"/>
    </row>
    <row r="9949" spans="4:4">
      <c r="D9949" s="167"/>
    </row>
    <row r="9950" spans="4:4">
      <c r="D9950" s="167"/>
    </row>
    <row r="9951" spans="4:4">
      <c r="D9951" s="167"/>
    </row>
    <row r="9952" spans="4:4">
      <c r="D9952" s="167"/>
    </row>
    <row r="9953" spans="4:4">
      <c r="D9953" s="167"/>
    </row>
    <row r="9954" spans="4:4">
      <c r="D9954" s="167"/>
    </row>
    <row r="9955" spans="4:4">
      <c r="D9955" s="167"/>
    </row>
    <row r="9956" spans="4:4">
      <c r="D9956" s="167"/>
    </row>
    <row r="9957" spans="4:4">
      <c r="D9957" s="167"/>
    </row>
    <row r="9958" spans="4:4">
      <c r="D9958" s="167"/>
    </row>
    <row r="9959" spans="4:4">
      <c r="D9959" s="167"/>
    </row>
    <row r="9960" spans="4:4">
      <c r="D9960" s="167"/>
    </row>
    <row r="9961" spans="4:4">
      <c r="D9961" s="167"/>
    </row>
    <row r="9962" spans="4:4">
      <c r="D9962" s="167"/>
    </row>
    <row r="9963" spans="4:4">
      <c r="D9963" s="167"/>
    </row>
    <row r="9964" spans="4:4">
      <c r="D9964" s="167"/>
    </row>
    <row r="9965" spans="4:4">
      <c r="D9965" s="167"/>
    </row>
    <row r="9966" spans="4:4">
      <c r="D9966" s="167"/>
    </row>
    <row r="9967" spans="4:4">
      <c r="D9967" s="167"/>
    </row>
    <row r="9968" spans="4:4">
      <c r="D9968" s="167"/>
    </row>
    <row r="9969" spans="4:4">
      <c r="D9969" s="167"/>
    </row>
    <row r="9970" spans="4:4">
      <c r="D9970" s="167"/>
    </row>
    <row r="9971" spans="4:4">
      <c r="D9971" s="167"/>
    </row>
    <row r="9972" spans="4:4">
      <c r="D9972" s="167"/>
    </row>
    <row r="9973" spans="4:4">
      <c r="D9973" s="167"/>
    </row>
    <row r="9974" spans="4:4">
      <c r="D9974" s="167"/>
    </row>
    <row r="9975" spans="4:4">
      <c r="D9975" s="167"/>
    </row>
    <row r="9976" spans="4:4">
      <c r="D9976" s="167"/>
    </row>
    <row r="9977" spans="4:4">
      <c r="D9977" s="167"/>
    </row>
    <row r="9978" spans="4:4">
      <c r="D9978" s="167"/>
    </row>
    <row r="9979" spans="4:4">
      <c r="D9979" s="167"/>
    </row>
    <row r="9980" spans="4:4">
      <c r="D9980" s="167"/>
    </row>
    <row r="9981" spans="4:4">
      <c r="D9981" s="167"/>
    </row>
    <row r="9982" spans="4:4">
      <c r="D9982" s="167"/>
    </row>
    <row r="9983" spans="4:4">
      <c r="D9983" s="167"/>
    </row>
    <row r="9984" spans="4:4">
      <c r="D9984" s="167"/>
    </row>
    <row r="9985" spans="4:4">
      <c r="D9985" s="167"/>
    </row>
    <row r="9986" spans="4:4">
      <c r="D9986" s="167"/>
    </row>
    <row r="9987" spans="4:4">
      <c r="D9987" s="167"/>
    </row>
    <row r="9988" spans="4:4">
      <c r="D9988" s="167"/>
    </row>
    <row r="9989" spans="4:4">
      <c r="D9989" s="167"/>
    </row>
    <row r="9990" spans="4:4">
      <c r="D9990" s="167"/>
    </row>
    <row r="9991" spans="4:4">
      <c r="D9991" s="167"/>
    </row>
    <row r="9992" spans="4:4">
      <c r="D9992" s="167"/>
    </row>
    <row r="9993" spans="4:4">
      <c r="D9993" s="167"/>
    </row>
    <row r="9994" spans="4:4">
      <c r="D9994" s="167"/>
    </row>
    <row r="9995" spans="4:4">
      <c r="D9995" s="167"/>
    </row>
    <row r="9996" spans="4:4">
      <c r="D9996" s="167"/>
    </row>
    <row r="9997" spans="4:4">
      <c r="D9997" s="167"/>
    </row>
    <row r="9998" spans="4:4">
      <c r="D9998" s="167"/>
    </row>
    <row r="9999" spans="4:4">
      <c r="D9999" s="167"/>
    </row>
  </sheetData>
  <autoFilter ref="B2:B7">
    <sortState ref="B3:B26">
      <sortCondition ref="B2:B26"/>
    </sortState>
  </autoFilter>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21"/>
  <sheetViews>
    <sheetView topLeftCell="G1" workbookViewId="0">
      <pane ySplit="1" topLeftCell="A3" activePane="bottomLeft" state="frozen"/>
      <selection pane="bottomLeft" activeCell="R19" sqref="R19"/>
    </sheetView>
  </sheetViews>
  <sheetFormatPr baseColWidth="10" defaultRowHeight="15" x14ac:dyDescent="0"/>
  <cols>
    <col min="1" max="1" width="17.5" style="173" customWidth="1"/>
    <col min="2" max="4" width="10.83203125" style="173"/>
    <col min="5" max="22" width="10.83203125" style="173" customWidth="1"/>
    <col min="23" max="16384" width="10.83203125" style="173"/>
  </cols>
  <sheetData>
    <row r="1" spans="1:29" ht="42">
      <c r="A1" s="173" t="s">
        <v>146</v>
      </c>
      <c r="B1" s="173" t="s">
        <v>139</v>
      </c>
      <c r="C1" s="173" t="s">
        <v>140</v>
      </c>
      <c r="D1" s="173" t="s">
        <v>141</v>
      </c>
      <c r="E1" s="173" t="s">
        <v>145</v>
      </c>
      <c r="F1" s="178" t="s">
        <v>161</v>
      </c>
      <c r="G1" s="178" t="s">
        <v>162</v>
      </c>
      <c r="H1" s="178" t="s">
        <v>163</v>
      </c>
      <c r="I1" s="178" t="s">
        <v>164</v>
      </c>
      <c r="J1" s="178" t="s">
        <v>165</v>
      </c>
      <c r="K1" s="178" t="s">
        <v>168</v>
      </c>
      <c r="L1" s="178" t="s">
        <v>167</v>
      </c>
      <c r="M1" s="178" t="s">
        <v>166</v>
      </c>
      <c r="N1" s="178" t="s">
        <v>170</v>
      </c>
      <c r="O1" s="178" t="s">
        <v>169</v>
      </c>
      <c r="P1" s="178" t="s">
        <v>19</v>
      </c>
      <c r="Q1" s="178" t="s">
        <v>171</v>
      </c>
      <c r="R1" s="178" t="s">
        <v>172</v>
      </c>
      <c r="S1" s="178" t="s">
        <v>82</v>
      </c>
      <c r="T1" s="163" t="s">
        <v>103</v>
      </c>
      <c r="U1" s="178" t="s">
        <v>105</v>
      </c>
      <c r="V1" s="178" t="s">
        <v>104</v>
      </c>
    </row>
    <row r="2" spans="1:29" s="163" customFormat="1">
      <c r="A2" s="173" t="s">
        <v>154</v>
      </c>
      <c r="B2" s="175">
        <v>16394</v>
      </c>
      <c r="C2" s="173" t="s">
        <v>142</v>
      </c>
      <c r="D2" s="175">
        <v>42374</v>
      </c>
      <c r="E2" s="173" t="s">
        <v>175</v>
      </c>
      <c r="F2" s="179"/>
      <c r="G2" s="176">
        <v>-17</v>
      </c>
      <c r="H2" s="176"/>
      <c r="I2" s="176"/>
      <c r="J2" s="176">
        <v>13</v>
      </c>
      <c r="K2" s="176">
        <v>60</v>
      </c>
      <c r="L2" s="176">
        <v>24</v>
      </c>
      <c r="M2" s="176">
        <v>5</v>
      </c>
      <c r="N2" s="176">
        <f>9*3.5</f>
        <v>31.5</v>
      </c>
      <c r="O2" s="176">
        <v>4</v>
      </c>
      <c r="P2" s="176">
        <v>-11.7</v>
      </c>
      <c r="Q2" s="176"/>
      <c r="R2" s="176"/>
      <c r="S2" s="176"/>
      <c r="T2" s="176"/>
      <c r="U2" s="176"/>
      <c r="V2" s="176"/>
      <c r="W2" s="173"/>
      <c r="X2" s="175"/>
      <c r="Y2" s="173"/>
      <c r="Z2" s="173"/>
      <c r="AA2" s="173"/>
      <c r="AB2" s="173"/>
      <c r="AC2" s="175"/>
    </row>
    <row r="3" spans="1:29">
      <c r="A3" s="173" t="s">
        <v>157</v>
      </c>
      <c r="B3" s="175">
        <v>26867</v>
      </c>
      <c r="C3" s="173" t="s">
        <v>142</v>
      </c>
      <c r="D3" s="175">
        <v>42858</v>
      </c>
      <c r="E3" s="173" t="s">
        <v>158</v>
      </c>
      <c r="F3" s="176"/>
      <c r="G3" s="176">
        <v>-8</v>
      </c>
      <c r="H3" s="176">
        <v>28</v>
      </c>
      <c r="I3" s="176">
        <v>30</v>
      </c>
      <c r="J3" s="176">
        <v>20</v>
      </c>
      <c r="K3" s="176">
        <v>118</v>
      </c>
      <c r="L3" s="176">
        <v>180</v>
      </c>
      <c r="M3" s="176">
        <v>0</v>
      </c>
      <c r="N3" s="176">
        <v>47.25</v>
      </c>
      <c r="O3" s="176">
        <v>4</v>
      </c>
      <c r="P3" s="176">
        <v>-7.7</v>
      </c>
      <c r="Q3" s="176"/>
      <c r="R3" s="176"/>
      <c r="S3" s="176"/>
      <c r="T3" s="176"/>
      <c r="U3" s="176"/>
      <c r="V3" s="176"/>
      <c r="X3" s="175"/>
    </row>
    <row r="4" spans="1:29">
      <c r="A4" s="173" t="s">
        <v>156</v>
      </c>
      <c r="B4" s="175">
        <v>25606</v>
      </c>
      <c r="C4" s="173" t="s">
        <v>160</v>
      </c>
      <c r="D4" s="175">
        <v>42907</v>
      </c>
      <c r="E4" s="173" t="s">
        <v>174</v>
      </c>
      <c r="G4" s="173">
        <v>2</v>
      </c>
      <c r="H4" s="173">
        <v>10</v>
      </c>
      <c r="I4" s="173">
        <v>10</v>
      </c>
      <c r="J4" s="173">
        <v>14</v>
      </c>
      <c r="K4" s="173">
        <v>90</v>
      </c>
      <c r="L4" s="173">
        <v>138</v>
      </c>
      <c r="N4" s="173">
        <f>11*3.5</f>
        <v>38.5</v>
      </c>
      <c r="O4" s="173">
        <v>2</v>
      </c>
      <c r="P4" s="173">
        <v>-8.3000000000000007</v>
      </c>
      <c r="Q4" s="173">
        <v>2</v>
      </c>
      <c r="R4" s="173">
        <v>0</v>
      </c>
      <c r="S4" s="173">
        <v>125</v>
      </c>
      <c r="T4" s="173">
        <v>160</v>
      </c>
      <c r="U4" s="173">
        <v>45</v>
      </c>
      <c r="V4" s="173">
        <v>0</v>
      </c>
      <c r="W4" s="173">
        <v>0</v>
      </c>
    </row>
    <row r="5" spans="1:29">
      <c r="A5" s="189" t="s">
        <v>193</v>
      </c>
      <c r="B5" s="168">
        <v>21916</v>
      </c>
      <c r="C5" s="189" t="s">
        <v>160</v>
      </c>
      <c r="D5" s="168">
        <v>43089</v>
      </c>
      <c r="E5" s="189"/>
      <c r="F5" s="189">
        <v>-4</v>
      </c>
      <c r="G5" s="189">
        <v>-0.5</v>
      </c>
      <c r="H5" s="189">
        <v>120</v>
      </c>
      <c r="I5" s="189">
        <v>120</v>
      </c>
      <c r="J5" s="189">
        <v>15</v>
      </c>
      <c r="K5" s="189">
        <v>90</v>
      </c>
      <c r="L5" s="189">
        <v>183</v>
      </c>
      <c r="M5" s="189">
        <v>0</v>
      </c>
      <c r="N5" s="189">
        <v>38.5</v>
      </c>
      <c r="O5" s="189">
        <v>1.5</v>
      </c>
      <c r="P5" s="189">
        <v>-16</v>
      </c>
      <c r="Q5" s="189">
        <v>6</v>
      </c>
      <c r="R5" s="189">
        <v>2</v>
      </c>
      <c r="S5" s="189">
        <v>200</v>
      </c>
      <c r="T5" s="189">
        <v>10</v>
      </c>
      <c r="U5" s="189">
        <v>100</v>
      </c>
      <c r="V5" s="189">
        <v>1</v>
      </c>
      <c r="W5" s="189">
        <v>0</v>
      </c>
      <c r="X5" s="189"/>
      <c r="Y5" s="189"/>
      <c r="Z5" s="189"/>
      <c r="AA5" s="189"/>
      <c r="AB5" s="189"/>
      <c r="AC5" s="189"/>
    </row>
    <row r="6" spans="1:29">
      <c r="A6" s="198" t="s">
        <v>149</v>
      </c>
      <c r="B6" s="168">
        <v>30348</v>
      </c>
      <c r="C6" s="198" t="s">
        <v>142</v>
      </c>
      <c r="D6" s="168">
        <v>43101</v>
      </c>
      <c r="E6" s="198"/>
      <c r="F6" s="205">
        <v>3</v>
      </c>
      <c r="G6" s="205">
        <v>3</v>
      </c>
      <c r="H6" s="205">
        <v>3</v>
      </c>
      <c r="I6" s="205">
        <v>3</v>
      </c>
      <c r="J6" s="205">
        <v>3</v>
      </c>
      <c r="K6" s="205">
        <v>3</v>
      </c>
      <c r="L6" s="205">
        <v>3</v>
      </c>
      <c r="M6" s="198">
        <v>3</v>
      </c>
      <c r="N6" s="205">
        <v>3</v>
      </c>
      <c r="O6" s="198">
        <v>3</v>
      </c>
      <c r="P6" s="205">
        <v>3</v>
      </c>
      <c r="Q6" s="198">
        <v>1</v>
      </c>
      <c r="R6" s="198">
        <v>2</v>
      </c>
      <c r="S6" s="198">
        <v>200</v>
      </c>
      <c r="T6" s="198">
        <v>0</v>
      </c>
      <c r="U6" s="198">
        <v>200</v>
      </c>
      <c r="V6" s="198">
        <v>0</v>
      </c>
      <c r="W6" s="198">
        <v>0</v>
      </c>
      <c r="X6" s="198"/>
      <c r="Y6" s="198"/>
      <c r="Z6" s="198"/>
      <c r="AA6" s="198"/>
      <c r="AB6" s="198"/>
      <c r="AC6" s="198"/>
    </row>
    <row r="7" spans="1:29">
      <c r="A7" s="198" t="s">
        <v>150</v>
      </c>
      <c r="B7" s="168">
        <v>19360</v>
      </c>
      <c r="C7" s="198" t="s">
        <v>160</v>
      </c>
      <c r="D7" s="168">
        <v>43110</v>
      </c>
      <c r="E7" s="198" t="s">
        <v>180</v>
      </c>
      <c r="F7" s="112">
        <v>-5</v>
      </c>
      <c r="G7" s="112">
        <v>5.5</v>
      </c>
      <c r="H7" s="112">
        <v>180</v>
      </c>
      <c r="I7" s="112">
        <v>180</v>
      </c>
      <c r="J7" s="112">
        <v>19</v>
      </c>
      <c r="K7" s="112">
        <v>110</v>
      </c>
      <c r="L7" s="112">
        <v>100</v>
      </c>
      <c r="M7" s="198">
        <v>0</v>
      </c>
      <c r="N7" s="112">
        <f>9.5*3.5</f>
        <v>33.25</v>
      </c>
      <c r="O7" s="198">
        <v>3</v>
      </c>
      <c r="P7" s="112">
        <v>-10.199999999999999</v>
      </c>
      <c r="Q7" s="198">
        <v>2</v>
      </c>
      <c r="R7" s="198">
        <v>0</v>
      </c>
      <c r="S7" s="198">
        <v>292.5</v>
      </c>
      <c r="T7" s="198">
        <v>450</v>
      </c>
      <c r="U7" s="198">
        <v>0</v>
      </c>
      <c r="V7" s="198">
        <v>45</v>
      </c>
      <c r="W7" s="198">
        <v>0</v>
      </c>
      <c r="X7" s="198"/>
      <c r="Y7" s="198"/>
      <c r="Z7" s="198"/>
      <c r="AA7" s="198"/>
      <c r="AB7" s="198"/>
      <c r="AC7" s="198"/>
    </row>
    <row r="8" spans="1:29" s="180" customFormat="1">
      <c r="A8" s="180" t="s">
        <v>152</v>
      </c>
      <c r="B8" s="168">
        <v>19445</v>
      </c>
      <c r="C8" s="180" t="s">
        <v>160</v>
      </c>
      <c r="D8" s="168">
        <v>43110</v>
      </c>
      <c r="E8" s="205" t="s">
        <v>178</v>
      </c>
      <c r="F8" s="205">
        <v>-5</v>
      </c>
      <c r="G8" s="205">
        <v>2</v>
      </c>
      <c r="H8" s="205">
        <v>120</v>
      </c>
      <c r="I8" s="205">
        <v>89</v>
      </c>
      <c r="J8" s="205">
        <v>20</v>
      </c>
      <c r="K8" s="205">
        <v>82</v>
      </c>
      <c r="L8" s="205">
        <v>186</v>
      </c>
      <c r="M8" s="205">
        <v>1</v>
      </c>
      <c r="N8" s="205"/>
      <c r="O8" s="205"/>
      <c r="P8" s="205"/>
      <c r="Q8" s="205">
        <v>2</v>
      </c>
      <c r="R8" s="205">
        <v>0</v>
      </c>
      <c r="S8" s="205">
        <v>277.5</v>
      </c>
      <c r="T8" s="205">
        <v>420</v>
      </c>
      <c r="U8" s="205">
        <v>0</v>
      </c>
      <c r="V8" s="205">
        <v>45</v>
      </c>
      <c r="W8" s="180">
        <v>0</v>
      </c>
    </row>
    <row r="9" spans="1:29" s="180" customFormat="1">
      <c r="A9" s="205" t="s">
        <v>148</v>
      </c>
      <c r="B9" s="168">
        <v>19034</v>
      </c>
      <c r="C9" s="205" t="s">
        <v>142</v>
      </c>
      <c r="D9" s="174">
        <v>43112</v>
      </c>
      <c r="E9" s="172" t="s">
        <v>138</v>
      </c>
      <c r="F9" s="204">
        <v>-6</v>
      </c>
      <c r="G9" s="204">
        <v>-22</v>
      </c>
      <c r="H9" s="170">
        <v>120</v>
      </c>
      <c r="I9" s="170">
        <v>114</v>
      </c>
      <c r="J9" s="170">
        <v>12</v>
      </c>
      <c r="K9" s="173">
        <v>115</v>
      </c>
      <c r="L9" s="173">
        <v>123</v>
      </c>
      <c r="M9" s="173">
        <v>3</v>
      </c>
      <c r="N9" s="173"/>
      <c r="O9" s="173"/>
      <c r="P9" s="173"/>
      <c r="Q9" s="173">
        <v>1</v>
      </c>
      <c r="R9" s="173">
        <v>0</v>
      </c>
      <c r="S9" s="173">
        <v>367.5</v>
      </c>
      <c r="T9" s="173">
        <v>420</v>
      </c>
      <c r="U9" s="173">
        <v>90</v>
      </c>
      <c r="V9" s="173">
        <v>45</v>
      </c>
      <c r="W9" s="205"/>
      <c r="X9" s="205"/>
      <c r="Y9" s="205"/>
      <c r="Z9" s="205"/>
      <c r="AA9" s="205"/>
      <c r="AB9" s="205"/>
      <c r="AC9" s="205"/>
    </row>
    <row r="10" spans="1:29" s="180" customFormat="1">
      <c r="A10" s="173" t="s">
        <v>157</v>
      </c>
      <c r="B10" s="175">
        <v>26867</v>
      </c>
      <c r="C10" s="173" t="s">
        <v>142</v>
      </c>
      <c r="D10" s="175">
        <v>43112</v>
      </c>
      <c r="E10" s="173" t="s">
        <v>159</v>
      </c>
      <c r="F10" s="176">
        <v>5</v>
      </c>
      <c r="G10" s="176">
        <v>-9</v>
      </c>
      <c r="H10" s="176">
        <v>95</v>
      </c>
      <c r="I10" s="176">
        <v>57</v>
      </c>
      <c r="J10" s="176">
        <v>20</v>
      </c>
      <c r="K10" s="176">
        <v>111</v>
      </c>
      <c r="L10" s="176">
        <v>240</v>
      </c>
      <c r="M10" s="176">
        <v>9</v>
      </c>
      <c r="N10" s="176">
        <v>50.75</v>
      </c>
      <c r="O10" s="176">
        <v>1.5</v>
      </c>
      <c r="P10" s="176">
        <v>-20</v>
      </c>
      <c r="Q10" s="176"/>
      <c r="R10" s="176"/>
      <c r="S10" s="176"/>
      <c r="T10" s="176"/>
      <c r="U10" s="176"/>
      <c r="V10" s="176"/>
      <c r="W10" s="173"/>
      <c r="X10" s="175"/>
      <c r="Y10" s="173"/>
      <c r="Z10" s="173"/>
      <c r="AA10" s="173"/>
      <c r="AB10" s="173"/>
      <c r="AC10" s="175"/>
    </row>
    <row r="11" spans="1:29" s="180" customFormat="1">
      <c r="A11" s="173" t="s">
        <v>156</v>
      </c>
      <c r="B11" s="175">
        <v>25606</v>
      </c>
      <c r="C11" s="173" t="s">
        <v>160</v>
      </c>
      <c r="D11" s="175">
        <v>43118</v>
      </c>
      <c r="E11" s="173" t="s">
        <v>173</v>
      </c>
      <c r="F11" s="173">
        <v>-2</v>
      </c>
      <c r="G11" s="173">
        <v>5</v>
      </c>
      <c r="H11" s="173">
        <v>70</v>
      </c>
      <c r="I11" s="173">
        <v>27</v>
      </c>
      <c r="J11" s="173">
        <v>20</v>
      </c>
      <c r="K11" s="173">
        <v>93</v>
      </c>
      <c r="L11" s="173">
        <v>40</v>
      </c>
      <c r="M11" s="173">
        <v>0</v>
      </c>
      <c r="N11" s="173">
        <f>12*3.5</f>
        <v>42</v>
      </c>
      <c r="O11" s="173">
        <v>2.5</v>
      </c>
      <c r="P11" s="173">
        <v>-7.9</v>
      </c>
      <c r="Q11" s="173">
        <v>2</v>
      </c>
      <c r="R11" s="173">
        <v>0</v>
      </c>
      <c r="S11" s="183">
        <v>192.5</v>
      </c>
      <c r="T11" s="173">
        <v>160</v>
      </c>
      <c r="U11" s="173">
        <v>45</v>
      </c>
      <c r="V11" s="173">
        <v>45</v>
      </c>
      <c r="W11" s="173">
        <v>0</v>
      </c>
      <c r="X11" s="173"/>
      <c r="Y11" s="173"/>
      <c r="Z11" s="173"/>
      <c r="AA11" s="173"/>
      <c r="AB11" s="173"/>
      <c r="AC11" s="173"/>
    </row>
    <row r="12" spans="1:29" s="180" customFormat="1">
      <c r="A12" s="180" t="s">
        <v>154</v>
      </c>
      <c r="B12" s="168">
        <v>16394</v>
      </c>
      <c r="C12" s="180" t="s">
        <v>142</v>
      </c>
      <c r="D12" s="168">
        <v>43118</v>
      </c>
      <c r="E12" s="197" t="s">
        <v>176</v>
      </c>
      <c r="F12" s="180">
        <v>-18</v>
      </c>
      <c r="G12" s="180">
        <v>-16</v>
      </c>
      <c r="H12" s="180">
        <v>43</v>
      </c>
      <c r="I12" s="180">
        <v>27</v>
      </c>
      <c r="J12" s="180">
        <v>15</v>
      </c>
      <c r="K12" s="180">
        <v>70</v>
      </c>
      <c r="L12" s="180">
        <v>162</v>
      </c>
      <c r="M12" s="180">
        <v>10</v>
      </c>
      <c r="N12" s="180">
        <f>9.5*3.5</f>
        <v>33.25</v>
      </c>
      <c r="O12" s="180">
        <v>4</v>
      </c>
      <c r="P12" s="180">
        <v>-9.3000000000000007</v>
      </c>
    </row>
    <row r="13" spans="1:29" s="180" customFormat="1">
      <c r="A13" s="180" t="s">
        <v>191</v>
      </c>
      <c r="B13" s="168">
        <v>32800</v>
      </c>
      <c r="C13" s="180" t="s">
        <v>160</v>
      </c>
      <c r="D13" s="168">
        <v>43130</v>
      </c>
      <c r="E13" s="180" t="s">
        <v>192</v>
      </c>
      <c r="F13" s="180">
        <v>-20</v>
      </c>
      <c r="G13" s="180">
        <v>-20</v>
      </c>
      <c r="H13" s="180">
        <v>70</v>
      </c>
      <c r="I13" s="180">
        <v>77</v>
      </c>
      <c r="J13" s="180">
        <v>14</v>
      </c>
      <c r="K13" s="180">
        <v>50</v>
      </c>
      <c r="L13" s="180">
        <v>67</v>
      </c>
      <c r="M13" s="180">
        <v>0</v>
      </c>
      <c r="N13" s="180">
        <v>28</v>
      </c>
      <c r="O13" s="180">
        <v>1.5</v>
      </c>
      <c r="P13" s="180">
        <v>-21.6</v>
      </c>
      <c r="Q13" s="180">
        <v>2</v>
      </c>
      <c r="R13" s="180">
        <v>2</v>
      </c>
      <c r="S13" s="180">
        <v>62.5</v>
      </c>
      <c r="T13" s="180">
        <v>125</v>
      </c>
      <c r="U13" s="180">
        <v>0</v>
      </c>
      <c r="V13" s="180">
        <v>0</v>
      </c>
      <c r="W13" s="180">
        <v>0</v>
      </c>
    </row>
    <row r="14" spans="1:29" s="180" customFormat="1">
      <c r="A14" s="180" t="s">
        <v>193</v>
      </c>
      <c r="B14" s="168">
        <v>21916</v>
      </c>
      <c r="C14" s="180" t="s">
        <v>160</v>
      </c>
      <c r="D14" s="168">
        <v>43199</v>
      </c>
      <c r="E14" s="180" t="s">
        <v>194</v>
      </c>
      <c r="F14" s="180">
        <v>-2</v>
      </c>
      <c r="G14" s="180">
        <v>1.5</v>
      </c>
      <c r="H14" s="180">
        <v>120</v>
      </c>
      <c r="I14" s="180">
        <v>120</v>
      </c>
      <c r="J14" s="180">
        <v>17</v>
      </c>
      <c r="K14" s="180">
        <v>132</v>
      </c>
      <c r="L14" s="180">
        <v>180</v>
      </c>
      <c r="M14" s="180">
        <v>0.3</v>
      </c>
      <c r="N14" s="180">
        <f>12*3.5</f>
        <v>42</v>
      </c>
      <c r="O14" s="180">
        <v>1.5</v>
      </c>
      <c r="P14" s="180">
        <v>-14</v>
      </c>
      <c r="Q14" s="180">
        <v>1</v>
      </c>
      <c r="R14" s="180">
        <v>1</v>
      </c>
      <c r="S14" s="180">
        <v>290</v>
      </c>
      <c r="T14" s="180">
        <v>200</v>
      </c>
      <c r="U14" s="180">
        <v>50</v>
      </c>
      <c r="V14" s="180">
        <v>40</v>
      </c>
      <c r="W14" s="201">
        <v>0</v>
      </c>
    </row>
    <row r="15" spans="1:29" s="180" customFormat="1">
      <c r="A15" s="201" t="s">
        <v>196</v>
      </c>
      <c r="B15" s="168">
        <v>14977</v>
      </c>
      <c r="C15" s="201" t="s">
        <v>142</v>
      </c>
      <c r="D15" s="168">
        <v>43255</v>
      </c>
      <c r="E15" s="201" t="s">
        <v>195</v>
      </c>
      <c r="F15" s="180">
        <v>-22</v>
      </c>
      <c r="G15" s="180">
        <v>-22</v>
      </c>
      <c r="H15" s="180">
        <v>3</v>
      </c>
      <c r="I15" s="180">
        <v>4</v>
      </c>
      <c r="J15" s="180">
        <v>10</v>
      </c>
      <c r="K15" s="180">
        <v>120</v>
      </c>
      <c r="L15" s="180">
        <v>45</v>
      </c>
      <c r="M15" s="180">
        <v>0.3</v>
      </c>
    </row>
    <row r="16" spans="1:29" s="180" customFormat="1">
      <c r="A16" s="173" t="s">
        <v>197</v>
      </c>
      <c r="B16" s="175">
        <v>26867</v>
      </c>
      <c r="C16" s="173" t="s">
        <v>160</v>
      </c>
      <c r="D16" s="175">
        <v>43257</v>
      </c>
      <c r="E16" s="202" t="s">
        <v>198</v>
      </c>
      <c r="F16" s="173">
        <v>0</v>
      </c>
      <c r="G16" s="173">
        <v>19</v>
      </c>
      <c r="H16" s="173">
        <v>11</v>
      </c>
      <c r="I16" s="173">
        <v>20</v>
      </c>
      <c r="J16" s="173">
        <v>14</v>
      </c>
      <c r="K16" s="173">
        <v>41</v>
      </c>
      <c r="L16" s="173">
        <v>45</v>
      </c>
      <c r="M16" s="173">
        <v>0.1</v>
      </c>
      <c r="N16" s="173"/>
      <c r="O16" s="173"/>
      <c r="P16" s="173"/>
      <c r="Q16" s="173"/>
      <c r="R16" s="173"/>
      <c r="S16" s="173"/>
      <c r="T16" s="173"/>
      <c r="U16" s="173"/>
      <c r="V16" s="173"/>
      <c r="W16" s="173"/>
      <c r="X16" s="173"/>
      <c r="Y16" s="173"/>
      <c r="Z16" s="173"/>
      <c r="AA16" s="173"/>
      <c r="AB16" s="173"/>
      <c r="AC16" s="173"/>
    </row>
    <row r="17" spans="1:29">
      <c r="A17" s="173" t="s">
        <v>191</v>
      </c>
      <c r="B17" s="168">
        <v>32800</v>
      </c>
      <c r="C17" s="173" t="s">
        <v>160</v>
      </c>
      <c r="D17" s="175">
        <v>43263</v>
      </c>
      <c r="F17" s="173">
        <v>-15</v>
      </c>
      <c r="H17" s="173">
        <v>29</v>
      </c>
      <c r="I17" s="173">
        <v>37</v>
      </c>
      <c r="J17" s="173">
        <v>18</v>
      </c>
    </row>
    <row r="18" spans="1:29">
      <c r="A18" s="173" t="s">
        <v>199</v>
      </c>
      <c r="B18" s="175">
        <v>19725</v>
      </c>
      <c r="C18" s="173" t="s">
        <v>160</v>
      </c>
      <c r="D18" s="175">
        <v>43427</v>
      </c>
      <c r="E18" s="205" t="s">
        <v>201</v>
      </c>
      <c r="F18" s="173">
        <v>4</v>
      </c>
      <c r="G18" s="173">
        <v>8</v>
      </c>
      <c r="H18" s="173">
        <v>34</v>
      </c>
      <c r="I18" s="173">
        <v>22</v>
      </c>
      <c r="J18" s="173">
        <v>12</v>
      </c>
      <c r="K18" s="173">
        <v>98</v>
      </c>
      <c r="L18" s="173">
        <v>89</v>
      </c>
      <c r="M18" s="173">
        <v>0.3</v>
      </c>
      <c r="N18" s="205" t="s">
        <v>202</v>
      </c>
      <c r="O18" s="205" t="s">
        <v>202</v>
      </c>
      <c r="P18" s="205" t="s">
        <v>202</v>
      </c>
    </row>
    <row r="19" spans="1:29">
      <c r="A19" s="205" t="s">
        <v>200</v>
      </c>
      <c r="B19" s="168">
        <v>24113</v>
      </c>
      <c r="C19" s="205" t="s">
        <v>142</v>
      </c>
      <c r="D19" s="168">
        <v>43425</v>
      </c>
      <c r="E19" s="205" t="s">
        <v>203</v>
      </c>
      <c r="F19" s="205">
        <v>-20</v>
      </c>
      <c r="G19" s="205">
        <v>-22</v>
      </c>
      <c r="H19" s="205">
        <v>35</v>
      </c>
      <c r="I19" s="205">
        <v>34</v>
      </c>
      <c r="J19" s="205">
        <v>16</v>
      </c>
      <c r="K19" s="205">
        <v>79</v>
      </c>
      <c r="L19" s="205">
        <v>98</v>
      </c>
      <c r="M19" s="205">
        <v>0.6</v>
      </c>
      <c r="N19" s="173">
        <v>31.5</v>
      </c>
      <c r="O19" s="173">
        <v>1</v>
      </c>
      <c r="P19" s="173">
        <v>-10</v>
      </c>
      <c r="Q19" s="173">
        <v>1</v>
      </c>
      <c r="R19" s="173">
        <v>1</v>
      </c>
      <c r="S19" s="173">
        <v>30</v>
      </c>
      <c r="T19" s="173">
        <v>30</v>
      </c>
      <c r="U19" s="173">
        <v>0</v>
      </c>
      <c r="V19" s="173">
        <v>0</v>
      </c>
      <c r="W19" s="173">
        <v>0</v>
      </c>
      <c r="X19" s="205"/>
      <c r="Y19" s="205"/>
      <c r="Z19" s="205"/>
      <c r="AA19" s="205"/>
      <c r="AB19" s="205"/>
      <c r="AC19" s="205"/>
    </row>
    <row r="21" spans="1:29">
      <c r="F21" s="147"/>
      <c r="G21" s="147"/>
      <c r="H21" s="147"/>
      <c r="I21" s="147"/>
      <c r="J21" s="147"/>
      <c r="K21" s="147"/>
      <c r="L21" s="147"/>
      <c r="M21" s="147"/>
      <c r="N21" s="147"/>
      <c r="O21" s="147"/>
      <c r="P21" s="147"/>
      <c r="Q21" s="147"/>
      <c r="R21" s="147"/>
      <c r="S21" s="147"/>
      <c r="T21" s="147"/>
      <c r="U21" s="147"/>
      <c r="V21" s="147"/>
      <c r="W21" s="147"/>
    </row>
  </sheetData>
  <autoFilter ref="A1:AC18">
    <sortState ref="A2:AC19">
      <sortCondition ref="D1:D19"/>
    </sortState>
  </autoFilter>
  <pageMargins left="0.75" right="0.75" top="1" bottom="1" header="0.5" footer="0.5"/>
  <pageSetup paperSize="9" orientation="portrait" horizontalDpi="4294967292" verticalDpi="4294967292"/>
  <extLst>
    <ext xmlns:x14="http://schemas.microsoft.com/office/spreadsheetml/2009/9/main" uri="{CCE6A557-97BC-4b89-ADB6-D9C93CAAB3DF}">
      <x14:dataValidations xmlns:xm="http://schemas.microsoft.com/office/excel/2006/main" count="1">
        <x14:dataValidation type="list" allowBlank="1" showInputMessage="1" showErrorMessage="1">
          <x14:formula1>
            <xm:f>Listes!$D$2:$D$9999</xm:f>
          </x14:formula1>
          <xm:sqref>A2:A9999</xm:sqref>
        </x14:dataValidation>
      </x14:dataValidations>
    </ex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N86"/>
  <sheetViews>
    <sheetView zoomScale="150" zoomScaleNormal="150" zoomScalePageLayoutView="150" workbookViewId="0">
      <pane ySplit="1" topLeftCell="A2" activePane="bottomLeft" state="frozen"/>
      <selection pane="bottomLeft" activeCell="S3" sqref="S3"/>
    </sheetView>
  </sheetViews>
  <sheetFormatPr baseColWidth="10" defaultRowHeight="15" x14ac:dyDescent="0"/>
  <cols>
    <col min="1" max="1" width="18.5" style="2" customWidth="1"/>
    <col min="2" max="2" width="17.33203125" style="31" customWidth="1"/>
    <col min="3" max="3" width="6.33203125" style="31" customWidth="1"/>
    <col min="4" max="4" width="5" style="31" customWidth="1"/>
    <col min="5" max="5" width="5" style="96" customWidth="1"/>
    <col min="6" max="7" width="5" style="31" customWidth="1"/>
    <col min="8" max="8" width="4.33203125" style="31" customWidth="1"/>
    <col min="9" max="9" width="4.1640625" style="31" customWidth="1"/>
    <col min="10" max="10" width="5" style="31" customWidth="1"/>
    <col min="11" max="11" width="5" style="96" customWidth="1"/>
    <col min="12" max="13" width="5" style="31" customWidth="1"/>
    <col min="14" max="14" width="5" style="96" customWidth="1"/>
    <col min="15" max="16" width="4" style="31" customWidth="1"/>
    <col min="17" max="25" width="5" style="31" customWidth="1"/>
    <col min="26" max="26" width="10.6640625" style="31" customWidth="1"/>
    <col min="27" max="33" width="5" style="31" customWidth="1"/>
    <col min="34" max="34" width="4.33203125" style="31" customWidth="1"/>
    <col min="35" max="35" width="4" style="31" customWidth="1"/>
    <col min="36" max="41" width="4" style="2" customWidth="1"/>
    <col min="42" max="42" width="5.5" style="2" customWidth="1"/>
    <col min="43" max="43" width="4" style="2" customWidth="1"/>
    <col min="44" max="44" width="4.5" style="2" customWidth="1"/>
    <col min="45" max="55" width="4" style="2" customWidth="1"/>
    <col min="56" max="77" width="3.83203125" style="2" customWidth="1"/>
    <col min="78" max="16384" width="10.83203125" style="2"/>
  </cols>
  <sheetData>
    <row r="1" spans="1:84" s="1" customFormat="1" ht="69" customHeight="1">
      <c r="A1" s="148" t="str">
        <f t="array" ref="A1">INDEX(tests!$C$2:$C$9999,SMALL(IF((tests!$A$2:$A$9999=résumé!A6),ROW($1:$9998)),ROWS($1:1)))</f>
        <v>homme</v>
      </c>
      <c r="B1" s="165">
        <f t="array" aca="1" ref="B1" ca="1">IF(ROUNDDOWN(INT((TODAY()-INDEX(tests!B$2:B$9999,SMALL(IF((tests!$A$2:$A$9999=résumé!A6),ROW($1:$9998)),1)))/365.25)/10,0)*10&lt;30,30,IF(ROUNDDOWN(INT((TODAY()-INDEX(tests!B$2:B$9999,SMALL(IF((tests!$A$2:$A$9999=résumé!A6),ROW($1:$9998)),1)))/365.25)/10,0)*10&gt;69,61,ROUNDDOWN(INT((TODAY()-INDEX(tests!B$2:B$9999,SMALL(IF((tests!$A$2:$A$9999=résumé!A6),ROW($1:$9998)),1)))/365.25)/10,0)*10))</f>
        <v>50</v>
      </c>
      <c r="C1" s="147" t="s">
        <v>112</v>
      </c>
      <c r="D1" s="147" t="s">
        <v>111</v>
      </c>
      <c r="E1" s="147"/>
      <c r="F1" s="147" t="s">
        <v>125</v>
      </c>
      <c r="G1" s="147" t="s">
        <v>126</v>
      </c>
      <c r="H1" s="147"/>
      <c r="I1" s="147" t="s">
        <v>127</v>
      </c>
      <c r="J1" s="147" t="s">
        <v>128</v>
      </c>
      <c r="K1" s="147"/>
      <c r="L1" s="147" t="s">
        <v>129</v>
      </c>
      <c r="M1" s="147" t="s">
        <v>130</v>
      </c>
      <c r="N1" s="147"/>
      <c r="O1" s="147" t="s">
        <v>123</v>
      </c>
      <c r="P1" s="147" t="s">
        <v>124</v>
      </c>
      <c r="Q1" s="147" t="s">
        <v>113</v>
      </c>
      <c r="R1" s="147" t="s">
        <v>131</v>
      </c>
      <c r="S1" s="147" t="s">
        <v>132</v>
      </c>
      <c r="T1" s="147" t="s">
        <v>82</v>
      </c>
      <c r="U1" s="1" t="s">
        <v>103</v>
      </c>
      <c r="V1" s="147" t="s">
        <v>105</v>
      </c>
      <c r="W1" s="147" t="s">
        <v>104</v>
      </c>
      <c r="X1" s="127" t="s">
        <v>108</v>
      </c>
      <c r="Y1" s="127" t="s">
        <v>109</v>
      </c>
      <c r="Z1" s="1" t="s">
        <v>114</v>
      </c>
      <c r="AD1" s="33"/>
      <c r="AE1" s="33"/>
      <c r="AF1" s="33"/>
      <c r="AG1" s="33"/>
      <c r="AH1" s="1" t="s">
        <v>24</v>
      </c>
      <c r="AI1" s="1" t="s">
        <v>23</v>
      </c>
      <c r="AJ1" s="236" t="s">
        <v>41</v>
      </c>
      <c r="AK1" s="236"/>
      <c r="AL1" s="236"/>
      <c r="AM1" s="236"/>
      <c r="AN1" s="236"/>
      <c r="AO1" s="236"/>
      <c r="AQ1" s="2"/>
      <c r="AR1" s="2"/>
      <c r="AS1" s="34" t="s">
        <v>25</v>
      </c>
      <c r="AT1" s="34" t="s">
        <v>1</v>
      </c>
      <c r="AU1" s="34" t="s">
        <v>2</v>
      </c>
      <c r="AV1" s="34" t="s">
        <v>3</v>
      </c>
      <c r="AW1" s="34"/>
      <c r="AX1" s="34" t="s">
        <v>7</v>
      </c>
      <c r="AY1" s="34" t="s">
        <v>5</v>
      </c>
      <c r="AZ1" s="34" t="s">
        <v>4</v>
      </c>
      <c r="BA1" s="34" t="s">
        <v>6</v>
      </c>
      <c r="BB1" s="35" t="s">
        <v>20</v>
      </c>
      <c r="BC1" s="35" t="s">
        <v>21</v>
      </c>
      <c r="BD1" s="35" t="s">
        <v>19</v>
      </c>
      <c r="BE1" s="33" t="s">
        <v>77</v>
      </c>
      <c r="BF1" s="33" t="s">
        <v>121</v>
      </c>
      <c r="BG1" s="1" t="s">
        <v>100</v>
      </c>
      <c r="BH1" s="33" t="s">
        <v>79</v>
      </c>
      <c r="BI1" s="33" t="s">
        <v>80</v>
      </c>
      <c r="BJ1" s="33" t="s">
        <v>81</v>
      </c>
      <c r="BK1" s="33" t="s">
        <v>122</v>
      </c>
      <c r="BL1" s="35"/>
      <c r="BM1" s="35"/>
      <c r="BN1" s="35"/>
      <c r="BO1" s="35"/>
      <c r="BP1" s="35"/>
      <c r="BQ1" s="35"/>
      <c r="BR1" s="35"/>
      <c r="BS1" s="35"/>
      <c r="BT1" s="35"/>
      <c r="BU1" s="35"/>
      <c r="BV1" s="35"/>
      <c r="BW1" s="35"/>
      <c r="BX1" s="35"/>
      <c r="BY1" s="35"/>
      <c r="BZ1" s="234" t="s">
        <v>17</v>
      </c>
      <c r="CA1" s="234"/>
      <c r="CB1" s="234"/>
      <c r="CC1" s="234"/>
      <c r="CD1" s="234"/>
      <c r="CE1" s="234"/>
    </row>
    <row r="2" spans="1:84" ht="14" customHeight="1">
      <c r="A2" s="128" t="s">
        <v>40</v>
      </c>
      <c r="B2" s="129"/>
      <c r="C2" s="169">
        <f ca="1">VLOOKUP(B1,IF(A1="Homme",B26:J30,B31:J35),2,)</f>
        <v>0.01</v>
      </c>
      <c r="D2" s="169">
        <f ca="1">VLOOKUP(B1,IF(A1="Homme",B26:J30,B31:J35),3,)</f>
        <v>-5</v>
      </c>
      <c r="E2" s="169"/>
      <c r="F2" s="169">
        <f ca="1">VLOOKUP(B1,IF(A1="Homme",B26:J30,B31:J35),4,)</f>
        <v>60</v>
      </c>
      <c r="G2" s="169">
        <f ca="1">VLOOKUP(B1,IF(A1="Homme",B26:J30,B31:J35),5,)</f>
        <v>60</v>
      </c>
      <c r="H2" s="169"/>
      <c r="I2" s="169">
        <f ca="1">VLOOKUP(B1,IF(A1="Homme",B26:J30,B31:J35),6,)</f>
        <v>19</v>
      </c>
      <c r="J2" s="169">
        <f ca="1">VLOOKUP(B1,IF(A1="Homme",B26:J30,B31:J35),7,)</f>
        <v>90</v>
      </c>
      <c r="K2" s="169"/>
      <c r="L2" s="169">
        <f ca="1">VLOOKUP(B1,IF(A1="Homme",B26:J30,B31:J35),8,)</f>
        <v>120</v>
      </c>
      <c r="M2" s="169">
        <f ca="1">VLOOKUP(B1,IF(A1="Homme",B26:K30,B31:K35),9,)</f>
        <v>6</v>
      </c>
      <c r="N2" s="169"/>
      <c r="O2" s="169">
        <f ca="1">VLOOKUP(B1,IF(A1="Homme",B26:K30,B31:K35),10,)</f>
        <v>33</v>
      </c>
      <c r="P2" s="169">
        <v>3</v>
      </c>
      <c r="Q2" s="169">
        <v>-8</v>
      </c>
      <c r="R2" s="169">
        <v>1.5</v>
      </c>
      <c r="S2" s="169">
        <v>1</v>
      </c>
      <c r="T2" s="170">
        <v>150</v>
      </c>
      <c r="U2" s="170">
        <v>20</v>
      </c>
      <c r="V2" s="170">
        <v>50</v>
      </c>
      <c r="W2" s="170">
        <v>10</v>
      </c>
      <c r="X2" s="127"/>
      <c r="Y2" s="127"/>
      <c r="Z2" s="1"/>
      <c r="AA2" s="1"/>
      <c r="AB2" s="1"/>
      <c r="AC2" s="1"/>
      <c r="AD2" s="1"/>
      <c r="AE2" s="1"/>
      <c r="AF2" s="1"/>
      <c r="AG2" s="1"/>
      <c r="AH2" s="119">
        <v>120</v>
      </c>
      <c r="AI2" s="2">
        <f ca="1">SMALL(O2:O4,1)</f>
        <v>31.5</v>
      </c>
      <c r="AJ2" s="5">
        <f>LARGE(P2:P4,1)</f>
        <v>3</v>
      </c>
      <c r="AK2" s="5">
        <f>AJ2+(AN2-AJ2)*0.1</f>
        <v>7.8000000000000007</v>
      </c>
      <c r="AL2" s="5">
        <f>AJ2+(AN2-AJ2)*0.2</f>
        <v>12.600000000000001</v>
      </c>
      <c r="AM2" s="5">
        <f>AJ2+(AN2-AJ2)*0.3</f>
        <v>17.399999999999999</v>
      </c>
      <c r="AN2" s="5">
        <f>AJ2+(AO2-AJ2)*0.4</f>
        <v>51</v>
      </c>
      <c r="AO2" s="5">
        <f>AH2+AJ2</f>
        <v>123</v>
      </c>
      <c r="AQ2" s="120" t="s">
        <v>44</v>
      </c>
      <c r="AR2" s="121">
        <f>LARGE(A3:A12,1)</f>
        <v>43425</v>
      </c>
      <c r="AS2" s="122">
        <f>VLOOKUP(AR2,A3:Q12,3,)</f>
        <v>-20</v>
      </c>
      <c r="AT2" s="122">
        <f>VLOOKUP(AR2,A3:Q12,4,)</f>
        <v>-22</v>
      </c>
      <c r="AU2" s="122">
        <f>VLOOKUP(AR2,A3:Q12,5,)</f>
        <v>0</v>
      </c>
      <c r="AV2" s="122">
        <f>VLOOKUP(AR2,A3:Q12,6,)</f>
        <v>35</v>
      </c>
      <c r="AW2" s="122"/>
      <c r="AX2" s="122">
        <f>VLOOKUP(AR2,A3:Q12,8,)</f>
        <v>0</v>
      </c>
      <c r="AY2" s="122">
        <f>VLOOKUP(AR2,A3:Q12,9,)</f>
        <v>16</v>
      </c>
      <c r="AZ2" s="122">
        <f>VLOOKUP(AR2,A3:Q12,10,)</f>
        <v>79</v>
      </c>
      <c r="BA2" s="122">
        <f>VLOOKUP(AR2,A3:Q12,11,)</f>
        <v>0</v>
      </c>
      <c r="BB2" s="122">
        <f>VLOOKUP(AR2,A3:Q12,12,)</f>
        <v>98</v>
      </c>
      <c r="BC2" s="122">
        <f>VLOOKUP(AR2,A3:Q12,13,)</f>
        <v>0.6</v>
      </c>
      <c r="BD2" s="122">
        <f>VLOOKUP(AR2,A3:Q12,14,)</f>
        <v>0</v>
      </c>
      <c r="BE2" s="122">
        <f>VLOOKUP(AR2,A3:X12,15,)</f>
        <v>31.5</v>
      </c>
      <c r="BF2" s="122">
        <f>VLOOKUP(AR2,A3:X12,16,)</f>
        <v>1</v>
      </c>
      <c r="BG2" s="122">
        <f>VLOOKUP(AR2,A3:X12,17,)</f>
        <v>-10</v>
      </c>
      <c r="BH2" s="122">
        <f>VLOOKUP(AR2,A3:X12,18,)</f>
        <v>1</v>
      </c>
      <c r="BI2" s="122">
        <f>VLOOKUP(AR2,A3:X12,19,)</f>
        <v>1</v>
      </c>
      <c r="BJ2" s="122">
        <f>VLOOKUP(AR2,A3:X12,20,)</f>
        <v>30</v>
      </c>
      <c r="BK2" s="122">
        <f>VLOOKUP(AR2,A3:X12,21,)</f>
        <v>30</v>
      </c>
      <c r="BL2" s="36"/>
      <c r="BM2" s="36"/>
      <c r="BN2" s="36"/>
      <c r="BO2" s="36"/>
      <c r="BP2" s="36"/>
      <c r="BQ2" s="36"/>
      <c r="BR2" s="36"/>
      <c r="BS2" s="36"/>
      <c r="BT2" s="36"/>
      <c r="BU2" s="36"/>
      <c r="BV2" s="36"/>
      <c r="BW2" s="36"/>
      <c r="BX2" s="36"/>
      <c r="BY2" s="36"/>
    </row>
    <row r="3" spans="1:84">
      <c r="A3" s="131">
        <f t="array" ref="A3">IFERROR(INDEX(tests!$D$2:$D$9999,LARGE(IF((tests!$A$2:$A$9999=résumé!$A$6),ROW($1:$9998)),1)),"")</f>
        <v>43425</v>
      </c>
      <c r="B3" s="171" t="str">
        <f t="array" ref="B3">IFERROR(IF(INDEX(tests!E$2:E$9999,SMALL(IF((tests!$A$2:$A$9999=résumé!$A$6)*(tests!$D$2:$D$9999=$A3),ROW($1:$9998)),1))="","",INDEX(tests!E$2:E$9999,SMALL(IF((tests!$A$2:$A$9999=résumé!$A$6)*(tests!$D$2:$D$9999=$A3),ROW($1:$9998)),1))),"")</f>
        <v>2/3 du temps passé à paris, 1/5 à sa maison de campagne, ¼ du temps en déplacement en Europe. _x000D_Evite l’AP et le sport parce que ça ne lui plait pas, vécu comme une contrainte._x000D_Pourquoi en faire : la santé, et je me sens pas bien dans mon corps._x000D_Antécédent: Tympan perforé, lombalgie chronique, spondilarthite/ fracture en 2014 à hauteur de la cheville _x000D_Prends les escaliers 3 étage 3 fois par jours, les courses 300 m autour de la maison, _x000D_Aime se balader en villes inconnues mais manque d’occasion. Toujours en mouvement dans la journée._x000D__x000D_En surpoids depuis toujours, nombreux régimes encadrés, bon niveau de connaissance._x000D_En echec en société, ou à l’étranger._x000D__x000D_Souhaite : au quotidien une routine quel qu’elle soit, + une activité hebdomadaire  flexible + adaptée aux douleur +_x000D__x000D_16 relevé de chaise_x000D_1 :38 gainage ventrale_x000D_1 :19 gainage dorsale_x000D_équilibre gauche 34s_x000D_équilibre droite 35s_x000D_Souplesse membre inf 22cm avant les orteils_x000D_Coude gauche en haut 20 cm entre _x000D_</v>
      </c>
      <c r="C3" s="171">
        <f t="array" ref="C3">IFERROR(IF(INDEX(tests!F$2:F$9999,SMALL(IF((tests!$A$2:$A$9999=résumé!$A$6)*(tests!$D$2:$D$9999=$A3),ROW($1:$9998)),1))="","",INDEX(tests!F$2:F$9999,SMALL(IF((tests!$A$2:$A$9999=résumé!$A$6)*(tests!$D$2:$D$9999=$A3),ROW($1:$9998)),1))),"")</f>
        <v>-20</v>
      </c>
      <c r="D3" s="171">
        <f t="array" ref="D3">IFERROR(IF(INDEX(tests!G$2:G$9999,SMALL(IF((tests!$A$2:$A$9999=résumé!$A$6)*(tests!$D$2:$D$9999=$A3),ROW($1:$9998)),1))="","",INDEX(tests!G$2:G$9999,SMALL(IF((tests!$A$2:$A$9999=résumé!$A$6)*(tests!$D$2:$D$9999=$A3),ROW($1:$9998)),1))),"")</f>
        <v>-22</v>
      </c>
      <c r="F3" s="171">
        <f t="array" ref="F3">IFERROR(IF(INDEX(tests!H$2:H$9999,SMALL(IF((tests!$A$2:$A$9999=résumé!$A$6)*(tests!$D$2:$D$9999=$A3),ROW($1:$9998)),1))="","",INDEX(tests!H$2:H$9999,SMALL(IF((tests!$A$2:$A$9999=résumé!$A$6)*(tests!$D$2:$D$9999=$A3),ROW($1:$9998)),1))),"")</f>
        <v>35</v>
      </c>
      <c r="G3" s="171">
        <f t="array" ref="G3">IFERROR(IF(INDEX(tests!I$2:I$9999,SMALL(IF((tests!$A$2:$A$9999=résumé!$A$6)*(tests!$D$2:$D$9999=$A3),ROW($1:$9998)),1))="","",INDEX(tests!I$2:I$9999,SMALL(IF((tests!$A$2:$A$9999=résumé!$A$6)*(tests!$D$2:$D$9999=$A3),ROW($1:$9998)),1))),"")</f>
        <v>34</v>
      </c>
      <c r="I3" s="171">
        <f t="array" ref="I3">IFERROR(IF(INDEX(tests!J$2:J$9999,SMALL(IF((tests!$A$2:$A$9999=résumé!$A$6)*(tests!$D$2:$D$9999=$A3),ROW($1:$9998)),1))="","",INDEX(tests!J$2:J$9999,SMALL(IF((tests!$A$2:$A$9999=résumé!$A$6)*(tests!$D$2:$D$9999=$A3),ROW($1:$9998)),1))),"")</f>
        <v>16</v>
      </c>
      <c r="J3" s="171">
        <f t="array" ref="J3">IFERROR(IF(INDEX(tests!K$2:K$9999,SMALL(IF((tests!$A$2:$A$9999=résumé!$A$6)*(tests!$D$2:$D$9999=$A3),ROW($1:$9998)),1))="","",INDEX(tests!K$2:K$9999,SMALL(IF((tests!$A$2:$A$9999=résumé!$A$6)*(tests!$D$2:$D$9999=$A3),ROW($1:$9998)),1))),"")</f>
        <v>79</v>
      </c>
      <c r="L3" s="171">
        <f t="array" ref="L3">IFERROR(IF(INDEX(tests!L$2:L$9999,SMALL(IF((tests!$A$2:$A$9999=résumé!$A$6)*(tests!$D$2:$D$9999=$A3),ROW($1:$9998)),1))="","",INDEX(tests!L$2:L$9999,SMALL(IF((tests!$A$2:$A$9999=résumé!$A$6)*(tests!$D$2:$D$9999=$A3),ROW($1:$9998)),1))),"")</f>
        <v>98</v>
      </c>
      <c r="M3" s="171">
        <f t="array" ref="M3">IFERROR(IF(INDEX(tests!M$2:M$9999,SMALL(IF((tests!$A$2:$A$9999=résumé!$A$6)*(tests!$D$2:$D$9999=$A3),ROW($1:$9998)),1))="","",INDEX(tests!M$2:M$9999,SMALL(IF((tests!$A$2:$A$9999=résumé!$A$6)*(tests!$D$2:$D$9999=$A3),ROW($1:$9998)),1))),"")</f>
        <v>0.6</v>
      </c>
      <c r="O3" s="171">
        <f t="array" ref="O3">IFERROR(IF(INDEX(tests!N$2:N$9999,SMALL(IF((tests!$A$2:$A$9999=résumé!$A$6)*(tests!$D$2:$D$9999=$A3),ROW($1:$9998)),1))="","",INDEX(tests!N$2:N$9999,SMALL(IF((tests!$A$2:$A$9999=résumé!$A$6)*(tests!$D$2:$D$9999=$A3),ROW($1:$9998)),1))),"")</f>
        <v>31.5</v>
      </c>
      <c r="P3" s="171">
        <f t="array" ref="P3">IFERROR(IF(INDEX(tests!O$2:O$9999,SMALL(IF((tests!$A$2:$A$9999=résumé!$A$6)*(tests!$D$2:$D$9999=$A3),ROW($1:$9998)),1))="","",INDEX(tests!O$2:O$9999,SMALL(IF((tests!$A$2:$A$9999=résumé!$A$6)*(tests!$D$2:$D$9999=$A3),ROW($1:$9998)),1))),"")</f>
        <v>1</v>
      </c>
      <c r="Q3" s="171">
        <f t="array" ref="Q3">IFERROR(IF(INDEX(tests!P$2:P$9999,SMALL(IF((tests!$A$2:$A$9999=résumé!$A$6)*(tests!$D$2:$D$9999=$A3),ROW($1:$9998)),1))="","",INDEX(tests!P$2:P$9999,SMALL(IF((tests!$A$2:$A$9999=résumé!$A$6)*(tests!$D$2:$D$9999=$A3),ROW($1:$9998)),1))),"")</f>
        <v>-10</v>
      </c>
      <c r="R3" s="171">
        <f t="array" ref="R3">IFERROR(IF(INDEX(tests!Q$2:Q$9999,SMALL(IF((tests!$A$2:$A$9999=résumé!$A$6)*(tests!$D$2:$D$9999=$A3),ROW($1:$9998)),1))="","",INDEX(tests!Q$2:Q$9999,SMALL(IF((tests!$A$2:$A$9999=résumé!$A$6)*(tests!$D$2:$D$9999=$A3),ROW($1:$9998)),1))),"")</f>
        <v>1</v>
      </c>
      <c r="S3" s="171">
        <f t="array" ref="S3">IFERROR(IF(INDEX(tests!R$2:R$9999,SMALL(IF((tests!$A$2:$A$9999=résumé!$A$6)*(tests!$D$2:$D$9999=$A3),ROW($1:$9998)),1))="","",INDEX(tests!R$2:R$9999,SMALL(IF((tests!$A$2:$A$9999=résumé!$A$6)*(tests!$D$2:$D$9999=$A3),ROW($1:$9998)),1))),"")</f>
        <v>1</v>
      </c>
      <c r="T3" s="171">
        <f t="array" ref="T3">IFERROR(IF(INDEX(tests!S$2:S$9999,SMALL(IF((tests!$A$2:$A$9999=résumé!$A$6)*(tests!$D$2:$D$9999=$A3),ROW($1:$9998)),1))="","",INDEX(tests!S$2:S$9999,SMALL(IF((tests!$A$2:$A$9999=résumé!$A$6)*(tests!$D$2:$D$9999=$A3),ROW($1:$9998)),1))),"")</f>
        <v>30</v>
      </c>
      <c r="U3" s="171">
        <f t="array" ref="U3">IFERROR(IF(INDEX(tests!T$2:T$9999,SMALL(IF((tests!$A$2:$A$9999=résumé!$A$6)*(tests!$D$2:$D$9999=$A3),ROW($1:$9998)),1))="","",INDEX(tests!T$2:T$9999,SMALL(IF((tests!$A$2:$A$9999=résumé!$A$6)*(tests!$D$2:$D$9999=$A3),ROW($1:$9998)),1))),"")</f>
        <v>30</v>
      </c>
      <c r="V3" s="171">
        <f t="array" ref="V3">IFERROR(IF(INDEX(tests!U$2:U$9999,SMALL(IF((tests!$A$2:$A$9999=résumé!$A$6)*(tests!$D$2:$D$9999=$A3),ROW($1:$9998)),1))="","",INDEX(tests!U$2:U$9999,SMALL(IF((tests!$A$2:$A$9999=résumé!$A$6)*(tests!$D$2:$D$9999=$A3),ROW($1:$9998)),1))),"")</f>
        <v>0</v>
      </c>
      <c r="W3" s="171">
        <f t="array" ref="W3">IFERROR(IF(INDEX(tests!V$2:V$9999,SMALL(IF((tests!$A$2:$A$9999=résumé!$A$6)*(tests!$D$2:$D$9999=$A3),ROW($1:$9998)),1))="","",INDEX(tests!V$2:V$9999,SMALL(IF((tests!$A$2:$A$9999=résumé!$A$6)*(tests!$D$2:$D$9999=$A3),ROW($1:$9998)),1))),"")</f>
        <v>0</v>
      </c>
      <c r="X3" s="171" t="str">
        <f t="array" ref="X3">IFERROR(IF(INDEX(tests!X$2:X$9999,SMALL(IF((tests!$A$2:$A$9999=résumé!$A$6)*(tests!$D$2:$D$9999=$A3),ROW($1:$9998)),1))="","",INDEX(tests!X$2:X$9999,SMALL(IF((tests!$A$2:$A$9999=résumé!$A$6)*(tests!$D$2:$D$9999=$A3),ROW($1:$9998)),1))),"")</f>
        <v/>
      </c>
      <c r="Y3" s="171" t="str">
        <f t="array" ref="Y3">IFERROR(IF(INDEX(tests!Y$2:Y$9999,SMALL(IF((tests!$A$2:$A$9999=résumé!$A$6)*(tests!$D$2:$D$9999=$A3),ROW($1:$9998)),1))="","",INDEX(tests!Y$2:Y$9999,SMALL(IF((tests!$A$2:$A$9999=résumé!$A$6)*(tests!$D$2:$D$9999=$A3),ROW($1:$9998)),1))),"")</f>
        <v/>
      </c>
      <c r="Z3" t="s">
        <v>144</v>
      </c>
      <c r="AB3" s="1"/>
      <c r="AC3" s="1"/>
      <c r="AD3" s="1"/>
      <c r="AE3" s="1"/>
      <c r="AF3" s="1"/>
      <c r="AG3" s="1"/>
      <c r="AH3" s="37"/>
      <c r="AI3" s="2" t="s">
        <v>47</v>
      </c>
      <c r="AJ3" s="5">
        <f ca="1">-(-100+(LN(P2)-LN(AJ2))*(Q2))*O2/100</f>
        <v>33</v>
      </c>
      <c r="AK3" s="5">
        <f ca="1">-(-100+(LN(P2)-LN(AK2))*(Q2))*O2/100</f>
        <v>30.477449785127568</v>
      </c>
      <c r="AL3" s="5">
        <f ca="1">-(-100+(LN(P2)-LN(AL2))*(Q2))*O2/100</f>
        <v>29.211376853236189</v>
      </c>
      <c r="AM3" s="5">
        <f ca="1">-(-100+(LN(P2)-LN(AM2))*(Q2))*O2/100</f>
        <v>28.359255097661734</v>
      </c>
      <c r="AN3" s="5">
        <f ca="1">-(-100+(LN(P2)-LN(AN2))*(Q2))*O2/100</f>
        <v>25.52031677169159</v>
      </c>
      <c r="AO3" s="5">
        <f ca="1">-(-100+(LN(P2)-LN(AO2))*(Q2))*O2/100</f>
        <v>23.196169743900626</v>
      </c>
      <c r="AQ3" s="120" t="s">
        <v>42</v>
      </c>
      <c r="AR3" s="121">
        <f>LARGE(A3:A12,1)</f>
        <v>43425</v>
      </c>
      <c r="AS3" s="122">
        <f>VLOOKUP(AR3,A15:Q24,3,)</f>
        <v>-20</v>
      </c>
      <c r="AT3" s="122">
        <f>VLOOKUP(AR3,A15:Q24,4,)</f>
        <v>-22</v>
      </c>
      <c r="AU3" s="122">
        <f>VLOOKUP(AR3,A15:Q24,5,)</f>
        <v>0</v>
      </c>
      <c r="AV3" s="122">
        <f ca="1">VLOOKUP(AR3,A15:Q24,6,)</f>
        <v>0.58333333333333337</v>
      </c>
      <c r="AW3" s="122"/>
      <c r="AX3" s="122">
        <f>VLOOKUP(AR3,A15:Q24,8,)</f>
        <v>0</v>
      </c>
      <c r="AY3" s="122">
        <f ca="1">VLOOKUP(AR3,A15:Q24,9,)</f>
        <v>0.84210526315789469</v>
      </c>
      <c r="AZ3" s="122">
        <f ca="1">VLOOKUP(AR3,A15:Q24,10,)</f>
        <v>0.87777777777777777</v>
      </c>
      <c r="BA3" s="122">
        <f>VLOOKUP(AR3,A15:Q24,11,)</f>
        <v>0</v>
      </c>
      <c r="BB3" s="122">
        <f ca="1">VLOOKUP(AR3,A15:Q24,12,)</f>
        <v>0.81666666666666665</v>
      </c>
      <c r="BC3" s="122">
        <f ca="1">VLOOKUP(AR3,A15:Q24,13,)</f>
        <v>9.9999999999999992E-2</v>
      </c>
      <c r="BD3" s="123">
        <f>VLOOKUP(AR3,A15:Q24,14,)</f>
        <v>0</v>
      </c>
      <c r="BE3" s="28"/>
      <c r="BF3" s="28"/>
      <c r="BG3" s="28"/>
      <c r="BH3" s="28"/>
      <c r="BI3" s="28"/>
      <c r="BJ3" s="28"/>
      <c r="BK3" s="28"/>
      <c r="BL3" s="28"/>
      <c r="BM3" s="28"/>
      <c r="BN3" s="28"/>
      <c r="BO3" s="28"/>
      <c r="BP3" s="28"/>
      <c r="BQ3" s="28"/>
      <c r="BR3" s="28"/>
      <c r="BS3" s="28"/>
      <c r="BT3" s="28"/>
      <c r="BU3" s="28"/>
      <c r="BV3" s="28"/>
      <c r="BW3" s="28"/>
      <c r="BX3" s="28"/>
      <c r="BY3" s="28"/>
      <c r="BZ3" s="2" t="s">
        <v>15</v>
      </c>
    </row>
    <row r="4" spans="1:84">
      <c r="A4" s="131" t="str">
        <f t="array" ref="A4">IFERROR(INDEX(tests!$D$2:$D$9999,LARGE(IF((tests!$A$2:$A$9999=résumé!$A$6),ROW($1:$9998)),2)),"")</f>
        <v/>
      </c>
      <c r="B4" s="171" t="str">
        <f t="array" ref="B4">IFERROR(IF(INDEX(tests!E$2:E$9999,SMALL(IF((tests!$A$2:$A$9999=résumé!$A$6)*(tests!$D$2:$D$9999=$A4),ROW($1:$9998)),1))="","",INDEX(tests!E$2:E$9999,SMALL(IF((tests!$A$2:$A$9999=résumé!$A$6)*(tests!$D$2:$D$9999=$A4),ROW($1:$9998)),1))),"")</f>
        <v/>
      </c>
      <c r="C4" s="171" t="str">
        <f t="array" ref="C4">IFERROR(IF(INDEX(tests!F$2:F$9999,SMALL(IF((tests!$A$2:$A$9999=résumé!$A$6)*(tests!$D$2:$D$9999=$A4),ROW($1:$9998)),1))="","",INDEX(tests!F$2:F$9999,SMALL(IF((tests!$A$2:$A$9999=résumé!$A$6)*(tests!$D$2:$D$9999=$A4),ROW($1:$9998)),1))),"")</f>
        <v/>
      </c>
      <c r="D4" s="171" t="str">
        <f t="array" ref="D4">IFERROR(IF(INDEX(tests!G$2:G$9999,SMALL(IF((tests!$A$2:$A$9999=résumé!$A$6)*(tests!$D$2:$D$9999=$A4),ROW($1:$9998)),1))="","",INDEX(tests!G$2:G$9999,SMALL(IF((tests!$A$2:$A$9999=résumé!$A$6)*(tests!$D$2:$D$9999=$A4),ROW($1:$9998)),1))),"")</f>
        <v/>
      </c>
      <c r="E4" s="163"/>
      <c r="F4" s="171" t="str">
        <f t="array" ref="F4">IFERROR(IF(INDEX(tests!H$2:H$9999,SMALL(IF((tests!$A$2:$A$9999=résumé!$A$6)*(tests!$D$2:$D$9999=$A4),ROW($1:$9998)),1))="","",INDEX(tests!H$2:H$9999,SMALL(IF((tests!$A$2:$A$9999=résumé!$A$6)*(tests!$D$2:$D$9999=$A4),ROW($1:$9998)),1))),"")</f>
        <v/>
      </c>
      <c r="G4" s="171" t="str">
        <f t="array" ref="G4">IFERROR(IF(INDEX(tests!I$2:I$9999,SMALL(IF((tests!$A$2:$A$9999=résumé!$A$6)*(tests!$D$2:$D$9999=$A4),ROW($1:$9998)),1))="","",INDEX(tests!I$2:I$9999,SMALL(IF((tests!$A$2:$A$9999=résumé!$A$6)*(tests!$D$2:$D$9999=$A4),ROW($1:$9998)),1))),"")</f>
        <v/>
      </c>
      <c r="H4" s="163"/>
      <c r="I4" s="171" t="str">
        <f t="array" ref="I4">IFERROR(IF(INDEX(tests!J$2:J$9999,SMALL(IF((tests!$A$2:$A$9999=résumé!$A$6)*(tests!$D$2:$D$9999=$A4),ROW($1:$9998)),1))="","",INDEX(tests!J$2:J$9999,SMALL(IF((tests!$A$2:$A$9999=résumé!$A$6)*(tests!$D$2:$D$9999=$A4),ROW($1:$9998)),1))),"")</f>
        <v/>
      </c>
      <c r="J4" s="171" t="str">
        <f t="array" ref="J4">IFERROR(IF(INDEX(tests!K$2:K$9999,SMALL(IF((tests!$A$2:$A$9999=résumé!$A$6)*(tests!$D$2:$D$9999=$A4),ROW($1:$9998)),1))="","",INDEX(tests!K$2:K$9999,SMALL(IF((tests!$A$2:$A$9999=résumé!$A$6)*(tests!$D$2:$D$9999=$A4),ROW($1:$9998)),1))),"")</f>
        <v/>
      </c>
      <c r="K4" s="163"/>
      <c r="L4" s="171" t="str">
        <f t="array" ref="L4">IFERROR(IF(INDEX(tests!L$2:L$9999,SMALL(IF((tests!$A$2:$A$9999=résumé!$A$6)*(tests!$D$2:$D$9999=$A4),ROW($1:$9998)),1))="","",INDEX(tests!L$2:L$9999,SMALL(IF((tests!$A$2:$A$9999=résumé!$A$6)*(tests!$D$2:$D$9999=$A4),ROW($1:$9998)),1))),"")</f>
        <v/>
      </c>
      <c r="M4" s="171" t="str">
        <f t="array" ref="M4">IFERROR(IF(INDEX(tests!M$2:M$9999,SMALL(IF((tests!$A$2:$A$9999=résumé!$A$6)*(tests!$D$2:$D$9999=$A4),ROW($1:$9998)),1))="","",INDEX(tests!M$2:M$9999,SMALL(IF((tests!$A$2:$A$9999=résumé!$A$6)*(tests!$D$2:$D$9999=$A4),ROW($1:$9998)),1))),"")</f>
        <v/>
      </c>
      <c r="N4" s="163"/>
      <c r="O4" s="171" t="str">
        <f t="array" ref="O4">IFERROR(IF(INDEX(tests!N$2:N$9999,SMALL(IF((tests!$A$2:$A$9999=résumé!$A$6)*(tests!$D$2:$D$9999=$A4),ROW($1:$9998)),1))="","",INDEX(tests!N$2:N$9999,SMALL(IF((tests!$A$2:$A$9999=résumé!$A$6)*(tests!$D$2:$D$9999=$A4),ROW($1:$9998)),1))),"")</f>
        <v/>
      </c>
      <c r="P4" s="171" t="str">
        <f t="array" ref="P4">IFERROR(IF(INDEX(tests!O$2:O$9999,SMALL(IF((tests!$A$2:$A$9999=résumé!$A$6)*(tests!$D$2:$D$9999=$A4),ROW($1:$9998)),1))="","",INDEX(tests!O$2:O$9999,SMALL(IF((tests!$A$2:$A$9999=résumé!$A$6)*(tests!$D$2:$D$9999=$A4),ROW($1:$9998)),1))),"")</f>
        <v/>
      </c>
      <c r="Q4" s="181" t="str">
        <f t="array" ref="Q4">IFERROR(IF(INDEX(tests!P$2:P$9999,SMALL(IF((tests!$A$2:$A$9999=résumé!$A$6)*(tests!$D$2:$D$9999=$A4),ROW($1:$9998)),1))="","",INDEX(tests!P$2:P$9999,SMALL(IF((tests!$A$2:$A$9999=résumé!$A$6)*(tests!$D$2:$D$9999=$A4),ROW($1:$9998)),1))),"")</f>
        <v/>
      </c>
      <c r="R4" s="171" t="str">
        <f t="array" ref="R4">IFERROR(IF(INDEX(tests!Q$2:Q$9999,SMALL(IF((tests!$A$2:$A$9999=résumé!$A$6)*(tests!$D$2:$D$9999=$A4),ROW($1:$9998)),1))="","",INDEX(tests!Q$2:Q$9999,SMALL(IF((tests!$A$2:$A$9999=résumé!$A$6)*(tests!$D$2:$D$9999=$A4),ROW($1:$9998)),1))),"")</f>
        <v/>
      </c>
      <c r="S4" s="171" t="str">
        <f t="array" ref="S4">IFERROR(IF(INDEX(tests!R$2:R$9999,SMALL(IF((tests!$A$2:$A$9999=résumé!$A$6)*(tests!$D$2:$D$9999=$A4),ROW($1:$9998)),1))="","",INDEX(tests!R$2:R$9999,SMALL(IF((tests!$A$2:$A$9999=résumé!$A$6)*(tests!$D$2:$D$9999=$A4),ROW($1:$9998)),1))),"")</f>
        <v/>
      </c>
      <c r="T4" s="171" t="str">
        <f t="array" ref="T4">IFERROR(IF(INDEX(tests!S$2:S$9999,SMALL(IF((tests!$A$2:$A$9999=résumé!$A$6)*(tests!$D$2:$D$9999=$A4),ROW($1:$9998)),1))="","",INDEX(tests!S$2:S$9999,SMALL(IF((tests!$A$2:$A$9999=résumé!$A$6)*(tests!$D$2:$D$9999=$A4),ROW($1:$9998)),1))),"")</f>
        <v/>
      </c>
      <c r="U4" s="171" t="str">
        <f t="array" ref="U4">IFERROR(IF(INDEX(tests!T$2:T$9999,SMALL(IF((tests!$A$2:$A$9999=résumé!$A$6)*(tests!$D$2:$D$9999=$A4),ROW($1:$9998)),1))="","",INDEX(tests!T$2:T$9999,SMALL(IF((tests!$A$2:$A$9999=résumé!$A$6)*(tests!$D$2:$D$9999=$A4),ROW($1:$9998)),1))),"")</f>
        <v/>
      </c>
      <c r="V4" s="171" t="str">
        <f t="array" ref="V4">IFERROR(IF(INDEX(tests!U$2:U$9999,SMALL(IF((tests!$A$2:$A$9999=résumé!$A$6)*(tests!$D$2:$D$9999=$A4),ROW($1:$9998)),1))="","",INDEX(tests!U$2:U$9999,SMALL(IF((tests!$A$2:$A$9999=résumé!$A$6)*(tests!$D$2:$D$9999=$A4),ROW($1:$9998)),1))),"")</f>
        <v/>
      </c>
      <c r="W4" s="171" t="str">
        <f t="array" ref="W4">IFERROR(IF(INDEX(tests!V$2:V$9999,SMALL(IF((tests!$A$2:$A$9999=résumé!$A$6)*(tests!$D$2:$D$9999=$A4),ROW($1:$9998)),1))="","",INDEX(tests!V$2:V$9999,SMALL(IF((tests!$A$2:$A$9999=résumé!$A$6)*(tests!$D$2:$D$9999=$A4),ROW($1:$9998)),1))),"")</f>
        <v/>
      </c>
      <c r="X4" s="127"/>
      <c r="Y4" s="127"/>
      <c r="Z4" t="s">
        <v>143</v>
      </c>
      <c r="AA4" s="1"/>
      <c r="AB4" s="1"/>
      <c r="AC4" s="1"/>
      <c r="AD4" s="1"/>
      <c r="AE4" s="1"/>
      <c r="AF4" s="1"/>
      <c r="AG4" s="1"/>
      <c r="AH4" s="37"/>
      <c r="AI4" s="31" t="s">
        <v>48</v>
      </c>
      <c r="AJ4" s="5">
        <f>-(-100+(LN(P3)-LN(AJ2))*(Q3))*O3/100</f>
        <v>28.039371290695453</v>
      </c>
      <c r="AK4" s="5">
        <f>-(-100+(LN(P3)-LN(AK2))*(Q3))*O3/100</f>
        <v>25.029510238859029</v>
      </c>
      <c r="AL4" s="5">
        <f>-(-100+(LN(P3)-LN(AL2))*(Q3))*O3/100</f>
        <v>23.518855036034086</v>
      </c>
      <c r="AM4" s="5">
        <f>-(-100+(LN(P3)-LN(AM2))*(Q3))*O3/100</f>
        <v>22.502118850405477</v>
      </c>
      <c r="AN4" s="5">
        <f>-(-100+(LN(P3)-LN(AN2))*(Q3))*O3/100</f>
        <v>19.114749256918373</v>
      </c>
      <c r="AO4" s="5">
        <f>-(-100+(LN(P3)-LN(AO2))*(Q3))*O3/100</f>
        <v>16.341619280576889</v>
      </c>
      <c r="AQ4" s="120" t="s">
        <v>43</v>
      </c>
      <c r="AR4" s="121" t="str">
        <f>IF(SMALL(A3:A12,1)=LARGE(A3:A12,1),"",SMALL(A3:A12,1))</f>
        <v/>
      </c>
      <c r="AS4" s="122" t="str">
        <f>IF(SMALL(A3:A12,1)=LARGE(A3:A12,1),"",VLOOKUP(AR4,A15:Q24,3,))</f>
        <v/>
      </c>
      <c r="AT4" s="122" t="str">
        <f>IF(SMALL(A3:A12,1)=LARGE(A3:A12,1),"",VLOOKUP(AR4,A15:Q24,4,))</f>
        <v/>
      </c>
      <c r="AU4" s="122" t="str">
        <f>IF(SMALL(A3:A12,1)=LARGE(A3:A12,1),"",VLOOKUP(AR4,A15:Q24,5,))</f>
        <v/>
      </c>
      <c r="AV4" s="122" t="str">
        <f>IF(SMALL(A3:A12,1)=LARGE(A3:A12,1),"",VLOOKUP(AR4,A15:Q24,6,))</f>
        <v/>
      </c>
      <c r="AW4" s="122"/>
      <c r="AX4" s="122" t="str">
        <f>IF(SMALL(A3:A12,1)=LARGE(A3:A12,1),"",VLOOKUP(AR4,A15:Q24,8,))</f>
        <v/>
      </c>
      <c r="AY4" s="122" t="str">
        <f>IF(SMALL(A3:A12,1)=LARGE(A3:A12,1),"",VLOOKUP(AR4,A15:Q24,9,))</f>
        <v/>
      </c>
      <c r="AZ4" s="122" t="str">
        <f>IF(SMALL(A3:A12,1)=LARGE(A3:A12,1),"",VLOOKUP(AR4,A15:Q24,10,))</f>
        <v/>
      </c>
      <c r="BA4" s="122" t="str">
        <f>IF(SMALL(A3:A12,1)=LARGE(A3:A12,1),"",VLOOKUP(AR4,A15:Q24,11,))</f>
        <v/>
      </c>
      <c r="BB4" s="122" t="str">
        <f>IF(SMALL(A3:A12,1)=LARGE(A3:A12,1),"",VLOOKUP(AR4,A15:Q24,12,))</f>
        <v/>
      </c>
      <c r="BC4" s="122" t="str">
        <f>IF(SMALL(A3:A12,1)=LARGE(A3:A12,1),"",VLOOKUP(AR4,A15:Q24,13,))</f>
        <v/>
      </c>
      <c r="BD4" s="123" t="str">
        <f>IF(SMALL(A3:A12,1)=LARGE(A3:A12,1),"",VLOOKUP(AR4,A15:Q24,14,))</f>
        <v/>
      </c>
      <c r="BE4" s="28"/>
      <c r="BF4" s="28"/>
      <c r="BG4" s="28"/>
      <c r="BH4" s="28"/>
      <c r="BI4" s="28"/>
      <c r="BJ4" s="28"/>
      <c r="BK4" s="28"/>
      <c r="BL4" s="28"/>
      <c r="BM4" s="28"/>
      <c r="BN4" s="28"/>
      <c r="BO4" s="28"/>
      <c r="BP4" s="28"/>
      <c r="BQ4" s="28"/>
      <c r="BR4" s="28"/>
      <c r="BS4" s="28"/>
      <c r="BT4" s="28"/>
      <c r="BU4" s="28"/>
      <c r="BV4" s="28"/>
      <c r="BW4" s="28"/>
      <c r="BX4" s="28"/>
      <c r="BY4" s="28"/>
      <c r="BZ4" s="3" t="s">
        <v>16</v>
      </c>
      <c r="CA4" s="3">
        <v>30</v>
      </c>
      <c r="CB4" s="3">
        <v>40</v>
      </c>
      <c r="CC4" s="3">
        <v>50</v>
      </c>
      <c r="CD4" s="3" t="s">
        <v>12</v>
      </c>
      <c r="CE4" s="4" t="s">
        <v>14</v>
      </c>
      <c r="CF4" s="5" t="s">
        <v>13</v>
      </c>
    </row>
    <row r="5" spans="1:84">
      <c r="A5" s="131" t="str">
        <f t="array" ref="A5">IFERROR(INDEX(tests!$D$2:$D$9999,LARGE(IF((tests!$A$2:$A$9999=résumé!$A$6),ROW($1:$9998)),3)),"")</f>
        <v/>
      </c>
      <c r="B5" s="171" t="str">
        <f t="array" ref="B5">IFERROR(IF(INDEX(tests!E$2:E$9999,SMALL(IF((tests!$A$2:$A$9999=résumé!$A$6)*(tests!$D$2:$D$9999=$A5),ROW($1:$9998)),1))="","",INDEX(tests!E$2:E$9999,SMALL(IF((tests!$A$2:$A$9999=résumé!$A$6)*(tests!$D$2:$D$9999=$A5),ROW($1:$9998)),1))),"")</f>
        <v/>
      </c>
      <c r="C5" s="171" t="str">
        <f t="array" ref="C5">IFERROR(IF(INDEX(tests!F$2:F$9999,SMALL(IF((tests!$A$2:$A$9999=résumé!$A$6)*(tests!$D$2:$D$9999=$A5),ROW($1:$9998)),1))="","",INDEX(tests!F$2:F$9999,SMALL(IF((tests!$A$2:$A$9999=résumé!$A$6)*(tests!$D$2:$D$9999=$A5),ROW($1:$9998)),1))),"")</f>
        <v/>
      </c>
      <c r="D5" s="171" t="str">
        <f t="array" ref="D5">IFERROR(IF(INDEX(tests!G$2:G$9999,SMALL(IF((tests!$A$2:$A$9999=résumé!$A$6)*(tests!$D$2:$D$9999=$A5),ROW($1:$9998)),1))="","",INDEX(tests!G$2:G$9999,SMALL(IF((tests!$A$2:$A$9999=résumé!$A$6)*(tests!$D$2:$D$9999=$A5),ROW($1:$9998)),1))),"")</f>
        <v/>
      </c>
      <c r="E5" s="163"/>
      <c r="F5" s="171" t="str">
        <f t="array" ref="F5">IFERROR(IF(INDEX(tests!H$2:H$9999,SMALL(IF((tests!$A$2:$A$9999=résumé!$A$6)*(tests!$D$2:$D$9999=$A5),ROW($1:$9998)),1))="","",INDEX(tests!H$2:H$9999,SMALL(IF((tests!$A$2:$A$9999=résumé!$A$6)*(tests!$D$2:$D$9999=$A5),ROW($1:$9998)),1))),"")</f>
        <v/>
      </c>
      <c r="G5" s="171" t="str">
        <f t="array" ref="G5">IFERROR(IF(INDEX(tests!I$2:I$9999,SMALL(IF((tests!$A$2:$A$9999=résumé!$A$6)*(tests!$D$2:$D$9999=$A5),ROW($1:$9998)),1))="","",INDEX(tests!I$2:I$9999,SMALL(IF((tests!$A$2:$A$9999=résumé!$A$6)*(tests!$D$2:$D$9999=$A5),ROW($1:$9998)),1))),"")</f>
        <v/>
      </c>
      <c r="H5" s="163"/>
      <c r="I5" s="171" t="str">
        <f t="array" ref="I5">IFERROR(IF(INDEX(tests!J$2:J$9999,SMALL(IF((tests!$A$2:$A$9999=résumé!$A$6)*(tests!$D$2:$D$9999=$A5),ROW($1:$9998)),1))="","",INDEX(tests!J$2:J$9999,SMALL(IF((tests!$A$2:$A$9999=résumé!$A$6)*(tests!$D$2:$D$9999=$A5),ROW($1:$9998)),1))),"")</f>
        <v/>
      </c>
      <c r="J5" s="171" t="str">
        <f t="array" ref="J5">IFERROR(IF(INDEX(tests!K$2:K$9999,SMALL(IF((tests!$A$2:$A$9999=résumé!$A$6)*(tests!$D$2:$D$9999=$A5),ROW($1:$9998)),1))="","",INDEX(tests!K$2:K$9999,SMALL(IF((tests!$A$2:$A$9999=résumé!$A$6)*(tests!$D$2:$D$9999=$A5),ROW($1:$9998)),1))),"")</f>
        <v/>
      </c>
      <c r="K5" s="163"/>
      <c r="L5" s="171" t="str">
        <f t="array" ref="L5">IFERROR(IF(INDEX(tests!L$2:L$9999,SMALL(IF((tests!$A$2:$A$9999=résumé!$A$6)*(tests!$D$2:$D$9999=$A5),ROW($1:$9998)),1))="","",INDEX(tests!L$2:L$9999,SMALL(IF((tests!$A$2:$A$9999=résumé!$A$6)*(tests!$D$2:$D$9999=$A5),ROW($1:$9998)),1))),"")</f>
        <v/>
      </c>
      <c r="M5" s="171" t="str">
        <f t="array" ref="M5">IFERROR(IF(INDEX(tests!M$2:M$9999,SMALL(IF((tests!$A$2:$A$9999=résumé!$A$6)*(tests!$D$2:$D$9999=$A5),ROW($1:$9998)),1))="","",INDEX(tests!M$2:M$9999,SMALL(IF((tests!$A$2:$A$9999=résumé!$A$6)*(tests!$D$2:$D$9999=$A5),ROW($1:$9998)),1))),"")</f>
        <v/>
      </c>
      <c r="N5" s="163"/>
      <c r="O5" s="171" t="str">
        <f t="array" ref="O5">IFERROR(IF(INDEX(tests!N$2:N$9999,SMALL(IF((tests!$A$2:$A$9999=résumé!$A$6)*(tests!$D$2:$D$9999=$A5),ROW($1:$9998)),1))="","",INDEX(tests!N$2:N$9999,SMALL(IF((tests!$A$2:$A$9999=résumé!$A$6)*(tests!$D$2:$D$9999=$A5),ROW($1:$9998)),1))),"")</f>
        <v/>
      </c>
      <c r="P5" s="171" t="str">
        <f t="array" ref="P5">IFERROR(IF(INDEX(tests!O$2:O$9999,SMALL(IF((tests!$A$2:$A$9999=résumé!$A$6)*(tests!$D$2:$D$9999=$A5),ROW($1:$9998)),1))="","",INDEX(tests!O$2:O$9999,SMALL(IF((tests!$A$2:$A$9999=résumé!$A$6)*(tests!$D$2:$D$9999=$A5),ROW($1:$9998)),1))),"")</f>
        <v/>
      </c>
      <c r="Q5" s="171" t="str">
        <f t="array" ref="Q5">IFERROR(IF(INDEX(tests!P$2:P$9999,SMALL(IF((tests!$A$2:$A$9999=résumé!$A$6)*(tests!$D$2:$D$9999=$A5),ROW($1:$9998)),1))="","",INDEX(tests!P$2:P$9999,SMALL(IF((tests!$A$2:$A$9999=résumé!$A$6)*(tests!$D$2:$D$9999=$A5),ROW($1:$9998)),1))),"")</f>
        <v/>
      </c>
      <c r="R5" s="171" t="str">
        <f t="array" ref="R5">IFERROR(IF(INDEX(tests!Q$2:Q$9999,SMALL(IF((tests!$A$2:$A$9999=résumé!$A$6)*(tests!$D$2:$D$9999=$A5),ROW($1:$9998)),1))="","",INDEX(tests!Q$2:Q$9999,SMALL(IF((tests!$A$2:$A$9999=résumé!$A$6)*(tests!$D$2:$D$9999=$A5),ROW($1:$9998)),1))),"")</f>
        <v/>
      </c>
      <c r="S5" s="171" t="str">
        <f t="array" ref="S5">IFERROR(IF(INDEX(tests!R$2:R$9999,SMALL(IF((tests!$A$2:$A$9999=résumé!$A$6)*(tests!$D$2:$D$9999=$A5),ROW($1:$9998)),1))="","",INDEX(tests!R$2:R$9999,SMALL(IF((tests!$A$2:$A$9999=résumé!$A$6)*(tests!$D$2:$D$9999=$A5),ROW($1:$9998)),1))),"")</f>
        <v/>
      </c>
      <c r="T5" s="171" t="str">
        <f t="array" ref="T5">IFERROR(IF(INDEX(tests!S$2:S$9999,SMALL(IF((tests!$A$2:$A$9999=résumé!$A$6)*(tests!$D$2:$D$9999=$A5),ROW($1:$9998)),1))="","",INDEX(tests!S$2:S$9999,SMALL(IF((tests!$A$2:$A$9999=résumé!$A$6)*(tests!$D$2:$D$9999=$A5),ROW($1:$9998)),1))),"")</f>
        <v/>
      </c>
      <c r="U5" s="171" t="str">
        <f t="array" ref="U5">IFERROR(IF(INDEX(tests!T$2:T$9999,SMALL(IF((tests!$A$2:$A$9999=résumé!$A$6)*(tests!$D$2:$D$9999=$A5),ROW($1:$9998)),1))="","",INDEX(tests!T$2:T$9999,SMALL(IF((tests!$A$2:$A$9999=résumé!$A$6)*(tests!$D$2:$D$9999=$A5),ROW($1:$9998)),1))),"")</f>
        <v/>
      </c>
      <c r="V5" s="171" t="str">
        <f t="array" ref="V5">IFERROR(IF(INDEX(tests!U$2:U$9999,SMALL(IF((tests!$A$2:$A$9999=résumé!$A$6)*(tests!$D$2:$D$9999=$A5),ROW($1:$9998)),1))="","",INDEX(tests!U$2:U$9999,SMALL(IF((tests!$A$2:$A$9999=résumé!$A$6)*(tests!$D$2:$D$9999=$A5),ROW($1:$9998)),1))),"")</f>
        <v/>
      </c>
      <c r="W5" s="171" t="str">
        <f t="array" ref="W5">IFERROR(IF(INDEX(tests!V$2:V$9999,SMALL(IF((tests!$A$2:$A$9999=résumé!$A$6)*(tests!$D$2:$D$9999=$A5),ROW($1:$9998)),1))="","",INDEX(tests!V$2:V$9999,SMALL(IF((tests!$A$2:$A$9999=résumé!$A$6)*(tests!$D$2:$D$9999=$A5),ROW($1:$9998)),1))),"")</f>
        <v/>
      </c>
      <c r="X5" s="127"/>
      <c r="Y5" s="127"/>
      <c r="Z5" s="166"/>
      <c r="AA5" s="1"/>
      <c r="AB5" s="1"/>
      <c r="AC5" s="1"/>
      <c r="AD5" s="1"/>
      <c r="AE5" s="1"/>
      <c r="AF5" s="1"/>
      <c r="AG5" s="1"/>
      <c r="AH5" s="37"/>
      <c r="AI5" s="31" t="s">
        <v>46</v>
      </c>
      <c r="AJ5" s="5" t="e">
        <f>-(-100+(LN(P4)-LN(AJ2))*(Q4))*O4/100</f>
        <v>#VALUE!</v>
      </c>
      <c r="AK5" s="5" t="e">
        <f>-(-100+(LN(P4)-LN(AK2))*(Q4))*O4/100</f>
        <v>#VALUE!</v>
      </c>
      <c r="AL5" s="5" t="e">
        <f>-(-100+(LN(P4)-LN(AL2))*(Q4))*O4/100</f>
        <v>#VALUE!</v>
      </c>
      <c r="AM5" s="5" t="e">
        <f>-(-100+(LN(P4)-LN(AM2))*(Q4))*O4/100</f>
        <v>#VALUE!</v>
      </c>
      <c r="AN5" s="5" t="e">
        <f>-(-100+(LN(P4)-LN(AN2))*(Q4))*O4/100</f>
        <v>#VALUE!</v>
      </c>
      <c r="AO5" s="5" t="e">
        <f>-(-100+(LN(P4)-LN(AO2))*(Q4))*O4/100</f>
        <v>#VALUE!</v>
      </c>
      <c r="AQ5" s="120" t="s">
        <v>45</v>
      </c>
      <c r="AR5" s="124"/>
      <c r="AS5" s="125" t="str">
        <f>IFERROR(AS3/AS4-1,"")</f>
        <v/>
      </c>
      <c r="AT5" s="125" t="str">
        <f t="shared" ref="AT5:BD5" si="0">IFERROR(AT3/AT4-1,"")</f>
        <v/>
      </c>
      <c r="AU5" s="125" t="str">
        <f t="shared" si="0"/>
        <v/>
      </c>
      <c r="AV5" s="125" t="str">
        <f t="shared" ca="1" si="0"/>
        <v/>
      </c>
      <c r="AW5" s="125" t="str">
        <f t="shared" si="0"/>
        <v/>
      </c>
      <c r="AX5" s="125" t="str">
        <f t="shared" si="0"/>
        <v/>
      </c>
      <c r="AY5" s="125" t="str">
        <f t="shared" ca="1" si="0"/>
        <v/>
      </c>
      <c r="AZ5" s="125" t="str">
        <f t="shared" ca="1" si="0"/>
        <v/>
      </c>
      <c r="BA5" s="125" t="str">
        <f t="shared" si="0"/>
        <v/>
      </c>
      <c r="BB5" s="126" t="str">
        <f t="shared" ca="1" si="0"/>
        <v/>
      </c>
      <c r="BC5" s="125" t="str">
        <f t="shared" ca="1" si="0"/>
        <v/>
      </c>
      <c r="BD5" s="123" t="str">
        <f t="shared" si="0"/>
        <v/>
      </c>
      <c r="BE5" s="28"/>
      <c r="BF5" s="28"/>
      <c r="BG5" s="28"/>
      <c r="BH5" s="28"/>
      <c r="BI5" s="28"/>
      <c r="BJ5" s="28"/>
      <c r="BK5" s="28"/>
      <c r="BL5" s="28"/>
      <c r="BM5" s="28"/>
      <c r="BN5" s="28"/>
      <c r="BO5" s="28"/>
      <c r="BP5" s="28"/>
      <c r="BQ5" s="28"/>
      <c r="BR5" s="28"/>
      <c r="BS5" s="28"/>
      <c r="BT5" s="28"/>
      <c r="BU5" s="28"/>
      <c r="BV5" s="28"/>
      <c r="BW5" s="28"/>
      <c r="BX5" s="28"/>
      <c r="BY5" s="28"/>
      <c r="BZ5" s="3">
        <v>-2</v>
      </c>
      <c r="CA5" s="3">
        <v>0.5</v>
      </c>
      <c r="CB5" s="3">
        <f>CA5+0.125</f>
        <v>0.625</v>
      </c>
      <c r="CC5" s="3">
        <v>0.75</v>
      </c>
      <c r="CD5" s="3">
        <v>0.25</v>
      </c>
      <c r="CE5" s="3">
        <f>CD5+0.125</f>
        <v>0.375</v>
      </c>
      <c r="CF5" s="3">
        <v>0.5</v>
      </c>
    </row>
    <row r="6" spans="1:84">
      <c r="A6" s="131" t="str">
        <f t="array" ref="A6">IFERROR(INDEX(tests!$D$2:$D$9999,LARGE(IF((tests!$A$2:$A$9999=résumé!$A$6),ROW($1:$9998)),4)),"")</f>
        <v/>
      </c>
      <c r="B6" s="171" t="str">
        <f t="array" ref="B6">IFERROR(IF(INDEX(tests!E$2:E$9999,SMALL(IF((tests!$A$2:$A$9999=résumé!$A$6)*(tests!$D$2:$D$9999=$A6),ROW($1:$9998)),1))="","",INDEX(tests!E$2:E$9999,SMALL(IF((tests!$A$2:$A$9999=résumé!$A$6)*(tests!$D$2:$D$9999=$A6),ROW($1:$9998)),1))),"")</f>
        <v/>
      </c>
      <c r="C6" s="171" t="str">
        <f t="array" ref="C6">IFERROR(IF(INDEX(tests!F$2:F$9999,SMALL(IF((tests!$A$2:$A$9999=résumé!$A$6)*(tests!$D$2:$D$9999=$A6),ROW($1:$9998)),1))="","",INDEX(tests!F$2:F$9999,SMALL(IF((tests!$A$2:$A$9999=résumé!$A$6)*(tests!$D$2:$D$9999=$A6),ROW($1:$9998)),1))),"")</f>
        <v/>
      </c>
      <c r="D6" s="171" t="str">
        <f t="array" ref="D6">IFERROR(IF(INDEX(tests!G$2:G$9999,SMALL(IF((tests!$A$2:$A$9999=résumé!$A$6)*(tests!$D$2:$D$9999=$A6),ROW($1:$9998)),1))="","",INDEX(tests!G$2:G$9999,SMALL(IF((tests!$A$2:$A$9999=résumé!$A$6)*(tests!$D$2:$D$9999=$A6),ROW($1:$9998)),1))),"")</f>
        <v/>
      </c>
      <c r="E6" s="163"/>
      <c r="F6" s="171" t="str">
        <f t="array" ref="F6">IFERROR(IF(INDEX(tests!H$2:H$9999,SMALL(IF((tests!$A$2:$A$9999=résumé!$A$6)*(tests!$D$2:$D$9999=$A6),ROW($1:$9998)),1))="","",INDEX(tests!H$2:H$9999,SMALL(IF((tests!$A$2:$A$9999=résumé!$A$6)*(tests!$D$2:$D$9999=$A6),ROW($1:$9998)),1))),"")</f>
        <v/>
      </c>
      <c r="G6" s="171" t="str">
        <f t="array" ref="G6">IFERROR(IF(INDEX(tests!I$2:I$9999,SMALL(IF((tests!$A$2:$A$9999=résumé!$A$6)*(tests!$D$2:$D$9999=$A6),ROW($1:$9998)),1))="","",INDEX(tests!I$2:I$9999,SMALL(IF((tests!$A$2:$A$9999=résumé!$A$6)*(tests!$D$2:$D$9999=$A6),ROW($1:$9998)),1))),"")</f>
        <v/>
      </c>
      <c r="H6" s="163"/>
      <c r="I6" s="171" t="str">
        <f t="array" ref="I6">IFERROR(IF(INDEX(tests!J$2:J$9999,SMALL(IF((tests!$A$2:$A$9999=résumé!$A$6)*(tests!$D$2:$D$9999=$A6),ROW($1:$9998)),1))="","",INDEX(tests!J$2:J$9999,SMALL(IF((tests!$A$2:$A$9999=résumé!$A$6)*(tests!$D$2:$D$9999=$A6),ROW($1:$9998)),1))),"")</f>
        <v/>
      </c>
      <c r="J6" s="171" t="str">
        <f t="array" ref="J6">IFERROR(IF(INDEX(tests!K$2:K$9999,SMALL(IF((tests!$A$2:$A$9999=résumé!$A$6)*(tests!$D$2:$D$9999=$A6),ROW($1:$9998)),1))="","",INDEX(tests!K$2:K$9999,SMALL(IF((tests!$A$2:$A$9999=résumé!$A$6)*(tests!$D$2:$D$9999=$A6),ROW($1:$9998)),1))),"")</f>
        <v/>
      </c>
      <c r="K6" s="163"/>
      <c r="L6" s="171" t="str">
        <f t="array" ref="L6">IFERROR(IF(INDEX(tests!L$2:L$9999,SMALL(IF((tests!$A$2:$A$9999=résumé!$A$6)*(tests!$D$2:$D$9999=$A6),ROW($1:$9998)),1))="","",INDEX(tests!L$2:L$9999,SMALL(IF((tests!$A$2:$A$9999=résumé!$A$6)*(tests!$D$2:$D$9999=$A6),ROW($1:$9998)),1))),"")</f>
        <v/>
      </c>
      <c r="M6" s="171" t="str">
        <f t="array" ref="M6">IFERROR(IF(INDEX(tests!M$2:M$9999,SMALL(IF((tests!$A$2:$A$9999=résumé!$A$6)*(tests!$D$2:$D$9999=$A6),ROW($1:$9998)),1))="","",INDEX(tests!M$2:M$9999,SMALL(IF((tests!$A$2:$A$9999=résumé!$A$6)*(tests!$D$2:$D$9999=$A6),ROW($1:$9998)),1))),"")</f>
        <v/>
      </c>
      <c r="N6" s="163"/>
      <c r="O6" s="171" t="str">
        <f t="array" ref="O6">IFERROR(IF(INDEX(tests!N$2:N$9999,SMALL(IF((tests!$A$2:$A$9999=résumé!$A$6)*(tests!$D$2:$D$9999=$A6),ROW($1:$9998)),1))="","",INDEX(tests!N$2:N$9999,SMALL(IF((tests!$A$2:$A$9999=résumé!$A$6)*(tests!$D$2:$D$9999=$A6),ROW($1:$9998)),1))),"")</f>
        <v/>
      </c>
      <c r="P6" s="171" t="str">
        <f t="array" ref="P6">IFERROR(IF(INDEX(tests!O$2:O$9999,SMALL(IF((tests!$A$2:$A$9999=résumé!$A$6)*(tests!$D$2:$D$9999=$A6),ROW($1:$9998)),1))="","",INDEX(tests!O$2:O$9999,SMALL(IF((tests!$A$2:$A$9999=résumé!$A$6)*(tests!$D$2:$D$9999=$A6),ROW($1:$9998)),1))),"")</f>
        <v/>
      </c>
      <c r="Q6" s="171" t="str">
        <f t="array" ref="Q6">IFERROR(IF(INDEX(tests!P$2:P$9999,SMALL(IF((tests!$A$2:$A$9999=résumé!$A$6)*(tests!$D$2:$D$9999=$A6),ROW($1:$9998)),1))="","",INDEX(tests!P$2:P$9999,SMALL(IF((tests!$A$2:$A$9999=résumé!$A$6)*(tests!$D$2:$D$9999=$A6),ROW($1:$9998)),1))),"")</f>
        <v/>
      </c>
      <c r="R6" s="171" t="str">
        <f t="array" ref="R6">IFERROR(IF(INDEX(tests!Q$2:Q$9999,SMALL(IF((tests!$A$2:$A$9999=résumé!$A$6)*(tests!$D$2:$D$9999=$A6),ROW($1:$9998)),1))="","",INDEX(tests!Q$2:Q$9999,SMALL(IF((tests!$A$2:$A$9999=résumé!$A$6)*(tests!$D$2:$D$9999=$A6),ROW($1:$9998)),1))),"")</f>
        <v/>
      </c>
      <c r="S6" s="171" t="str">
        <f t="array" ref="S6">IFERROR(IF(INDEX(tests!R$2:R$9999,SMALL(IF((tests!$A$2:$A$9999=résumé!$A$6)*(tests!$D$2:$D$9999=$A6),ROW($1:$9998)),1))="","",INDEX(tests!R$2:R$9999,SMALL(IF((tests!$A$2:$A$9999=résumé!$A$6)*(tests!$D$2:$D$9999=$A6),ROW($1:$9998)),1))),"")</f>
        <v/>
      </c>
      <c r="T6" s="171" t="str">
        <f t="array" ref="T6">IFERROR(IF(INDEX(tests!S$2:S$9999,SMALL(IF((tests!$A$2:$A$9999=résumé!$A$6)*(tests!$D$2:$D$9999=$A6),ROW($1:$9998)),1))="","",INDEX(tests!S$2:S$9999,SMALL(IF((tests!$A$2:$A$9999=résumé!$A$6)*(tests!$D$2:$D$9999=$A6),ROW($1:$9998)),1))),"")</f>
        <v/>
      </c>
      <c r="U6" s="171" t="str">
        <f t="array" ref="U6">IFERROR(IF(INDEX(tests!T$2:T$9999,SMALL(IF((tests!$A$2:$A$9999=résumé!$A$6)*(tests!$D$2:$D$9999=$A6),ROW($1:$9998)),1))="","",INDEX(tests!T$2:T$9999,SMALL(IF((tests!$A$2:$A$9999=résumé!$A$6)*(tests!$D$2:$D$9999=$A6),ROW($1:$9998)),1))),"")</f>
        <v/>
      </c>
      <c r="V6" s="171" t="str">
        <f t="array" ref="V6">IFERROR(IF(INDEX(tests!U$2:U$9999,SMALL(IF((tests!$A$2:$A$9999=résumé!$A$6)*(tests!$D$2:$D$9999=$A6),ROW($1:$9998)),1))="","",INDEX(tests!U$2:U$9999,SMALL(IF((tests!$A$2:$A$9999=résumé!$A$6)*(tests!$D$2:$D$9999=$A6),ROW($1:$9998)),1))),"")</f>
        <v/>
      </c>
      <c r="W6" s="171" t="str">
        <f t="array" ref="W6">IFERROR(IF(INDEX(tests!V$2:V$9999,SMALL(IF((tests!$A$2:$A$9999=résumé!$A$6)*(tests!$D$2:$D$9999=$A6),ROW($1:$9998)),1))="","",INDEX(tests!V$2:V$9999,SMALL(IF((tests!$A$2:$A$9999=résumé!$A$6)*(tests!$D$2:$D$9999=$A6),ROW($1:$9998)),1))),"")</f>
        <v/>
      </c>
      <c r="X6" s="127"/>
      <c r="Y6" s="127"/>
      <c r="Z6" s="168"/>
      <c r="AA6" s="1"/>
      <c r="AB6" s="1"/>
      <c r="AC6" s="1"/>
      <c r="AD6" s="1"/>
      <c r="AE6" s="1"/>
      <c r="AF6" s="1"/>
      <c r="AG6" s="1"/>
      <c r="AH6" s="37"/>
      <c r="BZ6" s="3">
        <v>0</v>
      </c>
      <c r="CA6" s="3">
        <v>0.75</v>
      </c>
      <c r="CB6" s="3">
        <f>CA6+0.125</f>
        <v>0.875</v>
      </c>
      <c r="CC6" s="3">
        <v>1</v>
      </c>
      <c r="CD6" s="3">
        <v>0.5</v>
      </c>
      <c r="CE6" s="3">
        <f>CD6+0.125</f>
        <v>0.625</v>
      </c>
      <c r="CF6" s="3">
        <v>0.75</v>
      </c>
    </row>
    <row r="7" spans="1:84">
      <c r="A7" s="131" t="str">
        <f t="array" ref="A7">IFERROR(INDEX(tests!$D$2:$D$9999,LARGE(IF((tests!$A$2:$A$9999=résumé!$A$6),ROW($1:$9998)),5)),"")</f>
        <v/>
      </c>
      <c r="B7" s="171" t="str">
        <f t="array" ref="B7">IFERROR(IF(INDEX(tests!E$2:E$9999,SMALL(IF((tests!$A$2:$A$9999=résumé!$A$6)*(tests!$D$2:$D$9999=$A7),ROW($1:$9998)),1))="","",INDEX(tests!E$2:E$9999,SMALL(IF((tests!$A$2:$A$9999=résumé!$A$6)*(tests!$D$2:$D$9999=$A7),ROW($1:$9998)),1))),"")</f>
        <v/>
      </c>
      <c r="C7" s="171" t="str">
        <f t="array" ref="C7">IFERROR(IF(INDEX(tests!F$2:F$9999,SMALL(IF((tests!$A$2:$A$9999=résumé!$A$6)*(tests!$D$2:$D$9999=$A7),ROW($1:$9998)),1))="","",INDEX(tests!F$2:F$9999,SMALL(IF((tests!$A$2:$A$9999=résumé!$A$6)*(tests!$D$2:$D$9999=$A7),ROW($1:$9998)),1))),"")</f>
        <v/>
      </c>
      <c r="D7" s="171" t="str">
        <f t="array" ref="D7">IFERROR(IF(INDEX(tests!G$2:G$9999,SMALL(IF((tests!$A$2:$A$9999=résumé!$A$6)*(tests!$D$2:$D$9999=$A7),ROW($1:$9998)),1))="","",INDEX(tests!G$2:G$9999,SMALL(IF((tests!$A$2:$A$9999=résumé!$A$6)*(tests!$D$2:$D$9999=$A7),ROW($1:$9998)),1))),"")</f>
        <v/>
      </c>
      <c r="E7" s="163"/>
      <c r="F7" s="171" t="str">
        <f t="array" ref="F7">IFERROR(IF(INDEX(tests!H$2:H$9999,SMALL(IF((tests!$A$2:$A$9999=résumé!$A$6)*(tests!$D$2:$D$9999=$A7),ROW($1:$9998)),1))="","",INDEX(tests!H$2:H$9999,SMALL(IF((tests!$A$2:$A$9999=résumé!$A$6)*(tests!$D$2:$D$9999=$A7),ROW($1:$9998)),1))),"")</f>
        <v/>
      </c>
      <c r="G7" s="171" t="str">
        <f t="array" ref="G7">IFERROR(IF(INDEX(tests!I$2:I$9999,SMALL(IF((tests!$A$2:$A$9999=résumé!$A$6)*(tests!$D$2:$D$9999=$A7),ROW($1:$9998)),1))="","",INDEX(tests!I$2:I$9999,SMALL(IF((tests!$A$2:$A$9999=résumé!$A$6)*(tests!$D$2:$D$9999=$A7),ROW($1:$9998)),1))),"")</f>
        <v/>
      </c>
      <c r="H7" s="163"/>
      <c r="I7" s="171" t="str">
        <f t="array" ref="I7">IFERROR(IF(INDEX(tests!J$2:J$9999,SMALL(IF((tests!$A$2:$A$9999=résumé!$A$6)*(tests!$D$2:$D$9999=$A7),ROW($1:$9998)),1))="","",INDEX(tests!J$2:J$9999,SMALL(IF((tests!$A$2:$A$9999=résumé!$A$6)*(tests!$D$2:$D$9999=$A7),ROW($1:$9998)),1))),"")</f>
        <v/>
      </c>
      <c r="J7" s="171" t="str">
        <f t="array" ref="J7">IFERROR(IF(INDEX(tests!K$2:K$9999,SMALL(IF((tests!$A$2:$A$9999=résumé!$A$6)*(tests!$D$2:$D$9999=$A7),ROW($1:$9998)),1))="","",INDEX(tests!K$2:K$9999,SMALL(IF((tests!$A$2:$A$9999=résumé!$A$6)*(tests!$D$2:$D$9999=$A7),ROW($1:$9998)),1))),"")</f>
        <v/>
      </c>
      <c r="K7" s="163"/>
      <c r="L7" s="171" t="str">
        <f t="array" ref="L7">IFERROR(IF(INDEX(tests!L$2:L$9999,SMALL(IF((tests!$A$2:$A$9999=résumé!$A$6)*(tests!$D$2:$D$9999=$A7),ROW($1:$9998)),1))="","",INDEX(tests!L$2:L$9999,SMALL(IF((tests!$A$2:$A$9999=résumé!$A$6)*(tests!$D$2:$D$9999=$A7),ROW($1:$9998)),1))),"")</f>
        <v/>
      </c>
      <c r="M7" s="171" t="str">
        <f t="array" ref="M7">IFERROR(IF(INDEX(tests!M$2:M$9999,SMALL(IF((tests!$A$2:$A$9999=résumé!$A$6)*(tests!$D$2:$D$9999=$A7),ROW($1:$9998)),1))="","",INDEX(tests!M$2:M$9999,SMALL(IF((tests!$A$2:$A$9999=résumé!$A$6)*(tests!$D$2:$D$9999=$A7),ROW($1:$9998)),1))),"")</f>
        <v/>
      </c>
      <c r="N7" s="163"/>
      <c r="O7" s="171" t="str">
        <f t="array" ref="O7">IFERROR(IF(INDEX(tests!N$2:N$9999,SMALL(IF((tests!$A$2:$A$9999=résumé!$A$6)*(tests!$D$2:$D$9999=$A7),ROW($1:$9998)),1))="","",INDEX(tests!N$2:N$9999,SMALL(IF((tests!$A$2:$A$9999=résumé!$A$6)*(tests!$D$2:$D$9999=$A7),ROW($1:$9998)),1))),"")</f>
        <v/>
      </c>
      <c r="P7" s="171" t="str">
        <f t="array" ref="P7">IFERROR(IF(INDEX(tests!O$2:O$9999,SMALL(IF((tests!$A$2:$A$9999=résumé!$A$6)*(tests!$D$2:$D$9999=$A7),ROW($1:$9998)),1))="","",INDEX(tests!O$2:O$9999,SMALL(IF((tests!$A$2:$A$9999=résumé!$A$6)*(tests!$D$2:$D$9999=$A7),ROW($1:$9998)),1))),"")</f>
        <v/>
      </c>
      <c r="Q7" s="171" t="str">
        <f t="array" ref="Q7">IFERROR(IF(INDEX(tests!P$2:P$9999,SMALL(IF((tests!$A$2:$A$9999=résumé!$A$6)*(tests!$D$2:$D$9999=$A7),ROW($1:$9998)),1))="","",INDEX(tests!P$2:P$9999,SMALL(IF((tests!$A$2:$A$9999=résumé!$A$6)*(tests!$D$2:$D$9999=$A7),ROW($1:$9998)),1))),"")</f>
        <v/>
      </c>
      <c r="R7" s="171" t="str">
        <f t="array" ref="R7">IFERROR(IF(INDEX(tests!Q$2:Q$9999,SMALL(IF((tests!$A$2:$A$9999=résumé!$A$6)*(tests!$D$2:$D$9999=$A7),ROW($1:$9998)),1))="","",INDEX(tests!Q$2:Q$9999,SMALL(IF((tests!$A$2:$A$9999=résumé!$A$6)*(tests!$D$2:$D$9999=$A7),ROW($1:$9998)),1))),"")</f>
        <v/>
      </c>
      <c r="S7" s="171" t="str">
        <f t="array" ref="S7">IFERROR(IF(INDEX(tests!R$2:R$9999,SMALL(IF((tests!$A$2:$A$9999=résumé!$A$6)*(tests!$D$2:$D$9999=$A7),ROW($1:$9998)),1))="","",INDEX(tests!R$2:R$9999,SMALL(IF((tests!$A$2:$A$9999=résumé!$A$6)*(tests!$D$2:$D$9999=$A7),ROW($1:$9998)),1))),"")</f>
        <v/>
      </c>
      <c r="T7" s="171" t="str">
        <f t="array" ref="T7">IFERROR(IF(INDEX(tests!S$2:S$9999,SMALL(IF((tests!$A$2:$A$9999=résumé!$A$6)*(tests!$D$2:$D$9999=$A7),ROW($1:$9998)),1))="","",INDEX(tests!S$2:S$9999,SMALL(IF((tests!$A$2:$A$9999=résumé!$A$6)*(tests!$D$2:$D$9999=$A7),ROW($1:$9998)),1))),"")</f>
        <v/>
      </c>
      <c r="U7" s="171" t="str">
        <f t="array" ref="U7">IFERROR(IF(INDEX(tests!T$2:T$9999,SMALL(IF((tests!$A$2:$A$9999=résumé!$A$6)*(tests!$D$2:$D$9999=$A7),ROW($1:$9998)),1))="","",INDEX(tests!T$2:T$9999,SMALL(IF((tests!$A$2:$A$9999=résumé!$A$6)*(tests!$D$2:$D$9999=$A7),ROW($1:$9998)),1))),"")</f>
        <v/>
      </c>
      <c r="V7" s="171" t="str">
        <f t="array" ref="V7">IFERROR(IF(INDEX(tests!U$2:U$9999,SMALL(IF((tests!$A$2:$A$9999=résumé!$A$6)*(tests!$D$2:$D$9999=$A7),ROW($1:$9998)),1))="","",INDEX(tests!U$2:U$9999,SMALL(IF((tests!$A$2:$A$9999=résumé!$A$6)*(tests!$D$2:$D$9999=$A7),ROW($1:$9998)),1))),"")</f>
        <v/>
      </c>
      <c r="W7" s="171" t="str">
        <f t="array" ref="W7">IFERROR(IF(INDEX(tests!V$2:V$9999,SMALL(IF((tests!$A$2:$A$9999=résumé!$A$6)*(tests!$D$2:$D$9999=$A7),ROW($1:$9998)),1))="","",INDEX(tests!V$2:V$9999,SMALL(IF((tests!$A$2:$A$9999=résumé!$A$6)*(tests!$D$2:$D$9999=$A7),ROW($1:$9998)),1))),"")</f>
        <v/>
      </c>
      <c r="X7" s="127"/>
      <c r="Y7" s="127"/>
      <c r="Z7" s="1"/>
      <c r="AA7" s="1"/>
      <c r="AB7" s="1"/>
      <c r="AC7" s="1"/>
      <c r="AD7" s="1"/>
      <c r="AE7" s="1"/>
      <c r="AF7" s="1"/>
      <c r="AG7" s="1"/>
      <c r="AH7" s="37"/>
      <c r="BZ7" s="3">
        <v>2</v>
      </c>
      <c r="CA7" s="3">
        <v>1</v>
      </c>
      <c r="CB7" s="3">
        <f>CA7+0.125</f>
        <v>1.125</v>
      </c>
      <c r="CC7" s="3">
        <v>1.25</v>
      </c>
      <c r="CD7" s="3">
        <v>0.75</v>
      </c>
      <c r="CE7" s="3">
        <f>CD7+0.125</f>
        <v>0.875</v>
      </c>
      <c r="CF7" s="3">
        <v>1</v>
      </c>
    </row>
    <row r="8" spans="1:84">
      <c r="A8" s="131" t="str">
        <f t="array" ref="A8">IFERROR(INDEX(tests!$D$2:$D$9999,LARGE(IF((tests!$A$2:$A$9999=résumé!$A$6),ROW($1:$9998)),6)),"")</f>
        <v/>
      </c>
      <c r="B8" s="171" t="str">
        <f t="array" ref="B8">IFERROR(IF(INDEX(tests!E$2:E$9999,SMALL(IF((tests!$A$2:$A$9999=résumé!$A$6)*(tests!$D$2:$D$9999=$A8),ROW($1:$9998)),1))="","",INDEX(tests!E$2:E$9999,SMALL(IF((tests!$A$2:$A$9999=résumé!$A$6)*(tests!$D$2:$D$9999=$A8),ROW($1:$9998)),1))),"")</f>
        <v/>
      </c>
      <c r="C8" s="171" t="str">
        <f t="array" ref="C8">IFERROR(IF(INDEX(tests!F$2:F$9999,SMALL(IF((tests!$A$2:$A$9999=résumé!$A$6)*(tests!$D$2:$D$9999=$A8),ROW($1:$9998)),1))="","",INDEX(tests!F$2:F$9999,SMALL(IF((tests!$A$2:$A$9999=résumé!$A$6)*(tests!$D$2:$D$9999=$A8),ROW($1:$9998)),1))),"")</f>
        <v/>
      </c>
      <c r="D8" s="171" t="str">
        <f t="array" ref="D8">IFERROR(IF(INDEX(tests!G$2:G$9999,SMALL(IF((tests!$A$2:$A$9999=résumé!$A$6)*(tests!$D$2:$D$9999=$A8),ROW($1:$9998)),1))="","",INDEX(tests!G$2:G$9999,SMALL(IF((tests!$A$2:$A$9999=résumé!$A$6)*(tests!$D$2:$D$9999=$A8),ROW($1:$9998)),1))),"")</f>
        <v/>
      </c>
      <c r="E8" s="163"/>
      <c r="F8" s="171" t="str">
        <f t="array" ref="F8">IFERROR(IF(INDEX(tests!H$2:H$9999,SMALL(IF((tests!$A$2:$A$9999=résumé!$A$6)*(tests!$D$2:$D$9999=$A8),ROW($1:$9998)),1))="","",INDEX(tests!H$2:H$9999,SMALL(IF((tests!$A$2:$A$9999=résumé!$A$6)*(tests!$D$2:$D$9999=$A8),ROW($1:$9998)),1))),"")</f>
        <v/>
      </c>
      <c r="G8" s="171" t="str">
        <f t="array" ref="G8">IFERROR(IF(INDEX(tests!I$2:I$9999,SMALL(IF((tests!$A$2:$A$9999=résumé!$A$6)*(tests!$D$2:$D$9999=$A8),ROW($1:$9998)),1))="","",INDEX(tests!I$2:I$9999,SMALL(IF((tests!$A$2:$A$9999=résumé!$A$6)*(tests!$D$2:$D$9999=$A8),ROW($1:$9998)),1))),"")</f>
        <v/>
      </c>
      <c r="H8" s="163"/>
      <c r="I8" s="171" t="str">
        <f t="array" ref="I8">IFERROR(IF(INDEX(tests!J$2:J$9999,SMALL(IF((tests!$A$2:$A$9999=résumé!$A$6)*(tests!$D$2:$D$9999=$A8),ROW($1:$9998)),1))="","",INDEX(tests!J$2:J$9999,SMALL(IF((tests!$A$2:$A$9999=résumé!$A$6)*(tests!$D$2:$D$9999=$A8),ROW($1:$9998)),1))),"")</f>
        <v/>
      </c>
      <c r="J8" s="171" t="str">
        <f t="array" ref="J8">IFERROR(IF(INDEX(tests!K$2:K$9999,SMALL(IF((tests!$A$2:$A$9999=résumé!$A$6)*(tests!$D$2:$D$9999=$A8),ROW($1:$9998)),1))="","",INDEX(tests!K$2:K$9999,SMALL(IF((tests!$A$2:$A$9999=résumé!$A$6)*(tests!$D$2:$D$9999=$A8),ROW($1:$9998)),1))),"")</f>
        <v/>
      </c>
      <c r="K8" s="163"/>
      <c r="L8" s="171" t="str">
        <f t="array" ref="L8">IFERROR(IF(INDEX(tests!L$2:L$9999,SMALL(IF((tests!$A$2:$A$9999=résumé!$A$6)*(tests!$D$2:$D$9999=$A8),ROW($1:$9998)),1))="","",INDEX(tests!L$2:L$9999,SMALL(IF((tests!$A$2:$A$9999=résumé!$A$6)*(tests!$D$2:$D$9999=$A8),ROW($1:$9998)),1))),"")</f>
        <v/>
      </c>
      <c r="M8" s="171" t="str">
        <f t="array" ref="M8">IFERROR(IF(INDEX(tests!M$2:M$9999,SMALL(IF((tests!$A$2:$A$9999=résumé!$A$6)*(tests!$D$2:$D$9999=$A8),ROW($1:$9998)),1))="","",INDEX(tests!M$2:M$9999,SMALL(IF((tests!$A$2:$A$9999=résumé!$A$6)*(tests!$D$2:$D$9999=$A8),ROW($1:$9998)),1))),"")</f>
        <v/>
      </c>
      <c r="N8" s="163"/>
      <c r="O8" s="171" t="str">
        <f t="array" ref="O8">IFERROR(IF(INDEX(tests!N$2:N$9999,SMALL(IF((tests!$A$2:$A$9999=résumé!$A$6)*(tests!$D$2:$D$9999=$A8),ROW($1:$9998)),1))="","",INDEX(tests!N$2:N$9999,SMALL(IF((tests!$A$2:$A$9999=résumé!$A$6)*(tests!$D$2:$D$9999=$A8),ROW($1:$9998)),1))),"")</f>
        <v/>
      </c>
      <c r="P8" s="171" t="str">
        <f t="array" ref="P8">IFERROR(IF(INDEX(tests!O$2:O$9999,SMALL(IF((tests!$A$2:$A$9999=résumé!$A$6)*(tests!$D$2:$D$9999=$A8),ROW($1:$9998)),1))="","",INDEX(tests!O$2:O$9999,SMALL(IF((tests!$A$2:$A$9999=résumé!$A$6)*(tests!$D$2:$D$9999=$A8),ROW($1:$9998)),1))),"")</f>
        <v/>
      </c>
      <c r="Q8" s="171" t="str">
        <f t="array" ref="Q8">IFERROR(IF(INDEX(tests!P$2:P$9999,SMALL(IF((tests!$A$2:$A$9999=résumé!$A$6)*(tests!$D$2:$D$9999=$A8),ROW($1:$9998)),1))="","",INDEX(tests!P$2:P$9999,SMALL(IF((tests!$A$2:$A$9999=résumé!$A$6)*(tests!$D$2:$D$9999=$A8),ROW($1:$9998)),1))),"")</f>
        <v/>
      </c>
      <c r="R8" s="171" t="str">
        <f t="array" ref="R8">IFERROR(IF(INDEX(tests!Q$2:Q$9999,SMALL(IF((tests!$A$2:$A$9999=résumé!$A$6)*(tests!$D$2:$D$9999=$A8),ROW($1:$9998)),1))="","",INDEX(tests!Q$2:Q$9999,SMALL(IF((tests!$A$2:$A$9999=résumé!$A$6)*(tests!$D$2:$D$9999=$A8),ROW($1:$9998)),1))),"")</f>
        <v/>
      </c>
      <c r="S8" s="171" t="str">
        <f t="array" ref="S8">IFERROR(IF(INDEX(tests!R$2:R$9999,SMALL(IF((tests!$A$2:$A$9999=résumé!$A$6)*(tests!$D$2:$D$9999=$A8),ROW($1:$9998)),1))="","",INDEX(tests!R$2:R$9999,SMALL(IF((tests!$A$2:$A$9999=résumé!$A$6)*(tests!$D$2:$D$9999=$A8),ROW($1:$9998)),1))),"")</f>
        <v/>
      </c>
      <c r="T8" s="171" t="str">
        <f t="array" ref="T8">IFERROR(IF(INDEX(tests!S$2:S$9999,SMALL(IF((tests!$A$2:$A$9999=résumé!$A$6)*(tests!$D$2:$D$9999=$A8),ROW($1:$9998)),1))="","",INDEX(tests!S$2:S$9999,SMALL(IF((tests!$A$2:$A$9999=résumé!$A$6)*(tests!$D$2:$D$9999=$A8),ROW($1:$9998)),1))),"")</f>
        <v/>
      </c>
      <c r="U8" s="171" t="str">
        <f t="array" ref="U8">IFERROR(IF(INDEX(tests!T$2:T$9999,SMALL(IF((tests!$A$2:$A$9999=résumé!$A$6)*(tests!$D$2:$D$9999=$A8),ROW($1:$9998)),1))="","",INDEX(tests!T$2:T$9999,SMALL(IF((tests!$A$2:$A$9999=résumé!$A$6)*(tests!$D$2:$D$9999=$A8),ROW($1:$9998)),1))),"")</f>
        <v/>
      </c>
      <c r="V8" s="171" t="str">
        <f t="array" ref="V8">IFERROR(IF(INDEX(tests!U$2:U$9999,SMALL(IF((tests!$A$2:$A$9999=résumé!$A$6)*(tests!$D$2:$D$9999=$A8),ROW($1:$9998)),1))="","",INDEX(tests!U$2:U$9999,SMALL(IF((tests!$A$2:$A$9999=résumé!$A$6)*(tests!$D$2:$D$9999=$A8),ROW($1:$9998)),1))),"")</f>
        <v/>
      </c>
      <c r="W8" s="171" t="str">
        <f t="array" ref="W8">IFERROR(IF(INDEX(tests!V$2:V$9999,SMALL(IF((tests!$A$2:$A$9999=résumé!$A$6)*(tests!$D$2:$D$9999=$A8),ROW($1:$9998)),1))="","",INDEX(tests!V$2:V$9999,SMALL(IF((tests!$A$2:$A$9999=résumé!$A$6)*(tests!$D$2:$D$9999=$A8),ROW($1:$9998)),1))),"")</f>
        <v/>
      </c>
      <c r="X8" s="127"/>
      <c r="Y8" s="127"/>
      <c r="Z8" s="1"/>
      <c r="AA8" s="1"/>
      <c r="AB8" s="1"/>
      <c r="AC8" s="1"/>
      <c r="AD8" s="1"/>
      <c r="AE8" s="1"/>
      <c r="AF8" s="1"/>
      <c r="AG8" s="1"/>
      <c r="AH8" s="37"/>
      <c r="BZ8" s="3">
        <v>4</v>
      </c>
      <c r="CA8" s="3">
        <v>1.25</v>
      </c>
      <c r="CB8" s="3">
        <f>CA8+0.125</f>
        <v>1.375</v>
      </c>
      <c r="CC8" s="3">
        <v>1.5</v>
      </c>
      <c r="CD8" s="3">
        <v>1</v>
      </c>
      <c r="CE8" s="3">
        <f>CD8+0.125</f>
        <v>1.125</v>
      </c>
      <c r="CF8" s="3">
        <v>1.25</v>
      </c>
    </row>
    <row r="9" spans="1:84">
      <c r="A9" s="131" t="str">
        <f t="array" ref="A9">IFERROR(INDEX(tests!$D$2:$D$9999,LARGE(IF((tests!$A$2:$A$9999=résumé!$A$6),ROW($1:$9998)),7)),"")</f>
        <v/>
      </c>
      <c r="B9" s="171" t="str">
        <f t="array" ref="B9">IFERROR(IF(INDEX(tests!E$2:E$9999,SMALL(IF((tests!$A$2:$A$9999=résumé!$A$6)*(tests!$D$2:$D$9999=$A9),ROW($1:$9998)),1))="","",INDEX(tests!E$2:E$9999,SMALL(IF((tests!$A$2:$A$9999=résumé!$A$6)*(tests!$D$2:$D$9999=$A9),ROW($1:$9998)),1))),"")</f>
        <v/>
      </c>
      <c r="C9" s="171" t="str">
        <f t="array" ref="C9">IFERROR(IF(INDEX(tests!F$2:F$9999,SMALL(IF((tests!$A$2:$A$9999=résumé!$A$6)*(tests!$D$2:$D$9999=$A9),ROW($1:$9998)),1))="","",INDEX(tests!F$2:F$9999,SMALL(IF((tests!$A$2:$A$9999=résumé!$A$6)*(tests!$D$2:$D$9999=$A9),ROW($1:$9998)),1))),"")</f>
        <v/>
      </c>
      <c r="D9" s="171" t="str">
        <f t="array" ref="D9">IFERROR(IF(INDEX(tests!G$2:G$9999,SMALL(IF((tests!$A$2:$A$9999=résumé!$A$6)*(tests!$D$2:$D$9999=$A9),ROW($1:$9998)),1))="","",INDEX(tests!G$2:G$9999,SMALL(IF((tests!$A$2:$A$9999=résumé!$A$6)*(tests!$D$2:$D$9999=$A9),ROW($1:$9998)),1))),"")</f>
        <v/>
      </c>
      <c r="E9" s="163"/>
      <c r="F9" s="171" t="str">
        <f t="array" ref="F9">IFERROR(IF(INDEX(tests!H$2:H$9999,SMALL(IF((tests!$A$2:$A$9999=résumé!$A$6)*(tests!$D$2:$D$9999=$A9),ROW($1:$9998)),1))="","",INDEX(tests!H$2:H$9999,SMALL(IF((tests!$A$2:$A$9999=résumé!$A$6)*(tests!$D$2:$D$9999=$A9),ROW($1:$9998)),1))),"")</f>
        <v/>
      </c>
      <c r="G9" s="171" t="str">
        <f t="array" ref="G9">IFERROR(IF(INDEX(tests!I$2:I$9999,SMALL(IF((tests!$A$2:$A$9999=résumé!$A$6)*(tests!$D$2:$D$9999=$A9),ROW($1:$9998)),1))="","",INDEX(tests!I$2:I$9999,SMALL(IF((tests!$A$2:$A$9999=résumé!$A$6)*(tests!$D$2:$D$9999=$A9),ROW($1:$9998)),1))),"")</f>
        <v/>
      </c>
      <c r="H9" s="163"/>
      <c r="I9" s="171" t="str">
        <f t="array" ref="I9">IFERROR(IF(INDEX(tests!J$2:J$9999,SMALL(IF((tests!$A$2:$A$9999=résumé!$A$6)*(tests!$D$2:$D$9999=$A9),ROW($1:$9998)),1))="","",INDEX(tests!J$2:J$9999,SMALL(IF((tests!$A$2:$A$9999=résumé!$A$6)*(tests!$D$2:$D$9999=$A9),ROW($1:$9998)),1))),"")</f>
        <v/>
      </c>
      <c r="J9" s="171" t="str">
        <f t="array" ref="J9">IFERROR(IF(INDEX(tests!K$2:K$9999,SMALL(IF((tests!$A$2:$A$9999=résumé!$A$6)*(tests!$D$2:$D$9999=$A9),ROW($1:$9998)),1))="","",INDEX(tests!K$2:K$9999,SMALL(IF((tests!$A$2:$A$9999=résumé!$A$6)*(tests!$D$2:$D$9999=$A9),ROW($1:$9998)),1))),"")</f>
        <v/>
      </c>
      <c r="K9" s="163"/>
      <c r="L9" s="171" t="str">
        <f t="array" ref="L9">IFERROR(IF(INDEX(tests!L$2:L$9999,SMALL(IF((tests!$A$2:$A$9999=résumé!$A$6)*(tests!$D$2:$D$9999=$A9),ROW($1:$9998)),1))="","",INDEX(tests!L$2:L$9999,SMALL(IF((tests!$A$2:$A$9999=résumé!$A$6)*(tests!$D$2:$D$9999=$A9),ROW($1:$9998)),1))),"")</f>
        <v/>
      </c>
      <c r="M9" s="171" t="str">
        <f t="array" ref="M9">IFERROR(IF(INDEX(tests!M$2:M$9999,SMALL(IF((tests!$A$2:$A$9999=résumé!$A$6)*(tests!$D$2:$D$9999=$A9),ROW($1:$9998)),1))="","",INDEX(tests!M$2:M$9999,SMALL(IF((tests!$A$2:$A$9999=résumé!$A$6)*(tests!$D$2:$D$9999=$A9),ROW($1:$9998)),1))),"")</f>
        <v/>
      </c>
      <c r="N9" s="163"/>
      <c r="O9" s="171" t="str">
        <f t="array" ref="O9">IFERROR(IF(INDEX(tests!N$2:N$9999,SMALL(IF((tests!$A$2:$A$9999=résumé!$A$6)*(tests!$D$2:$D$9999=$A9),ROW($1:$9998)),1))="","",INDEX(tests!N$2:N$9999,SMALL(IF((tests!$A$2:$A$9999=résumé!$A$6)*(tests!$D$2:$D$9999=$A9),ROW($1:$9998)),1))),"")</f>
        <v/>
      </c>
      <c r="P9" s="171" t="str">
        <f t="array" ref="P9">IFERROR(IF(INDEX(tests!O$2:O$9999,SMALL(IF((tests!$A$2:$A$9999=résumé!$A$6)*(tests!$D$2:$D$9999=$A9),ROW($1:$9998)),1))="","",INDEX(tests!O$2:O$9999,SMALL(IF((tests!$A$2:$A$9999=résumé!$A$6)*(tests!$D$2:$D$9999=$A9),ROW($1:$9998)),1))),"")</f>
        <v/>
      </c>
      <c r="Q9" s="171" t="str">
        <f t="array" ref="Q9">IFERROR(IF(INDEX(tests!P$2:P$9999,SMALL(IF((tests!$A$2:$A$9999=résumé!$A$6)*(tests!$D$2:$D$9999=$A9),ROW($1:$9998)),1))="","",INDEX(tests!P$2:P$9999,SMALL(IF((tests!$A$2:$A$9999=résumé!$A$6)*(tests!$D$2:$D$9999=$A9),ROW($1:$9998)),1))),"")</f>
        <v/>
      </c>
      <c r="R9" s="171" t="str">
        <f t="array" ref="R9">IFERROR(IF(INDEX(tests!Q$2:Q$9999,SMALL(IF((tests!$A$2:$A$9999=résumé!$A$6)*(tests!$D$2:$D$9999=$A9),ROW($1:$9998)),1))="","",INDEX(tests!Q$2:Q$9999,SMALL(IF((tests!$A$2:$A$9999=résumé!$A$6)*(tests!$D$2:$D$9999=$A9),ROW($1:$9998)),1))),"")</f>
        <v/>
      </c>
      <c r="S9" s="171" t="str">
        <f t="array" ref="S9">IFERROR(IF(INDEX(tests!R$2:R$9999,SMALL(IF((tests!$A$2:$A$9999=résumé!$A$6)*(tests!$D$2:$D$9999=$A9),ROW($1:$9998)),1))="","",INDEX(tests!R$2:R$9999,SMALL(IF((tests!$A$2:$A$9999=résumé!$A$6)*(tests!$D$2:$D$9999=$A9),ROW($1:$9998)),1))),"")</f>
        <v/>
      </c>
      <c r="T9" s="171" t="str">
        <f t="array" ref="T9">IFERROR(IF(INDEX(tests!S$2:S$9999,SMALL(IF((tests!$A$2:$A$9999=résumé!$A$6)*(tests!$D$2:$D$9999=$A9),ROW($1:$9998)),1))="","",INDEX(tests!S$2:S$9999,SMALL(IF((tests!$A$2:$A$9999=résumé!$A$6)*(tests!$D$2:$D$9999=$A9),ROW($1:$9998)),1))),"")</f>
        <v/>
      </c>
      <c r="U9" s="171" t="str">
        <f t="array" ref="U9">IFERROR(IF(INDEX(tests!T$2:T$9999,SMALL(IF((tests!$A$2:$A$9999=résumé!$A$6)*(tests!$D$2:$D$9999=$A9),ROW($1:$9998)),1))="","",INDEX(tests!T$2:T$9999,SMALL(IF((tests!$A$2:$A$9999=résumé!$A$6)*(tests!$D$2:$D$9999=$A9),ROW($1:$9998)),1))),"")</f>
        <v/>
      </c>
      <c r="V9" s="171" t="str">
        <f t="array" ref="V9">IFERROR(IF(INDEX(tests!U$2:U$9999,SMALL(IF((tests!$A$2:$A$9999=résumé!$A$6)*(tests!$D$2:$D$9999=$A9),ROW($1:$9998)),1))="","",INDEX(tests!U$2:U$9999,SMALL(IF((tests!$A$2:$A$9999=résumé!$A$6)*(tests!$D$2:$D$9999=$A9),ROW($1:$9998)),1))),"")</f>
        <v/>
      </c>
      <c r="W9" s="171" t="str">
        <f t="array" ref="W9">IFERROR(IF(INDEX(tests!V$2:V$9999,SMALL(IF((tests!$A$2:$A$9999=résumé!$A$6)*(tests!$D$2:$D$9999=$A9),ROW($1:$9998)),1))="","",INDEX(tests!V$2:V$9999,SMALL(IF((tests!$A$2:$A$9999=résumé!$A$6)*(tests!$D$2:$D$9999=$A9),ROW($1:$9998)),1))),"")</f>
        <v/>
      </c>
      <c r="X9" s="127"/>
      <c r="Y9" s="127"/>
      <c r="Z9" s="1"/>
      <c r="AA9" s="1"/>
      <c r="AB9" s="1"/>
      <c r="AC9" s="1"/>
      <c r="AD9" s="1"/>
      <c r="AE9" s="1"/>
      <c r="AF9" s="1"/>
      <c r="AG9" s="1"/>
      <c r="AH9" s="37"/>
    </row>
    <row r="10" spans="1:84">
      <c r="A10" s="131" t="str">
        <f t="array" ref="A10">IFERROR(INDEX(tests!$D$2:$D$9999,LARGE(IF((tests!$A$2:$A$9999=résumé!$A$6),ROW($1:$9998)),8)),"")</f>
        <v/>
      </c>
      <c r="B10" s="171" t="str">
        <f t="array" ref="B10">IFERROR(IF(INDEX(tests!E$2:E$9999,SMALL(IF((tests!$A$2:$A$9999=résumé!$A$6)*(tests!$D$2:$D$9999=$A10),ROW($1:$9998)),1))="","",INDEX(tests!E$2:E$9999,SMALL(IF((tests!$A$2:$A$9999=résumé!$A$6)*(tests!$D$2:$D$9999=$A10),ROW($1:$9998)),1))),"")</f>
        <v/>
      </c>
      <c r="C10" s="171" t="str">
        <f t="array" ref="C10">IFERROR(IF(INDEX(tests!F$2:F$9999,SMALL(IF((tests!$A$2:$A$9999=résumé!$A$6)*(tests!$D$2:$D$9999=$A10),ROW($1:$9998)),1))="","",INDEX(tests!F$2:F$9999,SMALL(IF((tests!$A$2:$A$9999=résumé!$A$6)*(tests!$D$2:$D$9999=$A10),ROW($1:$9998)),1))),"")</f>
        <v/>
      </c>
      <c r="D10" s="171" t="str">
        <f t="array" ref="D10">IFERROR(IF(INDEX(tests!G$2:G$9999,SMALL(IF((tests!$A$2:$A$9999=résumé!$A$6)*(tests!$D$2:$D$9999=$A10),ROW($1:$9998)),1))="","",INDEX(tests!G$2:G$9999,SMALL(IF((tests!$A$2:$A$9999=résumé!$A$6)*(tests!$D$2:$D$9999=$A10),ROW($1:$9998)),1))),"")</f>
        <v/>
      </c>
      <c r="E10" s="163"/>
      <c r="F10" s="171" t="str">
        <f t="array" ref="F10">IFERROR(IF(INDEX(tests!H$2:H$9999,SMALL(IF((tests!$A$2:$A$9999=résumé!$A$6)*(tests!$D$2:$D$9999=$A10),ROW($1:$9998)),1))="","",INDEX(tests!H$2:H$9999,SMALL(IF((tests!$A$2:$A$9999=résumé!$A$6)*(tests!$D$2:$D$9999=$A10),ROW($1:$9998)),1))),"")</f>
        <v/>
      </c>
      <c r="G10" s="171" t="str">
        <f t="array" ref="G10">IFERROR(IF(INDEX(tests!I$2:I$9999,SMALL(IF((tests!$A$2:$A$9999=résumé!$A$6)*(tests!$D$2:$D$9999=$A10),ROW($1:$9998)),1))="","",INDEX(tests!I$2:I$9999,SMALL(IF((tests!$A$2:$A$9999=résumé!$A$6)*(tests!$D$2:$D$9999=$A10),ROW($1:$9998)),1))),"")</f>
        <v/>
      </c>
      <c r="H10" s="163"/>
      <c r="I10" s="171" t="str">
        <f t="array" ref="I10">IFERROR(IF(INDEX(tests!J$2:J$9999,SMALL(IF((tests!$A$2:$A$9999=résumé!$A$6)*(tests!$D$2:$D$9999=$A10),ROW($1:$9998)),1))="","",INDEX(tests!J$2:J$9999,SMALL(IF((tests!$A$2:$A$9999=résumé!$A$6)*(tests!$D$2:$D$9999=$A10),ROW($1:$9998)),1))),"")</f>
        <v/>
      </c>
      <c r="J10" s="171" t="str">
        <f t="array" ref="J10">IFERROR(IF(INDEX(tests!K$2:K$9999,SMALL(IF((tests!$A$2:$A$9999=résumé!$A$6)*(tests!$D$2:$D$9999=$A10),ROW($1:$9998)),1))="","",INDEX(tests!K$2:K$9999,SMALL(IF((tests!$A$2:$A$9999=résumé!$A$6)*(tests!$D$2:$D$9999=$A10),ROW($1:$9998)),1))),"")</f>
        <v/>
      </c>
      <c r="K10" s="163"/>
      <c r="L10" s="171" t="str">
        <f t="array" ref="L10">IFERROR(IF(INDEX(tests!L$2:L$9999,SMALL(IF((tests!$A$2:$A$9999=résumé!$A$6)*(tests!$D$2:$D$9999=$A10),ROW($1:$9998)),1))="","",INDEX(tests!L$2:L$9999,SMALL(IF((tests!$A$2:$A$9999=résumé!$A$6)*(tests!$D$2:$D$9999=$A10),ROW($1:$9998)),1))),"")</f>
        <v/>
      </c>
      <c r="M10" s="171" t="str">
        <f t="array" ref="M10">IFERROR(IF(INDEX(tests!M$2:M$9999,SMALL(IF((tests!$A$2:$A$9999=résumé!$A$6)*(tests!$D$2:$D$9999=$A10),ROW($1:$9998)),1))="","",INDEX(tests!M$2:M$9999,SMALL(IF((tests!$A$2:$A$9999=résumé!$A$6)*(tests!$D$2:$D$9999=$A10),ROW($1:$9998)),1))),"")</f>
        <v/>
      </c>
      <c r="N10" s="163"/>
      <c r="O10" s="171" t="str">
        <f t="array" ref="O10">IFERROR(IF(INDEX(tests!N$2:N$9999,SMALL(IF((tests!$A$2:$A$9999=résumé!$A$6)*(tests!$D$2:$D$9999=$A10),ROW($1:$9998)),1))="","",INDEX(tests!N$2:N$9999,SMALL(IF((tests!$A$2:$A$9999=résumé!$A$6)*(tests!$D$2:$D$9999=$A10),ROW($1:$9998)),1))),"")</f>
        <v/>
      </c>
      <c r="P10" s="171" t="str">
        <f t="array" ref="P10">IFERROR(IF(INDEX(tests!O$2:O$9999,SMALL(IF((tests!$A$2:$A$9999=résumé!$A$6)*(tests!$D$2:$D$9999=$A10),ROW($1:$9998)),1))="","",INDEX(tests!O$2:O$9999,SMALL(IF((tests!$A$2:$A$9999=résumé!$A$6)*(tests!$D$2:$D$9999=$A10),ROW($1:$9998)),1))),"")</f>
        <v/>
      </c>
      <c r="Q10" s="171" t="str">
        <f t="array" ref="Q10">IFERROR(IF(INDEX(tests!P$2:P$9999,SMALL(IF((tests!$A$2:$A$9999=résumé!$A$6)*(tests!$D$2:$D$9999=$A10),ROW($1:$9998)),1))="","",INDEX(tests!P$2:P$9999,SMALL(IF((tests!$A$2:$A$9999=résumé!$A$6)*(tests!$D$2:$D$9999=$A10),ROW($1:$9998)),1))),"")</f>
        <v/>
      </c>
      <c r="R10" s="171" t="str">
        <f t="array" ref="R10">IFERROR(IF(INDEX(tests!Q$2:Q$9999,SMALL(IF((tests!$A$2:$A$9999=résumé!$A$6)*(tests!$D$2:$D$9999=$A10),ROW($1:$9998)),1))="","",INDEX(tests!Q$2:Q$9999,SMALL(IF((tests!$A$2:$A$9999=résumé!$A$6)*(tests!$D$2:$D$9999=$A10),ROW($1:$9998)),1))),"")</f>
        <v/>
      </c>
      <c r="S10" s="171" t="str">
        <f t="array" ref="S10">IFERROR(IF(INDEX(tests!R$2:R$9999,SMALL(IF((tests!$A$2:$A$9999=résumé!$A$6)*(tests!$D$2:$D$9999=$A10),ROW($1:$9998)),1))="","",INDEX(tests!R$2:R$9999,SMALL(IF((tests!$A$2:$A$9999=résumé!$A$6)*(tests!$D$2:$D$9999=$A10),ROW($1:$9998)),1))),"")</f>
        <v/>
      </c>
      <c r="T10" s="171" t="str">
        <f t="array" ref="T10">IFERROR(IF(INDEX(tests!S$2:S$9999,SMALL(IF((tests!$A$2:$A$9999=résumé!$A$6)*(tests!$D$2:$D$9999=$A10),ROW($1:$9998)),1))="","",INDEX(tests!S$2:S$9999,SMALL(IF((tests!$A$2:$A$9999=résumé!$A$6)*(tests!$D$2:$D$9999=$A10),ROW($1:$9998)),1))),"")</f>
        <v/>
      </c>
      <c r="U10" s="171" t="str">
        <f t="array" ref="U10">IFERROR(IF(INDEX(tests!T$2:T$9999,SMALL(IF((tests!$A$2:$A$9999=résumé!$A$6)*(tests!$D$2:$D$9999=$A10),ROW($1:$9998)),1))="","",INDEX(tests!T$2:T$9999,SMALL(IF((tests!$A$2:$A$9999=résumé!$A$6)*(tests!$D$2:$D$9999=$A10),ROW($1:$9998)),1))),"")</f>
        <v/>
      </c>
      <c r="V10" s="171" t="str">
        <f t="array" ref="V10">IFERROR(IF(INDEX(tests!U$2:U$9999,SMALL(IF((tests!$A$2:$A$9999=résumé!$A$6)*(tests!$D$2:$D$9999=$A10),ROW($1:$9998)),1))="","",INDEX(tests!U$2:U$9999,SMALL(IF((tests!$A$2:$A$9999=résumé!$A$6)*(tests!$D$2:$D$9999=$A10),ROW($1:$9998)),1))),"")</f>
        <v/>
      </c>
      <c r="W10" s="171" t="str">
        <f t="array" ref="W10">IFERROR(IF(INDEX(tests!V$2:V$9999,SMALL(IF((tests!$A$2:$A$9999=résumé!$A$6)*(tests!$D$2:$D$9999=$A10),ROW($1:$9998)),1))="","",INDEX(tests!V$2:V$9999,SMALL(IF((tests!$A$2:$A$9999=résumé!$A$6)*(tests!$D$2:$D$9999=$A10),ROW($1:$9998)),1))),"")</f>
        <v/>
      </c>
      <c r="X10" s="127"/>
      <c r="Y10" s="127"/>
      <c r="Z10" s="1"/>
      <c r="AA10" s="1"/>
      <c r="AB10" s="1"/>
      <c r="AC10" s="1"/>
      <c r="AD10" s="1"/>
      <c r="AE10" s="1"/>
      <c r="AF10" s="1"/>
      <c r="AG10" s="1"/>
      <c r="AH10" s="37"/>
      <c r="BZ10" s="9" t="s">
        <v>18</v>
      </c>
    </row>
    <row r="11" spans="1:84">
      <c r="A11" s="131" t="str">
        <f t="array" ref="A11">IFERROR(INDEX(tests!$D$2:$D$9999,LARGE(IF((tests!$A$2:$A$9999=résumé!$A$6),ROW($1:$9998)),9)),"")</f>
        <v/>
      </c>
      <c r="B11" s="171" t="str">
        <f t="array" ref="B11">IFERROR(IF(INDEX(tests!E$2:E$9999,SMALL(IF((tests!$A$2:$A$9999=résumé!$A$6)*(tests!$D$2:$D$9999=$A11),ROW($1:$9998)),1))="","",INDEX(tests!E$2:E$9999,SMALL(IF((tests!$A$2:$A$9999=résumé!$A$6)*(tests!$D$2:$D$9999=$A11),ROW($1:$9998)),1))),"")</f>
        <v/>
      </c>
      <c r="C11" s="171" t="str">
        <f t="array" ref="C11">IFERROR(IF(INDEX(tests!F$2:F$9999,SMALL(IF((tests!$A$2:$A$9999=résumé!$A$6)*(tests!$D$2:$D$9999=$A11),ROW($1:$9998)),1))="","",INDEX(tests!F$2:F$9999,SMALL(IF((tests!$A$2:$A$9999=résumé!$A$6)*(tests!$D$2:$D$9999=$A11),ROW($1:$9998)),1))),"")</f>
        <v/>
      </c>
      <c r="D11" s="171" t="str">
        <f t="array" ref="D11">IFERROR(IF(INDEX(tests!G$2:G$9999,SMALL(IF((tests!$A$2:$A$9999=résumé!$A$6)*(tests!$D$2:$D$9999=$A11),ROW($1:$9998)),1))="","",INDEX(tests!G$2:G$9999,SMALL(IF((tests!$A$2:$A$9999=résumé!$A$6)*(tests!$D$2:$D$9999=$A11),ROW($1:$9998)),1))),"")</f>
        <v/>
      </c>
      <c r="E11" s="163"/>
      <c r="F11" s="171" t="str">
        <f t="array" ref="F11">IFERROR(IF(INDEX(tests!H$2:H$9999,SMALL(IF((tests!$A$2:$A$9999=résumé!$A$6)*(tests!$D$2:$D$9999=$A11),ROW($1:$9998)),1))="","",INDEX(tests!H$2:H$9999,SMALL(IF((tests!$A$2:$A$9999=résumé!$A$6)*(tests!$D$2:$D$9999=$A11),ROW($1:$9998)),1))),"")</f>
        <v/>
      </c>
      <c r="G11" s="171" t="str">
        <f t="array" ref="G11">IFERROR(IF(INDEX(tests!I$2:I$9999,SMALL(IF((tests!$A$2:$A$9999=résumé!$A$6)*(tests!$D$2:$D$9999=$A11),ROW($1:$9998)),1))="","",INDEX(tests!I$2:I$9999,SMALL(IF((tests!$A$2:$A$9999=résumé!$A$6)*(tests!$D$2:$D$9999=$A11),ROW($1:$9998)),1))),"")</f>
        <v/>
      </c>
      <c r="H11" s="163"/>
      <c r="I11" s="171" t="str">
        <f t="array" ref="I11">IFERROR(IF(INDEX(tests!J$2:J$9999,SMALL(IF((tests!$A$2:$A$9999=résumé!$A$6)*(tests!$D$2:$D$9999=$A11),ROW($1:$9998)),1))="","",INDEX(tests!J$2:J$9999,SMALL(IF((tests!$A$2:$A$9999=résumé!$A$6)*(tests!$D$2:$D$9999=$A11),ROW($1:$9998)),1))),"")</f>
        <v/>
      </c>
      <c r="J11" s="171" t="str">
        <f t="array" ref="J11">IFERROR(IF(INDEX(tests!K$2:K$9999,SMALL(IF((tests!$A$2:$A$9999=résumé!$A$6)*(tests!$D$2:$D$9999=$A11),ROW($1:$9998)),1))="","",INDEX(tests!K$2:K$9999,SMALL(IF((tests!$A$2:$A$9999=résumé!$A$6)*(tests!$D$2:$D$9999=$A11),ROW($1:$9998)),1))),"")</f>
        <v/>
      </c>
      <c r="K11" s="163"/>
      <c r="L11" s="171" t="str">
        <f t="array" ref="L11">IFERROR(IF(INDEX(tests!L$2:L$9999,SMALL(IF((tests!$A$2:$A$9999=résumé!$A$6)*(tests!$D$2:$D$9999=$A11),ROW($1:$9998)),1))="","",INDEX(tests!L$2:L$9999,SMALL(IF((tests!$A$2:$A$9999=résumé!$A$6)*(tests!$D$2:$D$9999=$A11),ROW($1:$9998)),1))),"")</f>
        <v/>
      </c>
      <c r="M11" s="171" t="str">
        <f t="array" ref="M11">IFERROR(IF(INDEX(tests!M$2:M$9999,SMALL(IF((tests!$A$2:$A$9999=résumé!$A$6)*(tests!$D$2:$D$9999=$A11),ROW($1:$9998)),1))="","",INDEX(tests!M$2:M$9999,SMALL(IF((tests!$A$2:$A$9999=résumé!$A$6)*(tests!$D$2:$D$9999=$A11),ROW($1:$9998)),1))),"")</f>
        <v/>
      </c>
      <c r="N11" s="163"/>
      <c r="O11" s="171" t="str">
        <f t="array" ref="O11">IFERROR(IF(INDEX(tests!N$2:N$9999,SMALL(IF((tests!$A$2:$A$9999=résumé!$A$6)*(tests!$D$2:$D$9999=$A11),ROW($1:$9998)),1))="","",INDEX(tests!N$2:N$9999,SMALL(IF((tests!$A$2:$A$9999=résumé!$A$6)*(tests!$D$2:$D$9999=$A11),ROW($1:$9998)),1))),"")</f>
        <v/>
      </c>
      <c r="P11" s="171" t="str">
        <f t="array" ref="P11">IFERROR(IF(INDEX(tests!O$2:O$9999,SMALL(IF((tests!$A$2:$A$9999=résumé!$A$6)*(tests!$D$2:$D$9999=$A11),ROW($1:$9998)),1))="","",INDEX(tests!O$2:O$9999,SMALL(IF((tests!$A$2:$A$9999=résumé!$A$6)*(tests!$D$2:$D$9999=$A11),ROW($1:$9998)),1))),"")</f>
        <v/>
      </c>
      <c r="Q11" s="171" t="str">
        <f t="array" ref="Q11">IFERROR(IF(INDEX(tests!P$2:P$9999,SMALL(IF((tests!$A$2:$A$9999=résumé!$A$6)*(tests!$D$2:$D$9999=$A11),ROW($1:$9998)),1))="","",INDEX(tests!P$2:P$9999,SMALL(IF((tests!$A$2:$A$9999=résumé!$A$6)*(tests!$D$2:$D$9999=$A11),ROW($1:$9998)),1))),"")</f>
        <v/>
      </c>
      <c r="R11" s="171" t="str">
        <f t="array" ref="R11">IFERROR(IF(INDEX(tests!Q$2:Q$9999,SMALL(IF((tests!$A$2:$A$9999=résumé!$A$6)*(tests!$D$2:$D$9999=$A11),ROW($1:$9998)),1))="","",INDEX(tests!Q$2:Q$9999,SMALL(IF((tests!$A$2:$A$9999=résumé!$A$6)*(tests!$D$2:$D$9999=$A11),ROW($1:$9998)),1))),"")</f>
        <v/>
      </c>
      <c r="S11" s="171" t="str">
        <f t="array" ref="S11">IFERROR(IF(INDEX(tests!R$2:R$9999,SMALL(IF((tests!$A$2:$A$9999=résumé!$A$6)*(tests!$D$2:$D$9999=$A11),ROW($1:$9998)),1))="","",INDEX(tests!R$2:R$9999,SMALL(IF((tests!$A$2:$A$9999=résumé!$A$6)*(tests!$D$2:$D$9999=$A11),ROW($1:$9998)),1))),"")</f>
        <v/>
      </c>
      <c r="T11" s="171" t="str">
        <f t="array" ref="T11">IFERROR(IF(INDEX(tests!S$2:S$9999,SMALL(IF((tests!$A$2:$A$9999=résumé!$A$6)*(tests!$D$2:$D$9999=$A11),ROW($1:$9998)),1))="","",INDEX(tests!S$2:S$9999,SMALL(IF((tests!$A$2:$A$9999=résumé!$A$6)*(tests!$D$2:$D$9999=$A11),ROW($1:$9998)),1))),"")</f>
        <v/>
      </c>
      <c r="U11" s="171" t="str">
        <f t="array" ref="U11">IFERROR(IF(INDEX(tests!T$2:T$9999,SMALL(IF((tests!$A$2:$A$9999=résumé!$A$6)*(tests!$D$2:$D$9999=$A11),ROW($1:$9998)),1))="","",INDEX(tests!T$2:T$9999,SMALL(IF((tests!$A$2:$A$9999=résumé!$A$6)*(tests!$D$2:$D$9999=$A11),ROW($1:$9998)),1))),"")</f>
        <v/>
      </c>
      <c r="V11" s="171" t="str">
        <f t="array" ref="V11">IFERROR(IF(INDEX(tests!U$2:U$9999,SMALL(IF((tests!$A$2:$A$9999=résumé!$A$6)*(tests!$D$2:$D$9999=$A11),ROW($1:$9998)),1))="","",INDEX(tests!U$2:U$9999,SMALL(IF((tests!$A$2:$A$9999=résumé!$A$6)*(tests!$D$2:$D$9999=$A11),ROW($1:$9998)),1))),"")</f>
        <v/>
      </c>
      <c r="W11" s="171" t="str">
        <f t="array" ref="W11">IFERROR(IF(INDEX(tests!V$2:V$9999,SMALL(IF((tests!$A$2:$A$9999=résumé!$A$6)*(tests!$D$2:$D$9999=$A11),ROW($1:$9998)),1))="","",INDEX(tests!V$2:V$9999,SMALL(IF((tests!$A$2:$A$9999=résumé!$A$6)*(tests!$D$2:$D$9999=$A11),ROW($1:$9998)),1))),"")</f>
        <v/>
      </c>
      <c r="X11" s="127"/>
      <c r="Y11" s="127"/>
      <c r="Z11" s="1"/>
      <c r="AA11" s="1"/>
      <c r="AB11" s="1"/>
      <c r="AC11" s="1"/>
      <c r="AD11" s="1"/>
      <c r="AE11" s="1"/>
      <c r="AF11" s="1"/>
      <c r="AG11" s="1"/>
      <c r="AH11" s="37"/>
      <c r="AK11" s="110"/>
      <c r="AL11" s="111"/>
      <c r="AM11" s="112"/>
      <c r="AN11" s="112"/>
      <c r="AO11" s="112"/>
      <c r="AP11" s="112"/>
      <c r="AQ11" s="112"/>
      <c r="AR11" s="112"/>
      <c r="AS11" s="112"/>
      <c r="AT11" s="112"/>
      <c r="AU11" s="112"/>
      <c r="AV11" s="112"/>
      <c r="AW11" s="112"/>
      <c r="AX11" s="112"/>
      <c r="BZ11" s="3"/>
      <c r="CA11" s="3"/>
      <c r="CB11" s="3"/>
      <c r="CC11" s="3"/>
      <c r="CD11" s="3"/>
      <c r="CE11" s="4"/>
      <c r="CF11" s="5"/>
    </row>
    <row r="12" spans="1:84">
      <c r="A12" s="131" t="str">
        <f t="array" ref="A12">IFERROR(INDEX(tests!$D$2:$D$9999,LARGE(IF((tests!$A$2:$A$9999=résumé!$A$6),ROW($1:$9998)),10)),"")</f>
        <v/>
      </c>
      <c r="B12" s="171" t="str">
        <f t="array" ref="B12">IFERROR(IF(INDEX(tests!E$2:E$9999,SMALL(IF((tests!$A$2:$A$9999=résumé!$A$6)*(tests!$D$2:$D$9999=$A12),ROW($1:$9998)),1))="","",INDEX(tests!E$2:E$9999,SMALL(IF((tests!$A$2:$A$9999=résumé!$A$6)*(tests!$D$2:$D$9999=$A12),ROW($1:$9998)),1))),"")</f>
        <v/>
      </c>
      <c r="C12" s="171" t="str">
        <f t="array" ref="C12">IFERROR(IF(INDEX(tests!F$2:F$9999,SMALL(IF((tests!$A$2:$A$9999=résumé!$A$6)*(tests!$D$2:$D$9999=$A12),ROW($1:$9998)),1))="","",INDEX(tests!F$2:F$9999,SMALL(IF((tests!$A$2:$A$9999=résumé!$A$6)*(tests!$D$2:$D$9999=$A12),ROW($1:$9998)),1))),"")</f>
        <v/>
      </c>
      <c r="D12" s="171" t="str">
        <f t="array" ref="D12">IFERROR(IF(INDEX(tests!G$2:G$9999,SMALL(IF((tests!$A$2:$A$9999=résumé!$A$6)*(tests!$D$2:$D$9999=$A12),ROW($1:$9998)),1))="","",INDEX(tests!G$2:G$9999,SMALL(IF((tests!$A$2:$A$9999=résumé!$A$6)*(tests!$D$2:$D$9999=$A12),ROW($1:$9998)),1))),"")</f>
        <v/>
      </c>
      <c r="E12" s="163"/>
      <c r="F12" s="171" t="str">
        <f t="array" ref="F12">IFERROR(IF(INDEX(tests!H$2:H$9999,SMALL(IF((tests!$A$2:$A$9999=résumé!$A$6)*(tests!$D$2:$D$9999=$A12),ROW($1:$9998)),1))="","",INDEX(tests!H$2:H$9999,SMALL(IF((tests!$A$2:$A$9999=résumé!$A$6)*(tests!$D$2:$D$9999=$A12),ROW($1:$9998)),1))),"")</f>
        <v/>
      </c>
      <c r="G12" s="171" t="str">
        <f t="array" ref="G12">IFERROR(IF(INDEX(tests!I$2:I$9999,SMALL(IF((tests!$A$2:$A$9999=résumé!$A$6)*(tests!$D$2:$D$9999=$A12),ROW($1:$9998)),1))="","",INDEX(tests!I$2:I$9999,SMALL(IF((tests!$A$2:$A$9999=résumé!$A$6)*(tests!$D$2:$D$9999=$A12),ROW($1:$9998)),1))),"")</f>
        <v/>
      </c>
      <c r="H12" s="163"/>
      <c r="I12" s="171" t="str">
        <f t="array" ref="I12">IFERROR(IF(INDEX(tests!J$2:J$9999,SMALL(IF((tests!$A$2:$A$9999=résumé!$A$6)*(tests!$D$2:$D$9999=$A12),ROW($1:$9998)),1))="","",INDEX(tests!J$2:J$9999,SMALL(IF((tests!$A$2:$A$9999=résumé!$A$6)*(tests!$D$2:$D$9999=$A12),ROW($1:$9998)),1))),"")</f>
        <v/>
      </c>
      <c r="J12" s="171" t="str">
        <f t="array" ref="J12">IFERROR(IF(INDEX(tests!K$2:K$9999,SMALL(IF((tests!$A$2:$A$9999=résumé!$A$6)*(tests!$D$2:$D$9999=$A12),ROW($1:$9998)),1))="","",INDEX(tests!K$2:K$9999,SMALL(IF((tests!$A$2:$A$9999=résumé!$A$6)*(tests!$D$2:$D$9999=$A12),ROW($1:$9998)),1))),"")</f>
        <v/>
      </c>
      <c r="K12" s="163"/>
      <c r="L12" s="171" t="str">
        <f t="array" ref="L12">IFERROR(IF(INDEX(tests!L$2:L$9999,SMALL(IF((tests!$A$2:$A$9999=résumé!$A$6)*(tests!$D$2:$D$9999=$A12),ROW($1:$9998)),1))="","",INDEX(tests!L$2:L$9999,SMALL(IF((tests!$A$2:$A$9999=résumé!$A$6)*(tests!$D$2:$D$9999=$A12),ROW($1:$9998)),1))),"")</f>
        <v/>
      </c>
      <c r="M12" s="171" t="str">
        <f t="array" ref="M12">IFERROR(IF(INDEX(tests!M$2:M$9999,SMALL(IF((tests!$A$2:$A$9999=résumé!$A$6)*(tests!$D$2:$D$9999=$A12),ROW($1:$9998)),1))="","",INDEX(tests!M$2:M$9999,SMALL(IF((tests!$A$2:$A$9999=résumé!$A$6)*(tests!$D$2:$D$9999=$A12),ROW($1:$9998)),1))),"")</f>
        <v/>
      </c>
      <c r="N12" s="163"/>
      <c r="O12" s="171" t="str">
        <f t="array" ref="O12">IFERROR(IF(INDEX(tests!N$2:N$9999,SMALL(IF((tests!$A$2:$A$9999=résumé!$A$6)*(tests!$D$2:$D$9999=$A12),ROW($1:$9998)),1))="","",INDEX(tests!N$2:N$9999,SMALL(IF((tests!$A$2:$A$9999=résumé!$A$6)*(tests!$D$2:$D$9999=$A12),ROW($1:$9998)),1))),"")</f>
        <v/>
      </c>
      <c r="P12" s="171" t="str">
        <f t="array" ref="P12">IFERROR(IF(INDEX(tests!O$2:O$9999,SMALL(IF((tests!$A$2:$A$9999=résumé!$A$6)*(tests!$D$2:$D$9999=$A12),ROW($1:$9998)),1))="","",INDEX(tests!O$2:O$9999,SMALL(IF((tests!$A$2:$A$9999=résumé!$A$6)*(tests!$D$2:$D$9999=$A12),ROW($1:$9998)),1))),"")</f>
        <v/>
      </c>
      <c r="Q12" s="171" t="str">
        <f t="array" ref="Q12">IFERROR(IF(INDEX(tests!P$2:P$9999,SMALL(IF((tests!$A$2:$A$9999=résumé!$A$6)*(tests!$D$2:$D$9999=$A12),ROW($1:$9998)),1))="","",INDEX(tests!P$2:P$9999,SMALL(IF((tests!$A$2:$A$9999=résumé!$A$6)*(tests!$D$2:$D$9999=$A12),ROW($1:$9998)),1))),"")</f>
        <v/>
      </c>
      <c r="R12" s="171" t="str">
        <f t="array" ref="R12">IFERROR(IF(INDEX(tests!Q$2:Q$9999,SMALL(IF((tests!$A$2:$A$9999=résumé!$A$6)*(tests!$D$2:$D$9999=$A12),ROW($1:$9998)),1))="","",INDEX(tests!Q$2:Q$9999,SMALL(IF((tests!$A$2:$A$9999=résumé!$A$6)*(tests!$D$2:$D$9999=$A12),ROW($1:$9998)),1))),"")</f>
        <v/>
      </c>
      <c r="S12" s="171" t="str">
        <f t="array" ref="S12">IFERROR(IF(INDEX(tests!R$2:R$9999,SMALL(IF((tests!$A$2:$A$9999=résumé!$A$6)*(tests!$D$2:$D$9999=$A12),ROW($1:$9998)),1))="","",INDEX(tests!R$2:R$9999,SMALL(IF((tests!$A$2:$A$9999=résumé!$A$6)*(tests!$D$2:$D$9999=$A12),ROW($1:$9998)),1))),"")</f>
        <v/>
      </c>
      <c r="T12" s="171" t="str">
        <f t="array" ref="T12">IFERROR(IF(INDEX(tests!S$2:S$9999,SMALL(IF((tests!$A$2:$A$9999=résumé!$A$6)*(tests!$D$2:$D$9999=$A12),ROW($1:$9998)),1))="","",INDEX(tests!S$2:S$9999,SMALL(IF((tests!$A$2:$A$9999=résumé!$A$6)*(tests!$D$2:$D$9999=$A12),ROW($1:$9998)),1))),"")</f>
        <v/>
      </c>
      <c r="U12" s="171" t="str">
        <f t="array" ref="U12">IFERROR(IF(INDEX(tests!T$2:T$9999,SMALL(IF((tests!$A$2:$A$9999=résumé!$A$6)*(tests!$D$2:$D$9999=$A12),ROW($1:$9998)),1))="","",INDEX(tests!T$2:T$9999,SMALL(IF((tests!$A$2:$A$9999=résumé!$A$6)*(tests!$D$2:$D$9999=$A12),ROW($1:$9998)),1))),"")</f>
        <v/>
      </c>
      <c r="V12" s="171" t="str">
        <f t="array" ref="V12">IFERROR(IF(INDEX(tests!U$2:U$9999,SMALL(IF((tests!$A$2:$A$9999=résumé!$A$6)*(tests!$D$2:$D$9999=$A12),ROW($1:$9998)),1))="","",INDEX(tests!U$2:U$9999,SMALL(IF((tests!$A$2:$A$9999=résumé!$A$6)*(tests!$D$2:$D$9999=$A12),ROW($1:$9998)),1))),"")</f>
        <v/>
      </c>
      <c r="W12" s="171" t="str">
        <f t="array" ref="W12">IFERROR(IF(INDEX(tests!V$2:V$9999,SMALL(IF((tests!$A$2:$A$9999=résumé!$A$6)*(tests!$D$2:$D$9999=$A12),ROW($1:$9998)),1))="","",INDEX(tests!V$2:V$9999,SMALL(IF((tests!$A$2:$A$9999=résumé!$A$6)*(tests!$D$2:$D$9999=$A12),ROW($1:$9998)),1))),"")</f>
        <v/>
      </c>
      <c r="X12" s="127"/>
      <c r="Y12" s="127"/>
      <c r="Z12" s="1"/>
      <c r="AA12" s="1"/>
      <c r="AB12" s="1"/>
      <c r="AC12" s="1"/>
      <c r="AD12" s="1"/>
      <c r="AE12" s="1"/>
      <c r="AF12" s="1"/>
      <c r="AG12" s="1"/>
      <c r="AH12" s="37"/>
      <c r="BZ12" s="3"/>
      <c r="CA12" s="3"/>
      <c r="CB12" s="3"/>
    </row>
    <row r="13" spans="1:84">
      <c r="A13" s="235" t="s">
        <v>22</v>
      </c>
      <c r="B13" s="235"/>
      <c r="C13" s="235"/>
      <c r="D13" s="235"/>
      <c r="E13" s="235"/>
      <c r="F13" s="235"/>
      <c r="G13" s="235"/>
      <c r="H13" s="235"/>
      <c r="I13" s="235"/>
      <c r="J13" s="235"/>
      <c r="K13" s="235"/>
      <c r="L13" s="235"/>
      <c r="M13" s="235"/>
      <c r="N13" s="130"/>
      <c r="O13" s="130"/>
      <c r="P13" s="130"/>
      <c r="Q13" s="130"/>
      <c r="R13" s="130"/>
      <c r="S13" s="130"/>
      <c r="T13" s="130"/>
      <c r="U13" s="130"/>
      <c r="V13" s="130"/>
      <c r="W13" s="130"/>
      <c r="X13" s="127"/>
      <c r="Y13" s="127"/>
      <c r="Z13" s="1"/>
      <c r="AA13" s="1"/>
      <c r="AB13" s="1"/>
      <c r="AC13" s="1"/>
      <c r="AD13" s="1"/>
      <c r="AE13" s="1"/>
      <c r="AF13" s="1"/>
      <c r="AG13" s="1"/>
      <c r="AH13" s="37"/>
      <c r="BZ13" s="3"/>
      <c r="CA13" s="3"/>
      <c r="CB13" s="3"/>
    </row>
    <row r="14" spans="1:84">
      <c r="A14" s="132" t="s">
        <v>0</v>
      </c>
      <c r="B14" s="133"/>
      <c r="C14" s="142">
        <f ca="1">C2</f>
        <v>0.01</v>
      </c>
      <c r="D14" s="142">
        <v>1</v>
      </c>
      <c r="E14" s="139"/>
      <c r="F14" s="142">
        <v>1</v>
      </c>
      <c r="G14" s="142">
        <v>1</v>
      </c>
      <c r="H14" s="139"/>
      <c r="I14" s="142">
        <v>1</v>
      </c>
      <c r="J14" s="142">
        <v>1</v>
      </c>
      <c r="K14" s="139"/>
      <c r="L14" s="142">
        <v>1</v>
      </c>
      <c r="M14" s="142">
        <v>1</v>
      </c>
      <c r="N14" s="139"/>
      <c r="O14" s="142">
        <v>1</v>
      </c>
      <c r="P14" s="142">
        <v>1</v>
      </c>
      <c r="Q14" s="142">
        <v>1</v>
      </c>
      <c r="R14" s="142">
        <v>1</v>
      </c>
      <c r="S14" s="142">
        <v>1</v>
      </c>
      <c r="T14" s="142">
        <v>1</v>
      </c>
      <c r="U14" s="142">
        <v>1</v>
      </c>
      <c r="V14" s="142">
        <v>1</v>
      </c>
      <c r="W14" s="142">
        <v>1</v>
      </c>
      <c r="X14" s="127"/>
      <c r="Y14" s="127"/>
      <c r="Z14" s="1"/>
      <c r="AA14" s="1"/>
      <c r="AB14" s="1"/>
      <c r="AC14" s="1"/>
      <c r="AD14" s="1"/>
      <c r="AE14" s="1"/>
      <c r="AF14" s="1"/>
      <c r="AG14" s="1"/>
      <c r="AH14" s="37"/>
      <c r="AI14" s="2"/>
      <c r="BZ14" s="3"/>
      <c r="CA14" s="3"/>
      <c r="CB14" s="3"/>
    </row>
    <row r="15" spans="1:84">
      <c r="A15" s="132">
        <f>LARGE(A3:A12,1)</f>
        <v>43425</v>
      </c>
      <c r="B15" s="135"/>
      <c r="C15" s="137">
        <f>IF(VLOOKUP(LARGE(A3:A12,1),A3:M12,3,)="","",VLOOKUP(LARGE(A3:A12,1),A3:M12,3,))</f>
        <v>-20</v>
      </c>
      <c r="D15" s="137">
        <f>IF(VLOOKUP(LARGE(A3:A12,1),A3:M12,4,)="","",VLOOKUP(LARGE(A3:A12,1),A3:M12,4,))</f>
        <v>-22</v>
      </c>
      <c r="E15" s="138"/>
      <c r="F15" s="137">
        <f ca="1">IF(VLOOKUP(LARGE(A3:A12,1),A3:M12,6,)="","",VLOOKUP(LARGE(A3:A12,1),A3:M12,6,)/$F$2)</f>
        <v>0.58333333333333337</v>
      </c>
      <c r="G15" s="137">
        <f ca="1">IF(VLOOKUP(LARGE(A3:A12,1),A3:M12,7,)="","",VLOOKUP(LARGE(A3:A12,1),A3:M12,7,)/$G$2)</f>
        <v>0.56666666666666665</v>
      </c>
      <c r="H15" s="138"/>
      <c r="I15" s="137">
        <f ca="1">IF(VLOOKUP(LARGE(A3:A12,1),A3:M12,9,)="","",VLOOKUP(LARGE(A3:A12,1),A3:M12,9,)/$I$2)</f>
        <v>0.84210526315789469</v>
      </c>
      <c r="J15" s="137">
        <f ca="1">IF(VLOOKUP(LARGE(A3:A12,1),A3:M12,10,)="","",VLOOKUP(LARGE(A3:A12,1),A3:M12,10,)/$J$2)</f>
        <v>0.87777777777777777</v>
      </c>
      <c r="K15" s="138"/>
      <c r="L15" s="137">
        <f ca="1">IF(VLOOKUP(LARGE(A3:A12,1),A3:M12,12,)="","",VLOOKUP(LARGE(A3:A12,1),A3:M12,12,)/$L$2)</f>
        <v>0.81666666666666665</v>
      </c>
      <c r="M15" s="137">
        <f ca="1">IF(VLOOKUP(LARGE(A3:A12,1),A3:M12,13,)="","",VLOOKUP(LARGE(A3:A12,1),A3:M12,13,)/$M$2)</f>
        <v>9.9999999999999992E-2</v>
      </c>
      <c r="N15" s="139"/>
      <c r="O15" s="137">
        <f ca="1">IF(VLOOKUP(LARGE(A3:A12,1),A3:Q12,15,)="","",IF(C3="","",VLOOKUP(LARGE(A3:A12,1),A3:Q12,15,)/$O$2))</f>
        <v>0.95454545454545459</v>
      </c>
      <c r="P15" s="137">
        <f>IF(VLOOKUP(LARGE(A3:A12,1),A3:Q12,16,)="","",IF(C3="","",VLOOKUP(LARGE(A3:A12,1),A3:Q12,16,)/$P$2))</f>
        <v>0.33333333333333331</v>
      </c>
      <c r="Q15" s="137">
        <f>IF(VLOOKUP(LARGE(A3:A12,1),A3:Q12,17,)="","",IF(C3="","",VLOOKUP(LARGE(A3:A12,1),A3:Q12,17,)))</f>
        <v>-10</v>
      </c>
      <c r="R15" s="177">
        <f t="array" ref="R15">IF(R3="","",VLOOKUP(LARGE(A3:A12,1),A3:W12,18,)/$R$2)</f>
        <v>0.66666666666666663</v>
      </c>
      <c r="S15" s="177">
        <f t="array" ref="S15">IF(S3="","",VLOOKUP(LARGE(A3:A12,1),A3:W12,19,)/$S$2)</f>
        <v>1</v>
      </c>
      <c r="T15" s="177">
        <f t="array" ref="T15">IF(T3="","",VLOOKUP(LARGE(A3:A12,1),A3:W12,20,)/$T$2)</f>
        <v>0.2</v>
      </c>
      <c r="U15" s="177">
        <f t="array" ref="U15">IF(U3="","",VLOOKUP(LARGE(A3:A12,1),A3:W12,21,)/$U$2)</f>
        <v>1.5</v>
      </c>
      <c r="V15" s="177">
        <f t="array" ref="V15">IF(V3="","",VLOOKUP(LARGE(A3:A12,1),A3:W12,22,)/$V$2)</f>
        <v>0</v>
      </c>
      <c r="W15" s="177">
        <f t="array" ref="W15">IF(W3="","",VLOOKUP(LARGE(A3:A12,1),A3:W12,23,)/$W$2)</f>
        <v>0</v>
      </c>
      <c r="X15" s="157">
        <f ca="1">SUM(C22:Q22)/(15-COUNTIF(C22:Q22,""))</f>
        <v>0.59949349958919329</v>
      </c>
      <c r="Y15" s="157">
        <f>SUM(R15:T15)/3</f>
        <v>0.62222222222222212</v>
      </c>
      <c r="Z15" s="162">
        <f ca="1">STDEV(coach!C22,coach!D22,coach!F22,coach!G22,coach!I22,coach!J22,coach!L22,coach!M22,O22,Q22,)</f>
        <v>0.36163099506779206</v>
      </c>
      <c r="AA15" s="1"/>
      <c r="AB15" s="1"/>
      <c r="AC15" s="1"/>
      <c r="AD15" s="1"/>
      <c r="AE15" s="1"/>
      <c r="AF15" s="1"/>
      <c r="AG15" s="1"/>
      <c r="AH15" s="37"/>
      <c r="AI15" s="2"/>
      <c r="BZ15" s="3"/>
      <c r="CA15" s="3"/>
      <c r="CB15" s="3"/>
    </row>
    <row r="16" spans="1:84">
      <c r="A16" s="132" t="str">
        <f>IF(SMALL(A3:A12,1)=LARGE(A3:A12,1),"",SMALL(A3:A12,1))</f>
        <v/>
      </c>
      <c r="B16" s="135"/>
      <c r="C16" s="137" t="str">
        <f>IF(OR(SMALL(A3:A12,1)=LARGE(A3:A12,1),C4=""),"",VLOOKUP(SMALL(A3:A12,1),A3:M12,3,))</f>
        <v/>
      </c>
      <c r="D16" s="137" t="str">
        <f>IF(OR(SMALL(A3:A12,1)=LARGE(A3:A12,1),D4=""),"",VLOOKUP(SMALL(A3:A12,1),A3:M12,4,))</f>
        <v/>
      </c>
      <c r="E16" s="138"/>
      <c r="F16" s="137" t="str">
        <f>IF(OR(SMALL(A3:A12,1)=LARGE(A3:A12,1),F4=""),"",VLOOKUP(SMALL(A3:A12,1),A3:M12,6,)/$F$2)</f>
        <v/>
      </c>
      <c r="G16" s="137" t="str">
        <f>IF(OR(SMALL(A3:A12,1)=LARGE(A3:A12,1),G4=""),"",VLOOKUP(SMALL(A3:A12,1),A3:M12,7,)/$G$2)</f>
        <v/>
      </c>
      <c r="H16" s="138"/>
      <c r="I16" s="137" t="str">
        <f>IF(OR(SMALL(A3:A12,1)=LARGE(A3:A12,1),I4=""),"",VLOOKUP(SMALL(A3:A12,1),A3:M12,9,)/$I$2)</f>
        <v/>
      </c>
      <c r="J16" s="137" t="str">
        <f>IF(OR(SMALL(A3:A12,1)=LARGE(A3:A12,1),J4=""),"",VLOOKUP(SMALL(A3:A12,1),A3:M12,10,)/$J$2)</f>
        <v/>
      </c>
      <c r="K16" s="138"/>
      <c r="L16" s="137" t="str">
        <f>IF(OR(SMALL(A3:A12,1)=LARGE(A3:A12,1),L4=""),"",VLOOKUP(SMALL(A3:A12,1),A3:M12,12,)/$L$2)</f>
        <v/>
      </c>
      <c r="M16" s="137" t="str">
        <f>IF(OR(SMALL(A3:A12,1)=LARGE(A3:A12,1),M4=""),"",VLOOKUP(SMALL(A3:A12,1),A3:M12,13,)/$M$2)</f>
        <v/>
      </c>
      <c r="N16" s="139"/>
      <c r="O16" s="137" t="str">
        <f>IF(OR(SMALL(A3:A12,1)=LARGE(A3:A12,1),O4=""),"",VLOOKUP(SMALL(A3:A12,1),A3:Q12,15,)/$O$2)</f>
        <v/>
      </c>
      <c r="P16" s="137" t="str">
        <f>IF(OR(SMALL(A3:A12,1)=LARGE(A3:A12,1),P4=""),"",VLOOKUP(SMALL(A3:A12,1),A3:Q12,16,)/$P$2)</f>
        <v/>
      </c>
      <c r="Q16" s="137" t="str">
        <f>IF(OR(SMALL(A3:A12,1)=LARGE(A3:A12,1),Q4=""),"",VLOOKUP(SMALL(A3:A12,1),A3:Q12,17,))</f>
        <v/>
      </c>
      <c r="R16" s="137" t="str">
        <f>IF(OR(SMALL(A3:A12,1)=LARGE(A3:A12,1),R4=""),"",VLOOKUP(SMALL(A3:A12,1),A3:W12,18,)/$R$2)</f>
        <v/>
      </c>
      <c r="S16" s="137" t="str">
        <f>IF(OR(SMALL(A3:A12,1)=LARGE(A3:A12,1),S4=""),"",VLOOKUP(SMALL(A3:A12,1),A3:W12,19,)/$S$2)</f>
        <v/>
      </c>
      <c r="T16" s="137" t="str">
        <f>IF(OR(SMALL(A3:A12,1)=LARGE(A3:A12,1),T4=""),"",VLOOKUP(SMALL(A3:A12,1),A3:W12,20,)/$T$2)</f>
        <v/>
      </c>
      <c r="U16" s="137" t="str">
        <f>IF(OR(SMALL(A3:A12,1)=LARGE(A3:A12,1),U4=""),"",VLOOKUP(SMALL(A3:A12,1),A3:W12,21,)/$U$2)</f>
        <v/>
      </c>
      <c r="V16" s="137" t="str">
        <f>IF(OR(SMALL(A3:A12,1)=LARGE(A3:A12,1),V4=""),"",VLOOKUP(SMALL(A3:A12,1),A3:W12,22,)/$V$2)</f>
        <v/>
      </c>
      <c r="W16" s="137" t="str">
        <f>IF(OR(SMALL(A3:A12,1)=LARGE(A3:A12,1),W4=""),"",VLOOKUP(SMALL(A3:A12,1),A3:W12,23,)/$W$2)</f>
        <v/>
      </c>
      <c r="X16" s="157">
        <f>SUM(C16:Q16)/11</f>
        <v>0</v>
      </c>
      <c r="Y16" s="127"/>
      <c r="Z16" s="1"/>
      <c r="AA16" s="1"/>
      <c r="AB16" s="1"/>
      <c r="AC16" s="1"/>
      <c r="AD16" s="1"/>
      <c r="AE16" s="1"/>
      <c r="AF16" s="1"/>
      <c r="AG16" s="1"/>
      <c r="AH16" s="37"/>
      <c r="AI16" s="2"/>
    </row>
    <row r="17" spans="1:82">
      <c r="A17" s="132" t="s">
        <v>45</v>
      </c>
      <c r="B17" s="135"/>
      <c r="C17" s="137" t="str">
        <f>IFERROR(C15-C16,"")</f>
        <v/>
      </c>
      <c r="D17" s="137" t="str">
        <f>IFERROR(D15-D16,"")</f>
        <v/>
      </c>
      <c r="E17" s="138" t="str">
        <f t="shared" ref="E17:P17" si="1">IFERROR(E15/E16-1,"")</f>
        <v/>
      </c>
      <c r="F17" s="140" t="str">
        <f ca="1">IFERROR(F15/F16-1,"")</f>
        <v/>
      </c>
      <c r="G17" s="137" t="str">
        <f t="shared" ca="1" si="1"/>
        <v/>
      </c>
      <c r="H17" s="138"/>
      <c r="I17" s="140" t="str">
        <f t="shared" ca="1" si="1"/>
        <v/>
      </c>
      <c r="J17" s="140" t="str">
        <f t="shared" ca="1" si="1"/>
        <v/>
      </c>
      <c r="K17" s="138"/>
      <c r="L17" s="140" t="str">
        <f t="shared" ca="1" si="1"/>
        <v/>
      </c>
      <c r="M17" s="140" t="str">
        <f t="shared" ca="1" si="1"/>
        <v/>
      </c>
      <c r="N17" s="139"/>
      <c r="O17" s="141" t="str">
        <f t="shared" ca="1" si="1"/>
        <v/>
      </c>
      <c r="P17" s="141" t="str">
        <f t="shared" si="1"/>
        <v/>
      </c>
      <c r="Q17" s="141" t="str">
        <f>IFERROR(-(Q15/Q16-1),"")</f>
        <v/>
      </c>
      <c r="R17" s="141" t="str">
        <f t="shared" ref="R17:W17" si="2">IFERROR(R15/R16-1,"")</f>
        <v/>
      </c>
      <c r="S17" s="141" t="str">
        <f t="shared" si="2"/>
        <v/>
      </c>
      <c r="T17" s="141" t="str">
        <f t="shared" si="2"/>
        <v/>
      </c>
      <c r="U17" s="141" t="str">
        <f t="shared" si="2"/>
        <v/>
      </c>
      <c r="V17" s="141" t="str">
        <f t="shared" si="2"/>
        <v/>
      </c>
      <c r="W17" s="141" t="str">
        <f t="shared" si="2"/>
        <v/>
      </c>
      <c r="X17" s="127"/>
      <c r="Y17" s="127"/>
      <c r="Z17" s="1"/>
      <c r="AA17" s="1"/>
      <c r="AB17" s="1"/>
      <c r="AC17" s="1"/>
      <c r="AD17" s="1"/>
      <c r="AE17" s="1"/>
      <c r="AF17" s="1"/>
      <c r="AG17" s="1"/>
      <c r="AH17" s="37"/>
      <c r="AI17" s="2"/>
    </row>
    <row r="18" spans="1:82">
      <c r="A18" s="132" t="s">
        <v>101</v>
      </c>
      <c r="B18" s="133"/>
      <c r="C18" s="133">
        <f>IF(VLOOKUP(LARGE(A3:A12,1),A3:X12,3,)="","",VLOOKUP(LARGE(A3:A12,1),A3:X12,3,))</f>
        <v>-20</v>
      </c>
      <c r="D18" s="133">
        <f>IF(VLOOKUP(LARGE(A3:A12,1),A3:X12,4,)="","",VLOOKUP(LARGE(A3:A12,1),A3:X12,4,))</f>
        <v>-22</v>
      </c>
      <c r="E18" s="133"/>
      <c r="F18" s="133">
        <f>IF(VLOOKUP(LARGE(A3:A12,1),A3:X12,6,)="","",VLOOKUP(LARGE(A3:A12,1),A3:X12,6,))</f>
        <v>35</v>
      </c>
      <c r="G18" s="133">
        <f>IF(VLOOKUP(LARGE(A3:A12,1),A3:X12,7,)="","",VLOOKUP(LARGE(A3:A12,1),A3:X12,7,))</f>
        <v>34</v>
      </c>
      <c r="H18" s="136"/>
      <c r="I18" s="133">
        <f>IF(VLOOKUP(LARGE(A3:A12,1),A3:X12,9,)="","",VLOOKUP(LARGE(A3:A12,1),A3:X12,9,))</f>
        <v>16</v>
      </c>
      <c r="J18" s="133">
        <f>IF(VLOOKUP(LARGE(A3:A12,1),A3:X12,10,)="","",VLOOKUP(LARGE(A3:A12,1),A3:X12,10,))</f>
        <v>79</v>
      </c>
      <c r="K18" s="136"/>
      <c r="L18" s="133">
        <f>IF(VLOOKUP(LARGE(A3:A12,1),A3:X12,12,)="","",VLOOKUP(LARGE(A3:A12,1),A3:X12,12,))</f>
        <v>98</v>
      </c>
      <c r="M18" s="133">
        <f>IF(VLOOKUP(LARGE(A3:A12,1),A3:X12,13,)="","",VLOOKUP(LARGE(A3:A12,1),A3:X12,13,))</f>
        <v>0.6</v>
      </c>
      <c r="N18" s="134"/>
      <c r="O18" s="133">
        <f>IF(VLOOKUP(LARGE(A3:A12,1),A3:X12,15,)="","",VLOOKUP(LARGE(A3:A12,1),A3:X12,15,))</f>
        <v>31.5</v>
      </c>
      <c r="P18" s="133">
        <f>IF(VLOOKUP(LARGE(A3:A12,1),A3:X12,16,)="","",VLOOKUP(LARGE(A3:A12,1),A3:X12,16,))</f>
        <v>1</v>
      </c>
      <c r="Q18" s="133">
        <f>IF(VLOOKUP(LARGE(A3:A12,1),A3:X12,17,)="","",VLOOKUP(LARGE(A3:A12,1),A3:X12,17,))</f>
        <v>-10</v>
      </c>
      <c r="R18" s="133">
        <f>IF(VLOOKUP(LARGE(A3:A12,1),A3:X12,18,)="","",VLOOKUP(LARGE(A3:A12,1),A3:X12,18,))</f>
        <v>1</v>
      </c>
      <c r="S18" s="133">
        <f>IF(VLOOKUP(LARGE(A3:A12,1),A3:X12,19,)="","",VLOOKUP(LARGE(A3:A12,1),A3:X12,19,))</f>
        <v>1</v>
      </c>
      <c r="T18" s="133">
        <f>IF(VLOOKUP(LARGE(A3:A12,1),A3:X12,20,)="","",VLOOKUP(LARGE(A3:A12,1),A3:X12,20,))</f>
        <v>30</v>
      </c>
      <c r="U18" s="133">
        <f>IF(VLOOKUP(LARGE(A3:A12,1),A3:X12,21,)="","",VLOOKUP(LARGE(A3:A12,1),A3:X12,21,))</f>
        <v>30</v>
      </c>
      <c r="V18" s="133">
        <f>IF(VLOOKUP(LARGE(A3:A12,1),A3:X12,22,)="","",VLOOKUP(LARGE(A3:A12,1),A3:X12,22,))</f>
        <v>0</v>
      </c>
      <c r="W18" s="133">
        <f>IF(VLOOKUP(LARGE(A3:A12,1),A3:X12,23,)="","",VLOOKUP(LARGE(A3:A12,1),A3:X12,23,))</f>
        <v>0</v>
      </c>
      <c r="X18" s="127"/>
      <c r="Y18" s="127"/>
      <c r="Z18" s="1"/>
      <c r="AA18" s="1"/>
      <c r="AB18" s="1"/>
      <c r="AC18" s="1"/>
      <c r="AD18" s="1"/>
      <c r="AE18" s="1"/>
      <c r="AF18" s="1"/>
      <c r="AG18" s="1"/>
      <c r="AH18" s="37"/>
      <c r="AI18" s="2"/>
    </row>
    <row r="19" spans="1:82">
      <c r="A19" s="150" t="s">
        <v>0</v>
      </c>
      <c r="B19" s="1"/>
      <c r="C19" s="1"/>
      <c r="D19" s="182"/>
      <c r="E19" s="1"/>
      <c r="F19" s="1"/>
      <c r="G19" s="1"/>
      <c r="H19" s="1"/>
      <c r="I19" s="1"/>
      <c r="J19" s="1"/>
      <c r="K19" s="1"/>
      <c r="L19" s="1"/>
      <c r="M19" s="1"/>
      <c r="N19" s="1"/>
      <c r="O19" s="1"/>
      <c r="P19" s="1"/>
      <c r="Q19" s="1"/>
      <c r="R19" s="149">
        <f t="shared" ref="R19:W19" si="3">R2</f>
        <v>1.5</v>
      </c>
      <c r="S19" s="149">
        <f t="shared" si="3"/>
        <v>1</v>
      </c>
      <c r="T19" s="149">
        <f t="shared" si="3"/>
        <v>150</v>
      </c>
      <c r="U19" s="149">
        <f t="shared" si="3"/>
        <v>20</v>
      </c>
      <c r="V19" s="149">
        <f t="shared" si="3"/>
        <v>50</v>
      </c>
      <c r="W19" s="149">
        <f t="shared" si="3"/>
        <v>10</v>
      </c>
      <c r="X19" s="1"/>
      <c r="Y19" s="1"/>
      <c r="Z19" s="1"/>
      <c r="AA19" s="1"/>
      <c r="AB19" s="1"/>
      <c r="AC19" s="1"/>
      <c r="AD19" s="1"/>
      <c r="AE19" s="1"/>
      <c r="AF19" s="1"/>
      <c r="AG19" s="1"/>
      <c r="AH19" s="37"/>
      <c r="AI19" s="38"/>
    </row>
    <row r="20" spans="1:82">
      <c r="A20" s="150" t="str">
        <f>IF(SMALL(A3:A12,1)=LARGE(A3:A12,1),"",SMALL(A3:A12,1))</f>
        <v/>
      </c>
      <c r="B20" s="1"/>
      <c r="C20" s="1"/>
      <c r="D20" s="1"/>
      <c r="E20" s="1"/>
      <c r="F20" s="1"/>
      <c r="G20" s="1"/>
      <c r="H20" s="1"/>
      <c r="I20" s="144" t="s">
        <v>106</v>
      </c>
      <c r="J20" s="1"/>
      <c r="K20" s="1"/>
      <c r="L20" s="1"/>
      <c r="M20" s="1"/>
      <c r="N20" s="1"/>
      <c r="O20" s="1"/>
      <c r="P20" s="1"/>
      <c r="Q20" s="1"/>
      <c r="R20" s="149" t="str">
        <f>IF(SMALL(A3:A12,1)=LARGE(A3:A12,1),"",VLOOKUP(SMALL(A3:A12,1),A3:X12,18,))</f>
        <v/>
      </c>
      <c r="S20" s="149" t="str">
        <f>IF(SMALL(A3:A12,1)=LARGE(A3:A12,1),"",VLOOKUP(SMALL(A3:A12,1),A3:X12,19,))</f>
        <v/>
      </c>
      <c r="T20" s="149" t="str">
        <f>IF(SMALL(A3:A12,1)=LARGE(A3:A12,1),"",VLOOKUP(SMALL(A3:A12,1),A3:X12,20,))</f>
        <v/>
      </c>
      <c r="U20" s="149" t="str">
        <f>IF(SMALL(A3:A12,1)=LARGE(A3:A12,1),"",VLOOKUP(SMALL(A3:A12,1),A3:X12,21,))</f>
        <v/>
      </c>
      <c r="V20" s="149" t="str">
        <f>IF(SMALL(A3:A12,1)=LARGE(A3:A12,1),"",VLOOKUP(SMALL(A3:A12,1),A3:X12,22,))</f>
        <v/>
      </c>
      <c r="W20" s="149" t="str">
        <f>IF(SMALL(A3:A12,1)=LARGE(A3:A12,1),"",VLOOKUP(SMALL(A3:A12,1),A3:X12,23,))</f>
        <v/>
      </c>
      <c r="X20" s="1"/>
      <c r="Y20" s="1"/>
      <c r="Z20" s="1"/>
      <c r="AA20" s="1"/>
      <c r="AB20" s="1"/>
      <c r="AC20" s="1"/>
      <c r="AD20" s="1"/>
      <c r="AE20" s="1"/>
      <c r="AF20" s="1"/>
      <c r="AG20" s="1"/>
      <c r="AH20" s="37"/>
    </row>
    <row r="21" spans="1:82">
      <c r="A21" s="150">
        <f>LARGE(A3:A12,1)</f>
        <v>43425</v>
      </c>
      <c r="B21" s="1"/>
      <c r="C21" s="1"/>
      <c r="D21" s="1"/>
      <c r="E21" s="1"/>
      <c r="F21" s="1"/>
      <c r="G21" s="1"/>
      <c r="H21" s="1"/>
      <c r="I21" s="1"/>
      <c r="J21" s="1"/>
      <c r="K21" s="1"/>
      <c r="L21" s="1"/>
      <c r="M21" s="1"/>
      <c r="N21" s="1"/>
      <c r="O21" s="1"/>
      <c r="P21" s="1"/>
      <c r="Q21" s="1"/>
      <c r="R21" s="149">
        <f>VLOOKUP(LARGE(A3:A12,1),A3:X12,18,)</f>
        <v>1</v>
      </c>
      <c r="S21" s="149">
        <f>VLOOKUP(LARGE(A3:A12,1),A3:X12,19,)</f>
        <v>1</v>
      </c>
      <c r="T21" s="149">
        <f>VLOOKUP(LARGE(A3:A12,1),A3:X12,20,)</f>
        <v>30</v>
      </c>
      <c r="U21" s="149">
        <f>VLOOKUP(LARGE(A3:A12,1),A3:X12,21,)</f>
        <v>30</v>
      </c>
      <c r="V21" s="149">
        <f>VLOOKUP(LARGE(A3:A12,1),A3:X12,22,)</f>
        <v>0</v>
      </c>
      <c r="W21" s="149">
        <f>VLOOKUP(LARGE(A3:A12,1),A3:X12,23,)</f>
        <v>0</v>
      </c>
      <c r="X21" s="1"/>
      <c r="Y21" s="1"/>
      <c r="Z21" s="1"/>
      <c r="AA21" s="1"/>
      <c r="AB21" s="1"/>
      <c r="AC21" s="1"/>
      <c r="AD21" s="1"/>
      <c r="AE21" s="1"/>
      <c r="AF21" s="1"/>
      <c r="AG21" s="1"/>
      <c r="AH21" s="37"/>
    </row>
    <row r="22" spans="1:82" ht="37" customHeight="1">
      <c r="C22" s="158">
        <f>IF(C15="","",0.04*(C15+IF(B15=C15,0.001,0))+1)</f>
        <v>0.19999999999999996</v>
      </c>
      <c r="D22" s="160">
        <f>IF(D15="","",0.04*(D15+IF(OR(A22=D15+0.002,B22=D15+0.002,C22=D15+0.002),0.003,IF(OR(A22=D15+0.001,B22=D15+0.001,C22=D15+0.001),0.002,IF(OR(A15=D15,B15=D15,C15=D15),0.001,0))))+1.2)</f>
        <v>0.31999999999999995</v>
      </c>
      <c r="E22" s="160"/>
      <c r="F22" s="160">
        <f ca="1">IF(F15="","",F15+IF(OR(A22=F15+0.002,B22=F15+0.002,C22=F15+0.002,D22=F15+0.002,E22=F15+0.002),0.003,IF(OR(A22=F15+0.001,B22=F15+0.001,C22=F15+0.001,D22=F15+0.001,E22=F15+0.001),0.002,IF(OR(A15=F15,B15=F15,C15=F15,D15=F15,E15=F15),0.001,0))))</f>
        <v>0.58333333333333337</v>
      </c>
      <c r="G22" s="160">
        <f ca="1">IF(G15="","",G15+IF(OR(A22=G15+0.002,B22=G15+0.002,C22=G15+0.002,D22=G15+0.002,E22=G15+0.002,F22=G15+0.002),0.003,IF(OR(A22=G15+0.001,B22=G15+0.001,C22=G15+0.001,D22=G15+0.001,E22=G15+0.001,F22=G15+0.001),0.002,IF(OR(A15=G15,B15=G15,C15=G15,D15=G15,E15=G15,F15=G15),0.001,0))))</f>
        <v>0.56666666666666665</v>
      </c>
      <c r="H22" s="160"/>
      <c r="I22" s="160">
        <f ca="1">IF(I15="","",I15+IF(OR(A22=I15+0.002,B22=I15+0.002,C22=I15+0.002,D22=I15+0.002,E22=I15+0.002,F22=I15+0.002,G22=I15+0.002,H22=I15+0.002),0.003,IF(OR(A22=I15+0.001,B22=I15+0.001,C22=I15+0.001,D22=I15+0.001,E22=I15+0.001,F22=I15+0.001,G22=I15+0.001,H22=I15+0.001),0.002,IF(OR(A15=I15,B15=I15,C15=I15,D15=I15,E15=I15,F15=I15,G15=I15,H15=I15),0.001,0))))</f>
        <v>0.84210526315789469</v>
      </c>
      <c r="J22" s="160">
        <f ca="1">IF(J15="","",J15+IF(OR(A22=J15+0.002,B22=J15+0.002,C22=J15+0.002,D22=J15+0.002,E22=J15+0.002,F22=J15+0.002,G22=J15+0.002,H22=J15+0.002,I22=J15+0.002),0.003,IF(OR(A22=J15+0.001,B22=J15+0.001,C22=J15+0.001,D22=J15+0.001,E22=J15+0.001,F22=J15+0.001,G22=J15+0.001,H22=J15+0.001,I22=J15+0.001),0.002,IF(OR(A15=H15,B15=J15,C15=J15,D15=J15,E15=J15,F15=J15,G15=J15,H15=J15,I15=J15),0.001,0))))</f>
        <v>0.87777777777777777</v>
      </c>
      <c r="K22" s="160"/>
      <c r="L22" s="160">
        <f ca="1">IF(L15="","",L15+IF(OR(A22=L15+0.002,B22=L15+0.002,C22=L15+0.002,D22=L15+0.002,E22=L15+0.002,F22=L15+0.002,G22=L15+0.002,H22=L15+0.002,I22=L15+0.002,J22=L15+0.002,K22=L15+0.002),0.003,IF(OR(A22=L15+0.001,B22=L15+0.001,C22=L15+0.001,D22=L15+0.001,E22=L15+0.001,F22=L15+0.001,G22=L15+0.001,H22=L15+0.001,I22=L15+0.001,J22=L15+0.001,K22=L15+0.001),0.002,IF(OR(A15=I15,B15=J15,C15=J15,D15=L15,E15=L15,F15=L15,G15=L15,H15=L15,I15=L15,J15=L15,K15=L15),0.001,0))))</f>
        <v>0.81666666666666665</v>
      </c>
      <c r="M22" s="160">
        <f ca="1">IF(M15="","",M15+IF(OR(A22=M15+0.002,B22=M15+0.002,C22=M15+0.002,D22=M15+0.002,E22=M15+0.002,F22=M15+0.002,G22=M15+0.002,H22=M15+0.002,I22=M15+0.002,J22=M15+0.002,K22=M15+0.002,L22=M15+0.002),0.003,IF(OR(A22=M15+0.001,B22=M15+0.001,C22=M15+0.001,D22=M15+0.001,E22=M15+0.001,F22=M15+0.001,G22=M15+0.001,H22=M15+0.001,I22=M15+0.001,J22=M15+0.001,K22=M15+0.001,L22=M15+0.001),0.002,IF(OR(A15=M15,B15=M15,C15=M15,D15=M15,E15=M15,F15=M15,G15=M15,H15=M15,I15=M15,J15=M15,K15=M15,L15=M15),0.001,0))))</f>
        <v>9.9999999999999992E-2</v>
      </c>
      <c r="N22" s="160"/>
      <c r="O22" s="164">
        <f t="array" aca="1" ref="O22" ca="1">IF(O15="","",O15+IF(OR(A22=O15+0.002,B22=O15+0.002,C22=O15+0.002,D22=O15+0.002,E22=O15+0.002,F22=O15+0.002,G22=O15+0.002,H22=O15+0.002,I22=O15+0.002,J22=O15+0.002,K22=O15+0.002,L22=O15+0.002,M22=O15+0.002,N22=O15+0.002),0.003,IF(OR(A22=O15+0.001,B22=O15+0.001,C22=O15+0.001,D22=O15+0.001,E22=O15+0.001,F22=O15+0.001,G22=O15+0.001,H22=O15+0.001,I22=O15+0.001,J22=O15+0.001,K22=O15+0.001,L22=O15+0.001,M22=O15+0.001,N22=O15+0.001),0.002,IF(OR(A15=O15,B15=O15,C15=O15,D15=O15,E15=O15,F15=M15,G15=O15,H15=O15,I15=O15,J15=O15,K15=O15,L15=O15,M15=O15,N15=O15),0.001,0))))</f>
        <v>0.95454545454545459</v>
      </c>
      <c r="P22" s="164">
        <f ca="1">IF(P15="","",P15+IF(OR(A22=P15+0.002,B22=P15+0.002,C22=P15+0.002,D22=P15+0.002,E22=P15+0.002,F22=P15+0.002,G22=P15+0.002,H22=P15+0.002,I22=P15+0.002,J22=P15+0.002,K22=P15+0.002,L22=P15+0.002,M22=P15+0.002,N22=P15+0.002,O22=P15+0.002),0.003,IF(OR(A22=P15+0.001,B22=P15+0.001,C22=P15+0.001,D22=P15+0.001,E22=P15+0.001,F22=P15+0.001,G22=P15+0.001,H22=P15+0.001,I22=P15+0.001,J22=P15+0.001,K22=P15+0.001,L22=P15+0.001,M22=P15+0.001,N22=P15+0.001,O22=P15+0.001),0.002,IF(OR(A15=P15,B15=P15,C15=P15,D15=P15,E15=P15,F15=P15,G15=P15,H15=P15,I15=P15,J15=P15,K15=P15,L15=P15,M15=P15,N15=P15,O15=P15),0.001,0))))</f>
        <v>0.33333333333333331</v>
      </c>
      <c r="Q22" s="160">
        <f ca="1">IF(Q15="","",0.1*Q15+2+IF(OR(A22=Q15+0.002,B22=Q15+0.002,C22=Q15+0.002,D22=Q15+0.002,E22=Q15+0.002,F22=Q15+0.002,G22=Q15+0.002,H22=Q15+0.002,I22=Q15+0.002,J22=Q15+0.002,K22=Q15+0.002,L22=Q15+0.002,M22=Q15+0.002,N22=Q15+0.002,O22=Q15+0.002,P22=Q15+0.002),0.003,IF(OR(A22=Q15+0.001,B22=Q15+0.001,C22=Q15+0.001,D22=Q15+0.001,E22=Q15+0.001,F22=Q15+0.001,G22=Q15+0.001,H22=Q15+0.001,I22=Q15+0.001,J22=Q15+0.001,K22=Q15+0.001,L22=Q15+0.001,M22=Q15+0.001,N22=Q15+0.001,O22=Q15+0.001,P22=Q15+0.001),0.002,IF(OR(A15=Q15,B15=Q15,C15=Q15,D15=Q15,E15=Q15,F15=Q15,G15=Q15,H15=Q15,I15=Q15,J15=Q15,K15=Q15,L15=Q15,M15=Q15,N15=Q15,O15=Q15,P15=Q15),0.001,0))))</f>
        <v>1</v>
      </c>
      <c r="R22" s="160">
        <f ca="1">IF(R15="","",R15+IF(OR(A22=R15+0.002,B22=R15+0.002,C22=R15+0.002,D22=R15+0.002,E22=R15+0.002,F22=R15+0.002,G22=R15+0.002,H22=R15+0.002,I22=R15+0.002,J22=R15+0.002,K22=R15+0.002,L22=R15+0.002,M22=R15+0.002,N22=R15+0.002,O22=R15+0.002,P22=R15+0.002,Q22=R15+0.002),0.003,IF(OR(A22=R15+0.001,B22=R15+0.001,C22=R15+0.001,D22=R15+0.001,E22=R15+0.001,F22=R15+0.001,G22=R15+0.001,H22=R15+0.001,I22=R15+0.001,J22=R15+0.001,K22=R15+0.001,L22=R15+0.001,M22=R15+0.001,N22=R15+0.001,O22=R15+0.001,P22=R15+0.001,Q22=R15+0.001),0.002,IF(OR(A15=R15,B15=R15,C15=R15,D15=R15,E15=R15,F15=R15,G15=R15,H15=R15,I15=R15,J15=R15,K15=R15,L15=R15,M15=R15,N15=R15,O15=R15,P15=R15,Q15=R15),0.001,0))))</f>
        <v>0.66666666666666663</v>
      </c>
      <c r="S22" s="160">
        <f ca="1">IF(S15="","",S15+IF(OR(B22=S15+0.002,C22=S15+0.002,D22=S15+0.002,E22=S15+0.002,F22=S15+0.002,G22=S15+0.002,H22=S15+0.002,I22=S15+0.002,J22=S15+0.002,K22=S15+0.002,L22=S15+0.002,M22=S15+0.002,N22=S15+0.002,O22=S15+0.002,P22=S15+0.002,Q22=S15+0.002,R22=S15+0.002),0.003,IF(OR(B22=S15+0.001,C22=S15+0.001,D22=S15+0.001,E22=S15+0.001,F22=S15+0.001,G22=S15+0.001,H22=S15+0.001,I22=S15+0.001,J22=S15+0.001,K22=S15+0.001,L22=S15+0.001,M22=S15+0.001,N22=S15+0.001,O22=S15+0.001,P22=S15+0.001,Q22=S15+0.001,R22=S15+0.001),0.002,IF(OR(A15=S15,B15=S15,C15=S15,D15=S15,E15=S15,F15=S15,G15=S15,H15=S15,I15=S15,J15=S15,K15=S15,L15=S15,M15=S15,N15=S15,O15=S15,P15=S15,Q15=S15,R15=S15),0.001,0))))</f>
        <v>1</v>
      </c>
      <c r="T22" s="159">
        <f ca="1">IF(T15="","",T15+IF(OR($B$22=T15+0.002,$C$22=T15+0.002,$D$22=T15+0.002,$E$22=T15+0.002,$F$22=T15+0.002,$G22=T15+0.002,$H$22=T15+0.002,$I$22=T15+0.002,$J$22=T15+0.002,$K$22=T15+0.002,$L$22=T15+0.002,$M$22=T15+0.002,$N$22=T15+0.002,$O$22=T15+0.002,$P$22=T15+0.002,$Q$22=T15+0.002,$R$22=T15+0.002,$S$22=T15+0.002),0.003,IF(OR($B$22=T15+0.001,$C$22=T15+0.001,$D$22=T15+0.001,$E$22=T15+0.001,$F$22=T15+0.001,$G22=T15+0.001,$H$22=T15+0.001,$I$22=T15+0.001,$J$22=T15+0.001,$K$22=T15+0.001,$L$22=T15+0.001,$M$22=T15+0.001,$N$22=T15+0.001,$O$22=T15+0.001,$P$22=T15+0.001,$Q$22=T15+0.001,$R$22=T15+0.001,$S$22=T15+0.001),0.002,IF(OR(B15=T15,C15=T15,D15=T15,E15=T15,F15=T15,G15=T15,H15=T15,I15=T15,J15=T15,K15=T15,L15=T15,M15=T15,N15=T15,O15=T15,P15=T15,Q15=T15,R15=T15,S15=T15),0.001,0))))</f>
        <v>0.2</v>
      </c>
      <c r="W22" s="36"/>
      <c r="X22" s="180">
        <f ca="1">SUM(C22:Q22)/(15-COUNTIF(C22:Q22,""))</f>
        <v>0.59949349958919329</v>
      </c>
      <c r="Y22" s="180"/>
      <c r="Z22" s="1"/>
      <c r="AA22" s="1"/>
      <c r="AB22" s="1"/>
      <c r="AC22" s="1"/>
      <c r="AD22" s="1"/>
      <c r="AE22" s="1"/>
      <c r="AF22" s="1"/>
      <c r="AG22" s="1"/>
      <c r="AH22" s="37"/>
      <c r="BD22" s="3"/>
      <c r="BE22" s="3"/>
      <c r="BF22" s="3"/>
      <c r="BG22" s="3"/>
      <c r="BH22" s="3"/>
      <c r="BI22" s="3"/>
      <c r="BJ22" s="3"/>
      <c r="BK22" s="3"/>
      <c r="BL22" s="3"/>
      <c r="BM22" s="3"/>
      <c r="BN22" s="3"/>
      <c r="BO22" s="3"/>
      <c r="BP22" s="3"/>
      <c r="BQ22" s="3"/>
      <c r="BR22" s="3"/>
      <c r="BS22" s="3"/>
      <c r="BT22" s="3"/>
      <c r="BU22" s="3"/>
      <c r="BV22" s="3"/>
      <c r="BW22" s="3"/>
      <c r="BX22" s="3"/>
      <c r="BY22" s="3"/>
      <c r="BZ22" s="4"/>
      <c r="CA22" s="5"/>
    </row>
    <row r="23" spans="1:82">
      <c r="B23" s="161"/>
      <c r="C23" s="161" t="str">
        <f>C1</f>
        <v>La souplesse de l'épaule et de la cage thoracique</v>
      </c>
      <c r="D23" s="161" t="str">
        <f t="shared" ref="D23:S23" si="4">D1</f>
        <v>La souplesse des jambes et du bas du dos</v>
      </c>
      <c r="E23" s="161">
        <f t="shared" si="4"/>
        <v>0</v>
      </c>
      <c r="F23" s="161" t="str">
        <f t="shared" si="4"/>
        <v>L'équilibre sur la jambe droite</v>
      </c>
      <c r="G23" s="161" t="str">
        <f t="shared" si="4"/>
        <v>L'équilibre sur la jambe gauche</v>
      </c>
      <c r="H23" s="161">
        <f t="shared" si="4"/>
        <v>0</v>
      </c>
      <c r="I23" s="161" t="str">
        <f t="shared" si="4"/>
        <v>La force des jambes, des cuisses et des fessiers</v>
      </c>
      <c r="J23" s="161" t="str">
        <f t="shared" si="4"/>
        <v>La force du dos dans sa partie basse</v>
      </c>
      <c r="K23" s="161">
        <f t="shared" si="4"/>
        <v>0</v>
      </c>
      <c r="L23" s="161" t="str">
        <f t="shared" si="4"/>
        <v>La force des muscles de l'abdomen</v>
      </c>
      <c r="M23" s="161" t="str">
        <f t="shared" si="4"/>
        <v>La force du haut du corps et plus particulièrement des bras</v>
      </c>
      <c r="N23" s="161">
        <f t="shared" si="4"/>
        <v>0</v>
      </c>
      <c r="O23" s="161" t="str">
        <f t="shared" si="4"/>
        <v>La capacité cardio-pulmonaire maximale</v>
      </c>
      <c r="P23" s="161" t="str">
        <f t="shared" si="4"/>
        <v>Le temps maximum à intensité maximale</v>
      </c>
      <c r="Q23" s="161" t="str">
        <f t="shared" si="4"/>
        <v>L'endurance de la capacité cardio-pulmonaire</v>
      </c>
      <c r="R23" s="161" t="str">
        <f t="shared" si="4"/>
        <v>Le temps moyen immobile</v>
      </c>
      <c r="S23" s="161" t="str">
        <f t="shared" si="4"/>
        <v>La période maximale resté inactif</v>
      </c>
      <c r="T23" s="161" t="str">
        <f>T1</f>
        <v>recos</v>
      </c>
      <c r="U23" s="161" t="str">
        <f>U1</f>
        <v>-</v>
      </c>
      <c r="V23" s="161" t="str">
        <f>V1</f>
        <v>≈</v>
      </c>
      <c r="W23" s="161" t="str">
        <f>W1</f>
        <v>+</v>
      </c>
      <c r="X23" s="1"/>
      <c r="Y23" s="1"/>
      <c r="Z23" s="1"/>
      <c r="AA23" s="1"/>
      <c r="AB23" s="1"/>
      <c r="AC23" s="1"/>
      <c r="AD23" s="1"/>
      <c r="AE23" s="1"/>
      <c r="AF23" s="1"/>
      <c r="AG23" s="1"/>
      <c r="AH23" s="37"/>
      <c r="BD23" s="3"/>
      <c r="BE23" s="3"/>
      <c r="BF23" s="3"/>
      <c r="BG23" s="3"/>
      <c r="BH23" s="3"/>
      <c r="BI23" s="3"/>
      <c r="BJ23" s="3"/>
      <c r="BK23" s="3"/>
      <c r="BL23" s="3"/>
      <c r="BM23" s="3"/>
      <c r="BN23" s="3"/>
      <c r="BO23" s="3"/>
      <c r="BP23" s="3"/>
      <c r="BQ23" s="3"/>
      <c r="BR23" s="3"/>
      <c r="BS23" s="3"/>
      <c r="BT23" s="3"/>
      <c r="BU23" s="3"/>
      <c r="BV23" s="3"/>
      <c r="BW23" s="3"/>
      <c r="BX23" s="3"/>
      <c r="BY23" s="3"/>
      <c r="BZ23" s="7"/>
      <c r="CA23" s="3"/>
    </row>
    <row r="24" spans="1:82">
      <c r="A24" s="1"/>
      <c r="B24" s="161"/>
      <c r="C24" s="161">
        <v>1</v>
      </c>
      <c r="D24" s="161">
        <v>1</v>
      </c>
      <c r="E24" s="161">
        <v>1</v>
      </c>
      <c r="F24" s="161">
        <v>1</v>
      </c>
      <c r="G24" s="161">
        <v>1</v>
      </c>
      <c r="H24" s="161">
        <v>1</v>
      </c>
      <c r="I24" s="161">
        <v>1</v>
      </c>
      <c r="J24" s="161">
        <v>1</v>
      </c>
      <c r="K24" s="161">
        <v>1</v>
      </c>
      <c r="L24" s="161">
        <v>1</v>
      </c>
      <c r="M24" s="161">
        <v>1</v>
      </c>
      <c r="N24" s="161">
        <v>1</v>
      </c>
      <c r="O24" s="161">
        <v>1</v>
      </c>
      <c r="P24" s="161"/>
      <c r="Q24" s="161"/>
      <c r="R24" s="161"/>
      <c r="S24" s="161"/>
      <c r="T24" s="161"/>
      <c r="U24" s="161"/>
      <c r="V24" s="161"/>
      <c r="W24" s="161"/>
      <c r="X24" s="1"/>
      <c r="Y24" s="1"/>
      <c r="Z24" s="1"/>
      <c r="AA24" s="1"/>
      <c r="AB24" s="1"/>
      <c r="AC24" s="1"/>
      <c r="AD24" s="1"/>
      <c r="AE24" s="1"/>
      <c r="AF24" s="1"/>
      <c r="AG24" s="1"/>
      <c r="AH24" s="37"/>
      <c r="BD24" s="3"/>
      <c r="BE24" s="3"/>
      <c r="BF24" s="3"/>
      <c r="BG24" s="3"/>
      <c r="BH24" s="3"/>
      <c r="BI24" s="3"/>
      <c r="BJ24" s="3"/>
      <c r="BK24" s="3"/>
      <c r="BL24" s="3"/>
      <c r="BM24" s="3"/>
      <c r="BN24" s="3"/>
      <c r="BO24" s="3"/>
      <c r="BP24" s="3"/>
      <c r="BQ24" s="3"/>
      <c r="BR24" s="3"/>
      <c r="BS24" s="3"/>
      <c r="BT24" s="3"/>
      <c r="BU24" s="3"/>
      <c r="BV24" s="3"/>
      <c r="BW24" s="3"/>
      <c r="BX24" s="3"/>
      <c r="BY24" s="3"/>
      <c r="BZ24" s="7"/>
      <c r="CA24" s="3"/>
    </row>
    <row r="25" spans="1:82" ht="83">
      <c r="A25" s="114"/>
      <c r="B25" s="115"/>
      <c r="C25" s="32" t="s">
        <v>25</v>
      </c>
      <c r="D25" s="32" t="s">
        <v>1</v>
      </c>
      <c r="E25" s="32" t="s">
        <v>2</v>
      </c>
      <c r="F25" s="32" t="s">
        <v>3</v>
      </c>
      <c r="G25" s="32" t="s">
        <v>7</v>
      </c>
      <c r="H25" s="32" t="s">
        <v>5</v>
      </c>
      <c r="I25" s="32" t="s">
        <v>4</v>
      </c>
      <c r="J25" s="32" t="s">
        <v>6</v>
      </c>
      <c r="K25" s="33" t="s">
        <v>20</v>
      </c>
      <c r="L25" s="116"/>
      <c r="M25" s="116"/>
      <c r="N25" s="117"/>
      <c r="O25" s="116"/>
      <c r="P25" s="116"/>
      <c r="Q25" s="116"/>
      <c r="R25" s="116"/>
      <c r="S25" s="116"/>
      <c r="T25" s="116"/>
      <c r="U25" s="116"/>
      <c r="V25" s="116"/>
      <c r="W25" s="116"/>
      <c r="X25" s="1"/>
      <c r="Y25" s="1"/>
      <c r="Z25" s="1"/>
      <c r="AA25" s="1"/>
      <c r="AB25" s="1"/>
      <c r="AC25" s="1"/>
      <c r="AD25" s="1"/>
      <c r="AE25" s="1"/>
      <c r="AF25" s="1"/>
      <c r="AG25" s="1"/>
      <c r="AH25" s="37"/>
      <c r="AI25" s="96"/>
      <c r="BD25" s="3"/>
      <c r="BE25" s="3"/>
      <c r="BF25" s="3"/>
      <c r="BG25" s="3"/>
      <c r="BH25" s="3"/>
      <c r="BI25" s="3"/>
      <c r="BJ25" s="3"/>
      <c r="BK25" s="3"/>
      <c r="BL25" s="3"/>
      <c r="BM25" s="3"/>
      <c r="BN25" s="3"/>
      <c r="BO25" s="3"/>
      <c r="BP25" s="3"/>
      <c r="BQ25" s="3"/>
      <c r="BR25" s="3"/>
      <c r="BS25" s="3"/>
      <c r="BT25" s="3"/>
      <c r="BU25" s="3"/>
      <c r="BV25" s="3"/>
      <c r="BW25" s="3"/>
      <c r="BX25" s="3"/>
      <c r="BY25" s="3"/>
      <c r="BZ25" s="7"/>
      <c r="CA25" s="3"/>
    </row>
    <row r="26" spans="1:82">
      <c r="A26" s="39" t="s">
        <v>8</v>
      </c>
      <c r="B26" s="40">
        <v>30</v>
      </c>
      <c r="C26" s="31">
        <v>0.01</v>
      </c>
      <c r="D26" s="31">
        <v>-5</v>
      </c>
      <c r="E26" s="31">
        <v>60</v>
      </c>
      <c r="F26" s="31">
        <v>60</v>
      </c>
      <c r="G26" s="118">
        <v>23</v>
      </c>
      <c r="H26" s="31">
        <v>90</v>
      </c>
      <c r="I26" s="31">
        <v>120</v>
      </c>
      <c r="J26" s="31">
        <v>10</v>
      </c>
      <c r="K26" s="31">
        <v>42</v>
      </c>
      <c r="V26" s="1"/>
      <c r="W26" s="1"/>
      <c r="X26" s="1"/>
      <c r="Y26" s="1"/>
      <c r="Z26" s="1"/>
      <c r="AA26" s="1"/>
      <c r="AB26" s="1"/>
      <c r="AC26" s="1"/>
      <c r="AD26" s="1"/>
      <c r="AE26" s="1"/>
      <c r="AH26" s="2"/>
      <c r="AI26" s="2"/>
      <c r="BX26" s="6"/>
      <c r="BY26" s="3"/>
      <c r="BZ26" s="8"/>
      <c r="CA26" s="3"/>
      <c r="CB26" s="3"/>
      <c r="CC26" s="7"/>
      <c r="CD26" s="3"/>
    </row>
    <row r="27" spans="1:82">
      <c r="A27" s="39" t="s">
        <v>8</v>
      </c>
      <c r="B27" s="40">
        <v>40</v>
      </c>
      <c r="C27" s="198">
        <v>0.01</v>
      </c>
      <c r="D27" s="31">
        <v>-5</v>
      </c>
      <c r="E27" s="31">
        <v>60</v>
      </c>
      <c r="F27" s="31">
        <v>60</v>
      </c>
      <c r="G27" s="118">
        <v>21</v>
      </c>
      <c r="H27" s="31">
        <v>90</v>
      </c>
      <c r="I27" s="31">
        <v>120</v>
      </c>
      <c r="J27" s="31">
        <v>8</v>
      </c>
      <c r="K27" s="31">
        <v>38</v>
      </c>
      <c r="V27" s="1"/>
      <c r="W27" s="1"/>
      <c r="X27" s="1"/>
      <c r="Y27" s="1"/>
      <c r="Z27" s="1"/>
      <c r="AA27" s="1"/>
      <c r="AH27" s="2"/>
      <c r="AI27" s="2"/>
      <c r="BX27" s="6"/>
      <c r="BY27" s="3"/>
      <c r="BZ27" s="8"/>
      <c r="CA27" s="3"/>
      <c r="CB27" s="3"/>
      <c r="CC27" s="7"/>
      <c r="CD27" s="3"/>
    </row>
    <row r="28" spans="1:82">
      <c r="A28" s="39" t="s">
        <v>8</v>
      </c>
      <c r="B28" s="40">
        <v>50</v>
      </c>
      <c r="C28" s="198">
        <v>0.01</v>
      </c>
      <c r="D28" s="31">
        <v>-5</v>
      </c>
      <c r="E28" s="31">
        <v>60</v>
      </c>
      <c r="F28" s="31">
        <v>60</v>
      </c>
      <c r="G28" s="118">
        <v>19</v>
      </c>
      <c r="H28" s="31">
        <v>90</v>
      </c>
      <c r="I28" s="31">
        <v>120</v>
      </c>
      <c r="J28" s="31">
        <v>6</v>
      </c>
      <c r="K28" s="31">
        <v>33</v>
      </c>
      <c r="V28" s="1"/>
      <c r="W28" s="1"/>
      <c r="X28" s="1"/>
      <c r="Y28" s="1"/>
      <c r="Z28" s="1"/>
      <c r="AA28" s="1"/>
      <c r="AH28" s="2"/>
      <c r="AI28" s="2"/>
      <c r="BZ28" s="3"/>
    </row>
    <row r="29" spans="1:82">
      <c r="A29" s="39" t="s">
        <v>8</v>
      </c>
      <c r="B29" s="40">
        <v>60</v>
      </c>
      <c r="C29" s="198">
        <v>0.01</v>
      </c>
      <c r="D29" s="31">
        <v>-5</v>
      </c>
      <c r="E29" s="31">
        <v>60</v>
      </c>
      <c r="F29" s="31">
        <v>60</v>
      </c>
      <c r="G29" s="118">
        <v>15</v>
      </c>
      <c r="H29" s="31">
        <v>90</v>
      </c>
      <c r="I29" s="31">
        <v>120</v>
      </c>
      <c r="J29" s="31">
        <v>4</v>
      </c>
      <c r="K29" s="31">
        <v>29</v>
      </c>
      <c r="V29" s="1"/>
      <c r="W29" s="1"/>
      <c r="X29" s="1"/>
      <c r="Y29" s="1"/>
      <c r="Z29" s="1"/>
      <c r="AA29" s="1"/>
      <c r="AH29" s="2"/>
      <c r="AI29" s="2"/>
    </row>
    <row r="30" spans="1:82">
      <c r="A30" s="39" t="s">
        <v>8</v>
      </c>
      <c r="B30" s="40">
        <v>61</v>
      </c>
      <c r="C30" s="198">
        <v>0.01</v>
      </c>
      <c r="D30" s="31">
        <v>-5</v>
      </c>
      <c r="E30" s="31">
        <v>60</v>
      </c>
      <c r="F30" s="31">
        <v>60</v>
      </c>
      <c r="G30" s="118">
        <v>13</v>
      </c>
      <c r="H30" s="31">
        <v>90</v>
      </c>
      <c r="I30" s="31">
        <v>120</v>
      </c>
      <c r="J30" s="31">
        <v>2</v>
      </c>
      <c r="K30" s="31">
        <v>24</v>
      </c>
      <c r="V30" s="1"/>
      <c r="W30" s="1"/>
      <c r="X30" s="1"/>
      <c r="Y30" s="1"/>
      <c r="Z30" s="1"/>
      <c r="AA30" s="1"/>
      <c r="AH30" s="2"/>
      <c r="AI30" s="2"/>
    </row>
    <row r="31" spans="1:82">
      <c r="A31" s="41" t="s">
        <v>9</v>
      </c>
      <c r="B31" s="42">
        <v>30</v>
      </c>
      <c r="C31" s="198">
        <v>0.01</v>
      </c>
      <c r="D31" s="31">
        <v>-5</v>
      </c>
      <c r="E31" s="31">
        <v>60</v>
      </c>
      <c r="F31" s="31">
        <v>60</v>
      </c>
      <c r="G31" s="118">
        <v>21</v>
      </c>
      <c r="H31" s="31">
        <v>60</v>
      </c>
      <c r="I31" s="31">
        <v>80</v>
      </c>
      <c r="J31" s="31">
        <v>5</v>
      </c>
      <c r="K31" s="31">
        <v>34</v>
      </c>
      <c r="V31" s="1"/>
      <c r="W31" s="1"/>
      <c r="X31" s="1"/>
      <c r="Y31" s="1"/>
      <c r="Z31" s="1"/>
      <c r="AA31" s="1"/>
      <c r="AH31" s="2"/>
      <c r="AI31" s="2"/>
    </row>
    <row r="32" spans="1:82">
      <c r="A32" s="41" t="s">
        <v>9</v>
      </c>
      <c r="B32" s="42">
        <v>40</v>
      </c>
      <c r="C32" s="198">
        <v>0.01</v>
      </c>
      <c r="D32" s="31">
        <v>-5</v>
      </c>
      <c r="E32" s="31">
        <v>60</v>
      </c>
      <c r="F32" s="31">
        <v>60</v>
      </c>
      <c r="G32" s="118">
        <v>18</v>
      </c>
      <c r="H32" s="31">
        <v>60</v>
      </c>
      <c r="I32" s="31">
        <v>80</v>
      </c>
      <c r="J32" s="31">
        <v>4</v>
      </c>
      <c r="K32" s="31">
        <v>30</v>
      </c>
      <c r="V32" s="1"/>
      <c r="W32" s="1"/>
      <c r="X32" s="1"/>
      <c r="Y32" s="1"/>
      <c r="Z32" s="1"/>
      <c r="AA32" s="1"/>
      <c r="AH32" s="2"/>
      <c r="AI32" s="2"/>
    </row>
    <row r="33" spans="1:144">
      <c r="A33" s="41" t="s">
        <v>9</v>
      </c>
      <c r="B33" s="42">
        <v>50</v>
      </c>
      <c r="C33" s="198">
        <v>0.01</v>
      </c>
      <c r="D33" s="31">
        <v>-5</v>
      </c>
      <c r="E33" s="31">
        <v>60</v>
      </c>
      <c r="F33" s="31">
        <v>60</v>
      </c>
      <c r="G33" s="118">
        <v>16</v>
      </c>
      <c r="H33" s="31">
        <v>60</v>
      </c>
      <c r="I33" s="31">
        <v>80</v>
      </c>
      <c r="J33" s="31">
        <v>3</v>
      </c>
      <c r="K33" s="31">
        <v>26</v>
      </c>
      <c r="V33" s="1"/>
      <c r="W33" s="1"/>
      <c r="X33" s="1"/>
      <c r="Y33" s="1"/>
      <c r="Z33" s="1"/>
      <c r="AA33" s="1"/>
      <c r="AH33" s="2"/>
      <c r="AI33" s="2"/>
      <c r="BX33" s="3"/>
      <c r="BY33" s="3"/>
      <c r="BZ33" s="3"/>
    </row>
    <row r="34" spans="1:144">
      <c r="A34" s="41" t="s">
        <v>9</v>
      </c>
      <c r="B34" s="42">
        <v>60</v>
      </c>
      <c r="C34" s="198">
        <v>0.01</v>
      </c>
      <c r="D34" s="31">
        <v>-5</v>
      </c>
      <c r="E34" s="31">
        <v>60</v>
      </c>
      <c r="F34" s="31">
        <v>60</v>
      </c>
      <c r="G34" s="118">
        <v>12</v>
      </c>
      <c r="H34" s="31">
        <v>60</v>
      </c>
      <c r="I34" s="31">
        <v>80</v>
      </c>
      <c r="J34" s="31">
        <v>2</v>
      </c>
      <c r="K34" s="31">
        <v>22</v>
      </c>
      <c r="V34" s="1"/>
      <c r="W34" s="1"/>
      <c r="X34" s="1"/>
      <c r="Y34" s="1"/>
      <c r="Z34" s="1"/>
      <c r="AA34" s="1"/>
      <c r="AH34" s="2"/>
      <c r="AI34" s="2"/>
      <c r="BX34" s="6"/>
      <c r="BY34" s="3"/>
      <c r="BZ34" s="8"/>
    </row>
    <row r="35" spans="1:144">
      <c r="A35" s="41" t="s">
        <v>9</v>
      </c>
      <c r="B35" s="42">
        <v>61</v>
      </c>
      <c r="C35" s="198">
        <v>0.01</v>
      </c>
      <c r="D35" s="31">
        <v>-5</v>
      </c>
      <c r="E35" s="31">
        <v>35</v>
      </c>
      <c r="F35" s="31">
        <v>35</v>
      </c>
      <c r="G35" s="118">
        <v>11</v>
      </c>
      <c r="H35" s="31">
        <v>60</v>
      </c>
      <c r="I35" s="31">
        <v>80</v>
      </c>
      <c r="J35" s="31">
        <v>1</v>
      </c>
      <c r="K35" s="31">
        <v>19</v>
      </c>
      <c r="V35" s="1"/>
      <c r="W35" s="1"/>
      <c r="X35" s="1"/>
      <c r="Y35" s="1"/>
      <c r="Z35" s="1"/>
      <c r="AA35" s="1"/>
      <c r="AH35" s="2"/>
      <c r="AI35" s="2"/>
    </row>
    <row r="36" spans="1:144">
      <c r="X36" s="1"/>
      <c r="Y36" s="1"/>
      <c r="Z36" s="1"/>
      <c r="AA36" s="1"/>
      <c r="AB36" s="1"/>
      <c r="AC36" s="1"/>
      <c r="BZ36" s="3"/>
      <c r="CA36" s="3"/>
      <c r="CB36" s="3"/>
      <c r="CC36" s="3"/>
      <c r="CD36" s="3"/>
      <c r="CE36" s="4"/>
      <c r="CF36" s="5"/>
    </row>
    <row r="37" spans="1:144">
      <c r="X37" s="1"/>
      <c r="Y37" s="1"/>
      <c r="Z37" s="1"/>
      <c r="AA37" s="1"/>
      <c r="AB37" s="1"/>
      <c r="AC37" s="1"/>
      <c r="BZ37" s="6"/>
      <c r="CA37" s="3"/>
      <c r="CB37" s="8"/>
      <c r="CC37" s="3"/>
      <c r="CD37" s="3"/>
      <c r="CE37" s="7"/>
      <c r="CF37" s="3"/>
    </row>
    <row r="38" spans="1:144" ht="17">
      <c r="A38" s="48"/>
      <c r="B38" s="12"/>
      <c r="C38" s="12"/>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92"/>
      <c r="AD38" s="92"/>
      <c r="AE38" s="92"/>
      <c r="AF38" s="92"/>
      <c r="AG38" s="92"/>
      <c r="AH38" s="92"/>
      <c r="AI38" s="92"/>
      <c r="AJ38" s="92"/>
      <c r="AK38" s="92"/>
      <c r="AL38" s="92"/>
      <c r="AM38" s="92"/>
      <c r="AN38" s="92"/>
      <c r="AO38" s="93"/>
      <c r="AP38" s="93"/>
      <c r="AQ38" s="93"/>
      <c r="AR38" s="93"/>
      <c r="AS38" s="93"/>
      <c r="AT38" s="93"/>
      <c r="AU38" s="93"/>
      <c r="AV38" s="93"/>
      <c r="AW38" s="93"/>
      <c r="AX38" s="93"/>
      <c r="AY38" s="93"/>
      <c r="AZ38" s="93"/>
      <c r="BA38" s="93"/>
      <c r="BB38" s="93"/>
      <c r="BC38" s="93"/>
      <c r="BD38" s="93"/>
      <c r="BE38" s="93"/>
      <c r="BF38" s="93"/>
      <c r="BG38" s="93"/>
      <c r="BH38" s="93"/>
      <c r="BI38" s="93"/>
      <c r="BJ38" s="93"/>
      <c r="BK38" s="93"/>
      <c r="BL38" s="93"/>
      <c r="BM38" s="93"/>
      <c r="BN38" s="93"/>
      <c r="BO38" s="93"/>
      <c r="BP38" s="93"/>
      <c r="BQ38" s="93"/>
      <c r="BR38" s="93"/>
      <c r="BS38" s="93"/>
      <c r="BT38" s="93"/>
      <c r="BU38" s="93"/>
      <c r="BV38" s="93"/>
      <c r="BW38" s="93"/>
      <c r="BX38" s="93"/>
      <c r="BY38" s="93"/>
      <c r="BZ38" s="93"/>
      <c r="CA38" s="93"/>
      <c r="CB38" s="93"/>
      <c r="CC38" s="93"/>
      <c r="CD38" s="93"/>
      <c r="CE38" s="93"/>
      <c r="CF38" s="93"/>
      <c r="CG38" s="93"/>
      <c r="CH38" s="93"/>
      <c r="CI38" s="93"/>
      <c r="CJ38" s="93"/>
      <c r="CK38" s="93"/>
      <c r="CL38" s="93"/>
      <c r="CM38" s="93"/>
      <c r="CN38" s="93"/>
      <c r="CO38" s="93"/>
      <c r="CP38" s="93"/>
      <c r="CQ38" s="93"/>
      <c r="CR38" s="93"/>
      <c r="CS38" s="93"/>
      <c r="CT38" s="93"/>
      <c r="CU38" s="93"/>
      <c r="CV38" s="93"/>
      <c r="CW38" s="93"/>
      <c r="CX38" s="93"/>
      <c r="CY38" s="93"/>
      <c r="CZ38" s="93"/>
      <c r="DA38" s="93"/>
      <c r="DB38" s="93"/>
      <c r="DC38" s="93"/>
      <c r="DD38" s="93"/>
      <c r="DE38" s="93"/>
      <c r="DF38" s="93"/>
      <c r="DG38" s="93"/>
      <c r="DH38" s="93"/>
      <c r="DI38" s="93"/>
      <c r="DJ38" s="93"/>
      <c r="DK38" s="93"/>
      <c r="DL38" s="93"/>
      <c r="DM38" s="93"/>
      <c r="DN38" s="93"/>
      <c r="DO38" s="93"/>
      <c r="DP38" s="93"/>
      <c r="DQ38" s="93"/>
      <c r="DR38" s="93"/>
      <c r="DS38" s="93"/>
      <c r="DT38" s="93"/>
      <c r="DU38" s="93"/>
      <c r="DV38" s="93"/>
      <c r="DW38" s="93"/>
      <c r="DX38" s="93"/>
      <c r="DY38" s="93"/>
      <c r="DZ38" s="93"/>
      <c r="EA38" s="93"/>
      <c r="EB38" s="93"/>
      <c r="EC38" s="93"/>
      <c r="ED38" s="93"/>
      <c r="EE38" s="93"/>
      <c r="EF38" s="93"/>
      <c r="EG38" s="93"/>
      <c r="EH38" s="93"/>
      <c r="EI38" s="93"/>
      <c r="EJ38" s="93"/>
      <c r="EK38" s="93"/>
      <c r="EL38" s="93"/>
      <c r="EM38" s="93"/>
      <c r="EN38" s="93"/>
    </row>
    <row r="39" spans="1:144" ht="17">
      <c r="A39" s="14"/>
      <c r="B39" s="12"/>
      <c r="C39" s="12"/>
      <c r="D39" s="12"/>
      <c r="E39" s="12"/>
      <c r="F39" s="12"/>
      <c r="G39" s="12"/>
      <c r="H39" s="12"/>
      <c r="I39" s="12"/>
      <c r="J39" s="12"/>
      <c r="K39" s="12"/>
      <c r="L39" s="12"/>
      <c r="M39" s="12"/>
      <c r="N39" s="12"/>
      <c r="O39" s="12"/>
      <c r="P39" s="12"/>
      <c r="Q39" s="12"/>
      <c r="R39" s="12"/>
      <c r="S39" s="12"/>
      <c r="T39" s="12"/>
      <c r="U39" s="12"/>
      <c r="V39" s="12"/>
      <c r="W39" s="12"/>
      <c r="X39" s="12"/>
      <c r="Y39" s="12"/>
      <c r="Z39" s="12"/>
      <c r="AA39" s="12"/>
      <c r="AB39" s="12"/>
      <c r="AC39" s="92"/>
      <c r="AD39" s="92"/>
      <c r="AE39" s="92"/>
      <c r="AF39" s="92"/>
      <c r="AG39" s="92"/>
      <c r="AH39" s="92"/>
      <c r="AI39" s="92"/>
      <c r="AJ39" s="92"/>
      <c r="AK39" s="92"/>
      <c r="AL39" s="92"/>
      <c r="AM39" s="92"/>
      <c r="AN39" s="92"/>
      <c r="AO39" s="93"/>
      <c r="AP39" s="93"/>
      <c r="AQ39" s="93"/>
      <c r="AR39" s="93"/>
      <c r="AS39" s="93"/>
      <c r="AT39" s="93"/>
      <c r="AU39" s="93"/>
      <c r="AV39" s="93"/>
      <c r="AW39" s="93"/>
      <c r="AX39" s="93"/>
      <c r="AY39" s="93"/>
      <c r="AZ39" s="93"/>
      <c r="BA39" s="93"/>
      <c r="BB39" s="93"/>
      <c r="BC39" s="93"/>
      <c r="BD39" s="93"/>
      <c r="BE39" s="93"/>
      <c r="BF39" s="93"/>
      <c r="BG39" s="93"/>
      <c r="BH39" s="93"/>
      <c r="BI39" s="93"/>
      <c r="BJ39" s="93"/>
      <c r="BK39" s="93"/>
      <c r="BL39" s="93"/>
      <c r="BM39" s="93"/>
      <c r="BN39" s="93"/>
      <c r="BO39" s="93"/>
      <c r="BP39" s="93"/>
      <c r="BQ39" s="93"/>
      <c r="BR39" s="93"/>
      <c r="BS39" s="93"/>
      <c r="BT39" s="93"/>
      <c r="BU39" s="93"/>
      <c r="BV39" s="93"/>
      <c r="BW39" s="93"/>
      <c r="BX39" s="93"/>
      <c r="BY39" s="93"/>
      <c r="BZ39" s="93"/>
      <c r="CA39" s="93"/>
      <c r="CB39" s="93"/>
      <c r="CC39" s="93"/>
      <c r="CD39" s="93"/>
      <c r="CE39" s="93"/>
      <c r="CF39" s="93"/>
      <c r="CG39" s="93"/>
      <c r="CH39" s="93"/>
      <c r="CI39" s="93"/>
      <c r="CJ39" s="93"/>
      <c r="CK39" s="93"/>
      <c r="CL39" s="93"/>
      <c r="CM39" s="93"/>
      <c r="CN39" s="93"/>
      <c r="CO39" s="93"/>
      <c r="CP39" s="93"/>
      <c r="CQ39" s="93"/>
      <c r="CR39" s="93"/>
      <c r="CS39" s="93"/>
      <c r="CT39" s="93"/>
      <c r="CU39" s="93"/>
      <c r="CV39" s="93"/>
      <c r="CW39" s="93"/>
      <c r="CX39" s="93"/>
      <c r="CY39" s="93"/>
      <c r="CZ39" s="93"/>
      <c r="DA39" s="93"/>
      <c r="DB39" s="93"/>
      <c r="DC39" s="93"/>
      <c r="DD39" s="93"/>
      <c r="DE39" s="93"/>
      <c r="DF39" s="93"/>
      <c r="DG39" s="93"/>
      <c r="DH39" s="93"/>
      <c r="DI39" s="93"/>
      <c r="DJ39" s="93"/>
      <c r="DK39" s="93"/>
      <c r="DL39" s="93"/>
      <c r="DM39" s="93"/>
      <c r="DN39" s="93"/>
      <c r="DO39" s="93"/>
      <c r="DP39" s="93"/>
      <c r="DQ39" s="93"/>
      <c r="DR39" s="93"/>
      <c r="DS39" s="93"/>
      <c r="DT39" s="93"/>
      <c r="DU39" s="93"/>
      <c r="DV39" s="93"/>
      <c r="DW39" s="93"/>
      <c r="DX39" s="93"/>
      <c r="DY39" s="93"/>
      <c r="DZ39" s="93"/>
      <c r="EA39" s="93"/>
      <c r="EB39" s="93"/>
      <c r="EC39" s="93"/>
      <c r="ED39" s="93"/>
      <c r="EE39" s="93"/>
      <c r="EF39" s="93"/>
      <c r="EG39" s="93"/>
      <c r="EH39" s="93"/>
      <c r="EI39" s="93"/>
      <c r="EJ39" s="93"/>
      <c r="EK39" s="93"/>
      <c r="EL39" s="93"/>
      <c r="EM39" s="93"/>
      <c r="EN39" s="93"/>
    </row>
    <row r="40" spans="1:144" ht="17">
      <c r="A40" s="14"/>
      <c r="B40" s="12"/>
      <c r="C40" s="12"/>
      <c r="D40" s="12"/>
      <c r="E40" s="12"/>
      <c r="F40" s="12"/>
      <c r="G40" s="12"/>
      <c r="H40" s="12"/>
      <c r="I40" s="12"/>
      <c r="J40" s="12"/>
      <c r="K40" s="12"/>
      <c r="L40" s="12"/>
      <c r="M40" s="12"/>
      <c r="N40" s="12"/>
      <c r="O40" s="12"/>
      <c r="P40" s="12"/>
      <c r="Q40" s="12"/>
      <c r="R40" s="12"/>
      <c r="S40" s="12"/>
      <c r="T40" s="12"/>
      <c r="U40" s="12"/>
      <c r="V40" s="12"/>
      <c r="W40" s="12"/>
      <c r="X40" s="12"/>
      <c r="Y40" s="12"/>
      <c r="Z40" s="12"/>
      <c r="AA40" s="12"/>
      <c r="AB40" s="12"/>
      <c r="AC40" s="92"/>
      <c r="AD40" s="92"/>
      <c r="AE40" s="92"/>
      <c r="AF40" s="92"/>
      <c r="AG40" s="92"/>
      <c r="AH40" s="92"/>
      <c r="AI40" s="92"/>
      <c r="AJ40" s="92"/>
      <c r="AK40" s="92"/>
      <c r="AL40" s="92"/>
      <c r="AM40" s="92"/>
      <c r="AN40" s="92"/>
      <c r="AO40" s="93"/>
      <c r="AP40" s="93"/>
      <c r="AQ40" s="93"/>
      <c r="AR40" s="93"/>
      <c r="AS40" s="93"/>
      <c r="AT40" s="93"/>
      <c r="AU40" s="93"/>
      <c r="AV40" s="93"/>
      <c r="AW40" s="93"/>
      <c r="AX40" s="93"/>
      <c r="AY40" s="93"/>
      <c r="AZ40" s="93"/>
      <c r="BA40" s="93"/>
      <c r="BB40" s="93"/>
      <c r="BC40" s="93"/>
      <c r="BD40" s="93"/>
      <c r="BE40" s="93"/>
      <c r="BF40" s="93"/>
      <c r="BG40" s="93"/>
      <c r="BH40" s="93"/>
      <c r="BI40" s="93"/>
      <c r="BJ40" s="93"/>
      <c r="BK40" s="93"/>
      <c r="BL40" s="93"/>
      <c r="BM40" s="93"/>
      <c r="BN40" s="93"/>
      <c r="BO40" s="93"/>
      <c r="BP40" s="93"/>
      <c r="BQ40" s="93"/>
      <c r="BR40" s="93"/>
      <c r="BS40" s="93"/>
      <c r="BT40" s="93"/>
      <c r="BU40" s="93"/>
      <c r="BV40" s="93"/>
      <c r="BW40" s="93"/>
      <c r="BX40" s="93"/>
      <c r="BY40" s="93"/>
      <c r="BZ40" s="93"/>
      <c r="CA40" s="93"/>
      <c r="CB40" s="93"/>
      <c r="CC40" s="93"/>
      <c r="CD40" s="93"/>
      <c r="CE40" s="93"/>
      <c r="CF40" s="93"/>
      <c r="CG40" s="93"/>
      <c r="CH40" s="93"/>
      <c r="CI40" s="93"/>
      <c r="CJ40" s="93"/>
      <c r="CK40" s="93"/>
      <c r="CL40" s="93"/>
      <c r="CM40" s="93"/>
      <c r="CN40" s="93"/>
      <c r="CO40" s="93"/>
      <c r="CP40" s="93"/>
      <c r="CQ40" s="93"/>
      <c r="CR40" s="93"/>
      <c r="CS40" s="93"/>
      <c r="CT40" s="93"/>
      <c r="CU40" s="93"/>
      <c r="CV40" s="93"/>
      <c r="CW40" s="93"/>
      <c r="CX40" s="93"/>
      <c r="CY40" s="93"/>
      <c r="CZ40" s="93"/>
      <c r="DA40" s="93"/>
      <c r="DB40" s="93"/>
      <c r="DC40" s="93"/>
      <c r="DD40" s="93"/>
      <c r="DE40" s="93"/>
      <c r="DF40" s="93"/>
      <c r="DG40" s="93"/>
      <c r="DH40" s="93"/>
      <c r="DI40" s="93"/>
      <c r="DJ40" s="93"/>
      <c r="DK40" s="93"/>
      <c r="DL40" s="93"/>
      <c r="DM40" s="93"/>
      <c r="DN40" s="93"/>
      <c r="DO40" s="93"/>
      <c r="DP40" s="93"/>
      <c r="DQ40" s="93"/>
      <c r="DR40" s="93"/>
      <c r="DS40" s="93"/>
      <c r="DT40" s="93"/>
      <c r="DU40" s="93"/>
      <c r="DV40" s="93"/>
      <c r="DW40" s="93"/>
      <c r="DX40" s="93"/>
      <c r="DY40" s="93"/>
      <c r="DZ40" s="93"/>
      <c r="EA40" s="93"/>
      <c r="EB40" s="93"/>
      <c r="EC40" s="93"/>
      <c r="ED40" s="93"/>
      <c r="EE40" s="93"/>
      <c r="EF40" s="93"/>
      <c r="EG40" s="93"/>
      <c r="EH40" s="93"/>
      <c r="EI40" s="93"/>
      <c r="EJ40" s="93"/>
      <c r="EK40" s="93"/>
      <c r="EL40" s="93"/>
      <c r="EM40" s="93"/>
      <c r="EN40" s="93"/>
    </row>
    <row r="41" spans="1:144" ht="17">
      <c r="A41" s="24"/>
      <c r="B41" s="12"/>
      <c r="C41" s="195" t="s">
        <v>183</v>
      </c>
      <c r="D41" s="195" t="s">
        <v>182</v>
      </c>
      <c r="E41" s="195" t="s">
        <v>184</v>
      </c>
      <c r="F41" s="195" t="s">
        <v>185</v>
      </c>
      <c r="G41" s="195" t="s">
        <v>189</v>
      </c>
      <c r="H41" s="195" t="s">
        <v>186</v>
      </c>
      <c r="I41" s="195" t="s">
        <v>188</v>
      </c>
      <c r="J41" s="195" t="s">
        <v>187</v>
      </c>
      <c r="K41" s="195" t="s">
        <v>190</v>
      </c>
      <c r="L41" s="195" t="s">
        <v>19</v>
      </c>
      <c r="M41" s="193"/>
      <c r="O41" s="193"/>
      <c r="R41" s="12"/>
      <c r="S41" s="12"/>
      <c r="T41" s="12"/>
      <c r="U41" s="12"/>
      <c r="V41" s="12"/>
      <c r="W41" s="12"/>
      <c r="X41" s="12"/>
      <c r="Y41" s="12"/>
      <c r="Z41" s="12"/>
      <c r="AA41" s="12"/>
      <c r="AB41" s="12"/>
      <c r="AC41" s="92"/>
      <c r="AD41" s="92"/>
      <c r="AE41" s="92"/>
      <c r="AF41" s="92"/>
      <c r="AG41" s="92"/>
      <c r="AH41" s="92"/>
      <c r="AI41" s="92"/>
      <c r="AJ41" s="92"/>
      <c r="AK41" s="92"/>
      <c r="AL41" s="92"/>
      <c r="AM41" s="92"/>
      <c r="AN41" s="92"/>
      <c r="AO41" s="93"/>
      <c r="AP41" s="93"/>
      <c r="AQ41" s="93"/>
      <c r="AR41" s="93"/>
      <c r="AS41" s="93"/>
      <c r="AT41" s="93"/>
      <c r="AU41" s="93"/>
      <c r="AV41" s="93"/>
      <c r="AW41" s="93"/>
      <c r="AX41" s="93"/>
      <c r="AY41" s="93"/>
      <c r="AZ41" s="93"/>
      <c r="BA41" s="93"/>
      <c r="BB41" s="93"/>
      <c r="BC41" s="93"/>
      <c r="BD41" s="93"/>
      <c r="BE41" s="93"/>
      <c r="BF41" s="93"/>
      <c r="BG41" s="93"/>
      <c r="BH41" s="93"/>
      <c r="BI41" s="93"/>
      <c r="BJ41" s="93"/>
      <c r="BK41" s="93"/>
      <c r="BL41" s="93"/>
      <c r="BM41" s="93"/>
      <c r="BN41" s="93"/>
      <c r="BO41" s="93"/>
      <c r="BP41" s="93"/>
      <c r="BQ41" s="93"/>
      <c r="BR41" s="93"/>
      <c r="BS41" s="93"/>
      <c r="BT41" s="93"/>
      <c r="BU41" s="93"/>
      <c r="BV41" s="93"/>
      <c r="BW41" s="93"/>
      <c r="BX41" s="93"/>
      <c r="BY41" s="93"/>
      <c r="BZ41" s="93"/>
      <c r="CA41" s="93"/>
      <c r="CB41" s="93"/>
      <c r="CC41" s="93"/>
      <c r="CD41" s="93"/>
      <c r="CE41" s="93"/>
      <c r="CF41" s="93"/>
      <c r="CG41" s="93"/>
      <c r="CH41" s="93"/>
      <c r="CI41" s="93"/>
      <c r="CJ41" s="93"/>
      <c r="CK41" s="93"/>
      <c r="CL41" s="93"/>
      <c r="CM41" s="93"/>
      <c r="CN41" s="93"/>
      <c r="CO41" s="93"/>
      <c r="CP41" s="93"/>
      <c r="CQ41" s="93"/>
      <c r="CR41" s="93"/>
      <c r="CS41" s="93"/>
      <c r="CT41" s="93"/>
      <c r="CU41" s="93"/>
      <c r="CV41" s="93"/>
      <c r="CW41" s="93"/>
      <c r="CX41" s="93"/>
      <c r="CY41" s="93"/>
      <c r="CZ41" s="93"/>
      <c r="DA41" s="93"/>
      <c r="DB41" s="93"/>
      <c r="DC41" s="93"/>
      <c r="DD41" s="93"/>
      <c r="DE41" s="93"/>
      <c r="DF41" s="93"/>
      <c r="DG41" s="93"/>
      <c r="DH41" s="93"/>
      <c r="DI41" s="93"/>
      <c r="DJ41" s="93"/>
      <c r="DK41" s="93"/>
      <c r="DL41" s="93"/>
      <c r="DM41" s="93"/>
      <c r="DN41" s="93"/>
      <c r="DO41" s="93"/>
      <c r="DP41" s="93"/>
      <c r="DQ41" s="93"/>
      <c r="DR41" s="93"/>
      <c r="DS41" s="93"/>
      <c r="DT41" s="93"/>
      <c r="DU41" s="93"/>
      <c r="DV41" s="93"/>
      <c r="DW41" s="93"/>
      <c r="DX41" s="93"/>
      <c r="DY41" s="93"/>
      <c r="DZ41" s="93"/>
      <c r="EA41" s="93"/>
      <c r="EB41" s="93"/>
      <c r="EC41" s="93"/>
      <c r="ED41" s="93"/>
      <c r="EE41" s="93"/>
      <c r="EF41" s="93"/>
      <c r="EG41" s="93"/>
      <c r="EH41" s="93"/>
      <c r="EI41" s="93"/>
      <c r="EJ41" s="93"/>
      <c r="EK41" s="93"/>
      <c r="EL41" s="93"/>
      <c r="EM41" s="93"/>
      <c r="EN41" s="93"/>
    </row>
    <row r="42" spans="1:144" ht="17">
      <c r="A42" s="77"/>
      <c r="B42" s="12"/>
      <c r="C42" s="187"/>
      <c r="D42" s="187"/>
      <c r="E42" s="187"/>
      <c r="F42" s="187"/>
      <c r="G42" s="187"/>
      <c r="H42" s="187"/>
      <c r="I42" s="187"/>
      <c r="J42" s="187"/>
      <c r="K42" s="187"/>
      <c r="L42" s="187"/>
      <c r="M42" s="12"/>
      <c r="O42" s="12"/>
      <c r="R42" s="12"/>
      <c r="S42" s="12"/>
      <c r="T42" s="12"/>
      <c r="U42" s="12"/>
      <c r="V42" s="12"/>
      <c r="W42" s="12"/>
      <c r="X42" s="12"/>
      <c r="Y42" s="12"/>
      <c r="Z42" s="12"/>
      <c r="AA42" s="12"/>
      <c r="AB42" s="12"/>
      <c r="AC42" s="92"/>
      <c r="AD42" s="92"/>
      <c r="AE42" s="92"/>
      <c r="AF42" s="92"/>
      <c r="AG42" s="92"/>
      <c r="AH42" s="92"/>
      <c r="AI42" s="92"/>
      <c r="AJ42" s="92"/>
      <c r="AK42" s="92"/>
      <c r="AL42" s="92"/>
      <c r="AM42" s="92"/>
      <c r="AN42" s="92"/>
      <c r="AO42" s="93"/>
      <c r="AP42" s="93"/>
      <c r="AQ42" s="93"/>
      <c r="AR42" s="93"/>
      <c r="AS42" s="93"/>
      <c r="AT42" s="93"/>
      <c r="AU42" s="93"/>
      <c r="AV42" s="93"/>
      <c r="AW42" s="93"/>
      <c r="AX42" s="93"/>
      <c r="AY42" s="93"/>
      <c r="AZ42" s="93"/>
      <c r="BA42" s="93"/>
      <c r="BB42" s="93"/>
      <c r="BC42" s="93"/>
      <c r="BD42" s="93"/>
      <c r="BE42" s="93"/>
      <c r="BF42" s="93"/>
      <c r="BG42" s="93"/>
      <c r="BH42" s="93"/>
      <c r="BI42" s="93"/>
      <c r="BJ42" s="93"/>
      <c r="BK42" s="93"/>
      <c r="BL42" s="93"/>
      <c r="BM42" s="93"/>
      <c r="BN42" s="93"/>
      <c r="BO42" s="93"/>
      <c r="BP42" s="93"/>
      <c r="BQ42" s="93"/>
      <c r="BR42" s="93"/>
      <c r="BS42" s="93"/>
      <c r="BT42" s="93"/>
      <c r="BU42" s="93"/>
      <c r="BV42" s="93"/>
      <c r="BW42" s="93"/>
      <c r="BX42" s="93"/>
      <c r="BY42" s="93"/>
      <c r="BZ42" s="93"/>
      <c r="CA42" s="93"/>
      <c r="CB42" s="93"/>
      <c r="CC42" s="93"/>
      <c r="CD42" s="93"/>
      <c r="CE42" s="93"/>
      <c r="CF42" s="93"/>
      <c r="CG42" s="93"/>
      <c r="CH42" s="93"/>
      <c r="CI42" s="93"/>
      <c r="CJ42" s="93"/>
      <c r="CK42" s="93"/>
      <c r="CL42" s="93"/>
      <c r="CM42" s="93"/>
      <c r="CN42" s="93"/>
      <c r="CO42" s="93"/>
      <c r="CP42" s="93"/>
      <c r="CQ42" s="93"/>
      <c r="CR42" s="93"/>
      <c r="CS42" s="93"/>
      <c r="CT42" s="93"/>
      <c r="CU42" s="93"/>
      <c r="CV42" s="93"/>
      <c r="CW42" s="93"/>
      <c r="CX42" s="93"/>
      <c r="CY42" s="93"/>
      <c r="CZ42" s="93"/>
      <c r="DA42" s="93"/>
      <c r="DB42" s="93"/>
      <c r="DC42" s="93"/>
      <c r="DD42" s="93"/>
      <c r="DE42" s="93"/>
      <c r="DF42" s="93"/>
      <c r="DG42" s="93"/>
      <c r="DH42" s="93"/>
      <c r="DI42" s="93"/>
      <c r="DJ42" s="93"/>
      <c r="DK42" s="93"/>
      <c r="DL42" s="93"/>
      <c r="DM42" s="93"/>
      <c r="DN42" s="93"/>
      <c r="DO42" s="93"/>
      <c r="DP42" s="93"/>
      <c r="DQ42" s="93"/>
      <c r="DR42" s="93"/>
      <c r="DS42" s="93"/>
      <c r="DT42" s="93"/>
      <c r="DU42" s="93"/>
      <c r="DV42" s="93"/>
      <c r="DW42" s="93"/>
      <c r="DX42" s="93"/>
      <c r="DY42" s="93"/>
      <c r="DZ42" s="93"/>
      <c r="EA42" s="93"/>
      <c r="EB42" s="93"/>
      <c r="EC42" s="93"/>
      <c r="ED42" s="93"/>
      <c r="EE42" s="93"/>
      <c r="EF42" s="93"/>
      <c r="EG42" s="93"/>
      <c r="EH42" s="93"/>
      <c r="EI42" s="93"/>
      <c r="EJ42" s="93"/>
      <c r="EK42" s="93"/>
      <c r="EL42" s="93"/>
      <c r="EM42" s="93"/>
      <c r="EN42" s="93"/>
    </row>
    <row r="43" spans="1:144" ht="17">
      <c r="A43" s="82"/>
      <c r="B43" s="12"/>
      <c r="C43" s="187">
        <f>C22</f>
        <v>0.19999999999999996</v>
      </c>
      <c r="D43" s="187">
        <f>D22</f>
        <v>0.31999999999999995</v>
      </c>
      <c r="E43" s="187">
        <f ca="1">F22</f>
        <v>0.58333333333333337</v>
      </c>
      <c r="F43" s="187">
        <f ca="1">G22</f>
        <v>0.56666666666666665</v>
      </c>
      <c r="G43" s="187">
        <f ca="1">M22</f>
        <v>9.9999999999999992E-2</v>
      </c>
      <c r="H43" s="187">
        <f ca="1">I22</f>
        <v>0.84210526315789469</v>
      </c>
      <c r="I43" s="187">
        <f ca="1">L22</f>
        <v>0.81666666666666665</v>
      </c>
      <c r="J43" s="187">
        <f ca="1">J22</f>
        <v>0.87777777777777777</v>
      </c>
      <c r="K43" s="199">
        <f ca="1">O22</f>
        <v>0.95454545454545459</v>
      </c>
      <c r="L43" s="200">
        <f ca="1">Q22</f>
        <v>1</v>
      </c>
      <c r="M43" s="194"/>
      <c r="O43" s="12"/>
      <c r="R43" s="12"/>
      <c r="S43" s="12"/>
      <c r="T43" s="12"/>
      <c r="U43" s="12"/>
      <c r="V43" s="12"/>
      <c r="W43" s="12"/>
      <c r="X43" s="12"/>
      <c r="Y43" s="12"/>
      <c r="Z43" s="12"/>
      <c r="AA43" s="12"/>
      <c r="AB43" s="12"/>
      <c r="AC43" s="92"/>
      <c r="AD43" s="92"/>
      <c r="AE43" s="92"/>
      <c r="AF43" s="92"/>
      <c r="AG43" s="92"/>
      <c r="AH43" s="92"/>
      <c r="AI43" s="92"/>
      <c r="AJ43" s="92"/>
      <c r="AK43" s="92"/>
      <c r="AL43" s="92"/>
      <c r="AM43" s="92"/>
      <c r="AN43" s="92"/>
      <c r="AO43" s="93"/>
      <c r="AP43" s="93"/>
      <c r="AQ43" s="93"/>
      <c r="AR43" s="93"/>
      <c r="AS43" s="93"/>
      <c r="AT43" s="93"/>
      <c r="AU43" s="93"/>
      <c r="AV43" s="93"/>
      <c r="AW43" s="93"/>
      <c r="AX43" s="93"/>
      <c r="AY43" s="93"/>
      <c r="AZ43" s="93"/>
      <c r="BA43" s="93"/>
      <c r="BB43" s="93"/>
      <c r="BC43" s="93"/>
      <c r="BD43" s="93"/>
      <c r="BE43" s="93"/>
      <c r="BF43" s="93"/>
      <c r="BG43" s="93"/>
      <c r="BH43" s="93"/>
      <c r="BI43" s="93"/>
      <c r="BJ43" s="93"/>
      <c r="BK43" s="93"/>
      <c r="BL43" s="93"/>
      <c r="BM43" s="93"/>
      <c r="BN43" s="93"/>
      <c r="BO43" s="93"/>
      <c r="BP43" s="93"/>
      <c r="BQ43" s="93"/>
      <c r="BR43" s="93"/>
      <c r="BS43" s="93"/>
      <c r="BT43" s="93"/>
      <c r="BU43" s="93"/>
      <c r="BV43" s="93"/>
      <c r="BW43" s="93"/>
      <c r="BX43" s="93"/>
      <c r="BY43" s="93"/>
      <c r="BZ43" s="93"/>
      <c r="CA43" s="93"/>
      <c r="CB43" s="93"/>
      <c r="CC43" s="93"/>
      <c r="CD43" s="93"/>
      <c r="CE43" s="93"/>
      <c r="CF43" s="93"/>
      <c r="CG43" s="93"/>
      <c r="CH43" s="93"/>
      <c r="CI43" s="93"/>
      <c r="CJ43" s="93"/>
      <c r="CK43" s="93"/>
      <c r="CL43" s="93"/>
      <c r="CM43" s="93"/>
      <c r="CN43" s="93"/>
      <c r="CO43" s="93"/>
      <c r="CP43" s="93"/>
      <c r="CQ43" s="93"/>
      <c r="CR43" s="93"/>
      <c r="CS43" s="93"/>
      <c r="CT43" s="93"/>
      <c r="CU43" s="93"/>
      <c r="CV43" s="93"/>
      <c r="CW43" s="93"/>
      <c r="CX43" s="93"/>
      <c r="CY43" s="93"/>
      <c r="CZ43" s="93"/>
      <c r="DA43" s="93"/>
      <c r="DB43" s="93"/>
      <c r="DC43" s="93"/>
      <c r="DD43" s="93"/>
      <c r="DE43" s="93"/>
      <c r="DF43" s="93"/>
      <c r="DG43" s="93"/>
      <c r="DH43" s="93"/>
      <c r="DI43" s="93"/>
      <c r="DJ43" s="93"/>
      <c r="DK43" s="93"/>
      <c r="DL43" s="93"/>
      <c r="DM43" s="93"/>
      <c r="DN43" s="93"/>
      <c r="DO43" s="93"/>
      <c r="DP43" s="93"/>
      <c r="DQ43" s="93"/>
      <c r="DR43" s="93"/>
      <c r="DS43" s="93"/>
      <c r="DT43" s="93"/>
      <c r="DU43" s="93"/>
      <c r="DV43" s="93"/>
      <c r="DW43" s="93"/>
      <c r="DX43" s="93"/>
      <c r="DY43" s="93"/>
      <c r="DZ43" s="93"/>
      <c r="EA43" s="93"/>
      <c r="EB43" s="93"/>
      <c r="EC43" s="93"/>
      <c r="ED43" s="93"/>
      <c r="EE43" s="93"/>
      <c r="EF43" s="93"/>
      <c r="EG43" s="93"/>
      <c r="EH43" s="93"/>
      <c r="EI43" s="93"/>
      <c r="EJ43" s="93"/>
      <c r="EK43" s="93"/>
      <c r="EL43" s="93"/>
      <c r="EM43" s="93"/>
      <c r="EN43" s="93"/>
    </row>
    <row r="44" spans="1:144" ht="17">
      <c r="A44" s="80"/>
      <c r="B44" s="12"/>
      <c r="C44" s="12">
        <f t="shared" ref="C44:J44" si="5">IF(C43="","",1)</f>
        <v>1</v>
      </c>
      <c r="D44" s="12">
        <f t="shared" si="5"/>
        <v>1</v>
      </c>
      <c r="E44" s="12">
        <f t="shared" ca="1" si="5"/>
        <v>1</v>
      </c>
      <c r="F44" s="12">
        <f t="shared" ca="1" si="5"/>
        <v>1</v>
      </c>
      <c r="G44" s="12">
        <f t="shared" ca="1" si="5"/>
        <v>1</v>
      </c>
      <c r="H44" s="12">
        <f t="shared" ca="1" si="5"/>
        <v>1</v>
      </c>
      <c r="I44" s="12">
        <f t="shared" ca="1" si="5"/>
        <v>1</v>
      </c>
      <c r="J44" s="12">
        <f t="shared" ca="1" si="5"/>
        <v>1</v>
      </c>
      <c r="K44" s="12">
        <f ca="1">IF(K43="","",1)</f>
        <v>1</v>
      </c>
      <c r="L44" s="12">
        <f ca="1">IF(L43="","",1)</f>
        <v>1</v>
      </c>
      <c r="M44" s="12"/>
      <c r="N44" s="12"/>
      <c r="O44" s="12"/>
      <c r="P44" s="12"/>
      <c r="Q44" s="12"/>
      <c r="R44" s="12"/>
      <c r="S44" s="12"/>
      <c r="T44" s="12"/>
      <c r="U44" s="12"/>
      <c r="V44" s="12"/>
      <c r="W44" s="12"/>
      <c r="X44" s="12"/>
      <c r="Y44" s="12"/>
      <c r="Z44" s="12"/>
      <c r="AA44" s="12"/>
      <c r="AB44" s="12"/>
      <c r="AC44" s="92"/>
      <c r="AD44" s="92"/>
      <c r="AE44" s="92"/>
      <c r="AF44" s="92"/>
      <c r="AG44" s="92"/>
      <c r="AH44" s="92"/>
      <c r="AI44" s="92"/>
      <c r="AJ44" s="92"/>
      <c r="AK44" s="92"/>
      <c r="AL44" s="92"/>
      <c r="AM44" s="92"/>
      <c r="AN44" s="92"/>
      <c r="AO44" s="93"/>
      <c r="AP44" s="93"/>
      <c r="AQ44" s="93"/>
      <c r="AR44" s="93"/>
      <c r="AS44" s="93"/>
      <c r="AT44" s="93"/>
      <c r="AU44" s="93"/>
      <c r="AV44" s="93"/>
      <c r="AW44" s="93"/>
      <c r="AX44" s="93"/>
      <c r="AY44" s="93"/>
      <c r="AZ44" s="93"/>
      <c r="BA44" s="93"/>
      <c r="BB44" s="93"/>
      <c r="BC44" s="93"/>
      <c r="BD44" s="93"/>
      <c r="BE44" s="93"/>
      <c r="BF44" s="93"/>
      <c r="BG44" s="93"/>
      <c r="BH44" s="93"/>
      <c r="BI44" s="93"/>
      <c r="BJ44" s="93"/>
      <c r="BK44" s="93"/>
      <c r="BL44" s="93"/>
      <c r="BM44" s="93"/>
      <c r="BN44" s="93"/>
      <c r="BO44" s="93"/>
      <c r="BP44" s="93"/>
      <c r="BQ44" s="93"/>
      <c r="BR44" s="93"/>
      <c r="BS44" s="93"/>
      <c r="BT44" s="93"/>
      <c r="BU44" s="93"/>
      <c r="BV44" s="93"/>
      <c r="BW44" s="93"/>
      <c r="BX44" s="93"/>
      <c r="BY44" s="93"/>
      <c r="BZ44" s="93"/>
      <c r="CA44" s="93"/>
      <c r="CB44" s="93"/>
      <c r="CC44" s="93"/>
      <c r="CD44" s="93"/>
      <c r="CE44" s="93"/>
      <c r="CF44" s="93"/>
      <c r="CG44" s="93"/>
      <c r="CH44" s="93"/>
      <c r="CI44" s="93"/>
      <c r="CJ44" s="93"/>
      <c r="CK44" s="93"/>
      <c r="CL44" s="93"/>
      <c r="CM44" s="93"/>
      <c r="CN44" s="93"/>
      <c r="CO44" s="93"/>
      <c r="CP44" s="93"/>
      <c r="CQ44" s="93"/>
      <c r="CR44" s="93"/>
      <c r="CS44" s="93"/>
      <c r="CT44" s="93"/>
      <c r="CU44" s="93"/>
      <c r="CV44" s="93"/>
      <c r="CW44" s="93"/>
      <c r="CX44" s="93"/>
      <c r="CY44" s="93"/>
      <c r="CZ44" s="93"/>
      <c r="DA44" s="93"/>
      <c r="DB44" s="93"/>
      <c r="DC44" s="93"/>
      <c r="DD44" s="93"/>
      <c r="DE44" s="93"/>
      <c r="DF44" s="93"/>
      <c r="DG44" s="93"/>
      <c r="DH44" s="93"/>
      <c r="DI44" s="93"/>
      <c r="DJ44" s="93"/>
      <c r="DK44" s="93"/>
      <c r="DL44" s="93"/>
      <c r="DM44" s="93"/>
      <c r="DN44" s="93"/>
      <c r="DO44" s="93"/>
      <c r="DP44" s="93"/>
      <c r="DQ44" s="93"/>
      <c r="DR44" s="93"/>
      <c r="DS44" s="93"/>
      <c r="DT44" s="93"/>
      <c r="DU44" s="93"/>
      <c r="DV44" s="93"/>
      <c r="DW44" s="93"/>
      <c r="DX44" s="93"/>
      <c r="DY44" s="93"/>
      <c r="DZ44" s="93"/>
      <c r="EA44" s="93"/>
      <c r="EB44" s="93"/>
      <c r="EC44" s="93"/>
      <c r="ED44" s="93"/>
      <c r="EE44" s="93"/>
      <c r="EF44" s="93"/>
      <c r="EG44" s="93"/>
      <c r="EH44" s="93"/>
      <c r="EI44" s="93"/>
      <c r="EJ44" s="93"/>
      <c r="EK44" s="93"/>
      <c r="EL44" s="93"/>
      <c r="EM44" s="93"/>
      <c r="EN44" s="93"/>
    </row>
    <row r="45" spans="1:144" ht="17">
      <c r="A45" s="79"/>
      <c r="B45" s="12"/>
      <c r="C45" s="12"/>
      <c r="D45" s="12"/>
      <c r="E45" s="12"/>
      <c r="F45" s="79"/>
      <c r="G45" s="12"/>
      <c r="H45" s="12"/>
      <c r="I45" s="12"/>
      <c r="J45" s="12"/>
      <c r="K45" s="12"/>
      <c r="L45" s="12"/>
      <c r="M45" s="12"/>
      <c r="N45" s="12"/>
      <c r="O45" s="12"/>
      <c r="P45" s="12"/>
      <c r="Q45" s="12"/>
      <c r="R45" s="12"/>
      <c r="S45" s="12"/>
      <c r="T45" s="12"/>
      <c r="U45" s="12"/>
      <c r="V45" s="12"/>
      <c r="W45" s="12"/>
      <c r="X45" s="12"/>
      <c r="Y45" s="12"/>
      <c r="Z45" s="12"/>
      <c r="AA45" s="12"/>
      <c r="AB45" s="12"/>
      <c r="AC45" s="92"/>
      <c r="AD45" s="92"/>
      <c r="AE45" s="92"/>
      <c r="AF45" s="92"/>
      <c r="AG45" s="92"/>
      <c r="AH45" s="92"/>
      <c r="AI45" s="92"/>
      <c r="AJ45" s="92"/>
      <c r="AK45" s="92"/>
      <c r="AL45" s="92"/>
      <c r="AM45" s="92"/>
      <c r="AN45" s="92"/>
      <c r="AO45" s="93"/>
      <c r="AP45" s="93"/>
      <c r="AQ45" s="93"/>
      <c r="AR45" s="93"/>
      <c r="AS45" s="93"/>
      <c r="AT45" s="93"/>
      <c r="AU45" s="93"/>
      <c r="AV45" s="93"/>
      <c r="AW45" s="93"/>
      <c r="AX45" s="93"/>
      <c r="AY45" s="93"/>
      <c r="AZ45" s="93"/>
      <c r="BA45" s="93"/>
      <c r="BB45" s="93"/>
      <c r="BC45" s="93"/>
      <c r="BD45" s="93"/>
      <c r="BE45" s="93"/>
      <c r="BF45" s="93"/>
      <c r="BG45" s="93"/>
      <c r="BH45" s="93"/>
      <c r="BI45" s="93"/>
      <c r="BJ45" s="93"/>
      <c r="BK45" s="93"/>
      <c r="BL45" s="93"/>
      <c r="BM45" s="93"/>
      <c r="BN45" s="93"/>
      <c r="BO45" s="93"/>
      <c r="BP45" s="93"/>
      <c r="BQ45" s="93"/>
      <c r="BR45" s="93"/>
      <c r="BS45" s="93"/>
      <c r="BT45" s="93"/>
      <c r="BU45" s="93"/>
      <c r="BV45" s="93"/>
      <c r="BW45" s="93"/>
      <c r="BX45" s="93"/>
      <c r="BY45" s="93"/>
      <c r="BZ45" s="93"/>
      <c r="CA45" s="93"/>
      <c r="CB45" s="93"/>
      <c r="CC45" s="93"/>
      <c r="CD45" s="93"/>
      <c r="CE45" s="93"/>
      <c r="CF45" s="93"/>
      <c r="CG45" s="93"/>
      <c r="CH45" s="93"/>
      <c r="CI45" s="93"/>
      <c r="CJ45" s="93"/>
      <c r="CK45" s="93"/>
      <c r="CL45" s="93"/>
      <c r="CM45" s="93"/>
      <c r="CN45" s="93"/>
      <c r="CO45" s="93"/>
      <c r="CP45" s="93"/>
      <c r="CQ45" s="93"/>
      <c r="CR45" s="93"/>
      <c r="CS45" s="93"/>
      <c r="CT45" s="93"/>
      <c r="CU45" s="93"/>
      <c r="CV45" s="93"/>
      <c r="CW45" s="93"/>
      <c r="CX45" s="93"/>
      <c r="CY45" s="93"/>
      <c r="CZ45" s="93"/>
      <c r="DA45" s="93"/>
      <c r="DB45" s="93"/>
      <c r="DC45" s="93"/>
      <c r="DD45" s="93"/>
      <c r="DE45" s="93"/>
      <c r="DF45" s="93"/>
      <c r="DG45" s="93"/>
      <c r="DH45" s="93"/>
      <c r="DI45" s="93"/>
      <c r="DJ45" s="93"/>
      <c r="DK45" s="93"/>
      <c r="DL45" s="93"/>
      <c r="DM45" s="93"/>
      <c r="DN45" s="93"/>
      <c r="DO45" s="93"/>
      <c r="DP45" s="93"/>
      <c r="DQ45" s="93"/>
      <c r="DR45" s="93"/>
      <c r="DS45" s="93"/>
      <c r="DT45" s="93"/>
      <c r="DU45" s="93"/>
      <c r="DV45" s="93"/>
      <c r="DW45" s="93"/>
      <c r="DX45" s="93"/>
      <c r="DY45" s="93"/>
      <c r="DZ45" s="93"/>
      <c r="EA45" s="93"/>
      <c r="EB45" s="93"/>
      <c r="EC45" s="93"/>
      <c r="ED45" s="93"/>
      <c r="EE45" s="93"/>
      <c r="EF45" s="93"/>
      <c r="EG45" s="93"/>
      <c r="EH45" s="93"/>
      <c r="EI45" s="93"/>
      <c r="EJ45" s="93"/>
      <c r="EK45" s="93"/>
      <c r="EL45" s="93"/>
      <c r="EM45" s="93"/>
      <c r="EN45" s="93"/>
    </row>
    <row r="46" spans="1:144" ht="17">
      <c r="A46" s="61"/>
      <c r="B46" s="61"/>
      <c r="C46" s="64"/>
      <c r="D46" s="61"/>
      <c r="E46" s="61"/>
      <c r="F46" s="61"/>
      <c r="G46" s="64"/>
      <c r="H46" s="61"/>
      <c r="I46" s="61"/>
      <c r="J46" s="64"/>
      <c r="K46" s="64"/>
      <c r="L46" s="70"/>
      <c r="M46" s="61"/>
      <c r="N46" s="61"/>
      <c r="O46" s="64"/>
      <c r="P46" s="70"/>
      <c r="Q46" s="61"/>
      <c r="R46" s="64"/>
      <c r="S46" s="70"/>
      <c r="T46" s="61"/>
      <c r="U46" s="64"/>
      <c r="V46" s="70"/>
      <c r="W46" s="61"/>
      <c r="X46" s="64"/>
      <c r="Y46" s="81"/>
      <c r="Z46" s="61"/>
      <c r="AA46" s="12"/>
      <c r="AB46" s="12"/>
      <c r="AC46" s="92"/>
      <c r="AD46" s="92"/>
      <c r="AE46" s="92"/>
      <c r="AF46" s="92"/>
      <c r="AG46" s="92"/>
      <c r="AH46" s="92"/>
      <c r="AI46" s="92"/>
      <c r="AJ46" s="92"/>
      <c r="AK46" s="92"/>
      <c r="AL46" s="92"/>
      <c r="AM46" s="92"/>
      <c r="AN46" s="92"/>
      <c r="AO46" s="93"/>
      <c r="AP46" s="93"/>
      <c r="AQ46" s="93"/>
      <c r="AR46" s="93"/>
      <c r="AS46" s="93"/>
      <c r="AT46" s="93"/>
      <c r="AU46" s="93"/>
      <c r="AV46" s="93"/>
      <c r="AW46" s="93"/>
      <c r="AX46" s="93"/>
      <c r="AY46" s="93"/>
      <c r="AZ46" s="93"/>
      <c r="BA46" s="93"/>
      <c r="BB46" s="93"/>
      <c r="BC46" s="93"/>
      <c r="BD46" s="93"/>
      <c r="BE46" s="93"/>
      <c r="BF46" s="93"/>
      <c r="BG46" s="93"/>
      <c r="BH46" s="93"/>
      <c r="BI46" s="93"/>
      <c r="BJ46" s="93"/>
      <c r="BK46" s="93"/>
      <c r="BL46" s="93"/>
      <c r="BM46" s="93"/>
      <c r="BN46" s="93"/>
      <c r="BO46" s="93"/>
      <c r="BP46" s="93"/>
      <c r="BQ46" s="93"/>
      <c r="BR46" s="93"/>
      <c r="BS46" s="93"/>
      <c r="BT46" s="93"/>
      <c r="BU46" s="93"/>
      <c r="BV46" s="93"/>
      <c r="BW46" s="93"/>
      <c r="BX46" s="93"/>
      <c r="BY46" s="93"/>
      <c r="BZ46" s="93"/>
      <c r="CA46" s="93"/>
      <c r="CB46" s="93"/>
      <c r="CC46" s="93"/>
      <c r="CD46" s="93"/>
      <c r="CE46" s="93"/>
      <c r="CF46" s="93"/>
      <c r="CG46" s="93"/>
      <c r="CH46" s="93"/>
      <c r="CI46" s="93"/>
      <c r="CJ46" s="93"/>
      <c r="CK46" s="93"/>
      <c r="CL46" s="93"/>
      <c r="CM46" s="93"/>
      <c r="CN46" s="93"/>
      <c r="CO46" s="93"/>
      <c r="CP46" s="93"/>
      <c r="CQ46" s="93"/>
      <c r="CR46" s="93"/>
      <c r="CS46" s="93"/>
      <c r="CT46" s="93"/>
      <c r="CU46" s="93"/>
      <c r="CV46" s="93"/>
      <c r="CW46" s="93"/>
      <c r="CX46" s="93"/>
      <c r="CY46" s="93"/>
      <c r="CZ46" s="93"/>
      <c r="DA46" s="93"/>
      <c r="DB46" s="93"/>
      <c r="DC46" s="93"/>
      <c r="DD46" s="93"/>
      <c r="DE46" s="93"/>
      <c r="DF46" s="93"/>
      <c r="DG46" s="93"/>
      <c r="DH46" s="93"/>
      <c r="DI46" s="93"/>
      <c r="DJ46" s="93"/>
      <c r="DK46" s="93"/>
      <c r="DL46" s="93"/>
      <c r="DM46" s="93"/>
      <c r="DN46" s="93"/>
      <c r="DO46" s="93"/>
      <c r="DP46" s="93"/>
      <c r="DQ46" s="93"/>
      <c r="DR46" s="93"/>
      <c r="DS46" s="93"/>
      <c r="DT46" s="93"/>
      <c r="DU46" s="93"/>
      <c r="DV46" s="93"/>
      <c r="DW46" s="93"/>
      <c r="DX46" s="93"/>
      <c r="DY46" s="93"/>
      <c r="DZ46" s="93"/>
      <c r="EA46" s="93"/>
      <c r="EB46" s="93"/>
      <c r="EC46" s="93"/>
      <c r="ED46" s="93"/>
      <c r="EE46" s="93"/>
      <c r="EF46" s="93"/>
      <c r="EG46" s="93"/>
      <c r="EH46" s="93"/>
      <c r="EI46" s="93"/>
      <c r="EJ46" s="93"/>
      <c r="EK46" s="93"/>
      <c r="EL46" s="93"/>
      <c r="EM46" s="93"/>
      <c r="EN46" s="93"/>
    </row>
    <row r="47" spans="1:144" ht="17">
      <c r="A47" s="60"/>
      <c r="B47" s="61"/>
      <c r="C47" s="65"/>
      <c r="D47" s="60"/>
      <c r="E47" s="60"/>
      <c r="F47" s="61"/>
      <c r="G47" s="59"/>
      <c r="H47" s="60"/>
      <c r="I47" s="61"/>
      <c r="J47" s="59"/>
      <c r="K47" s="59"/>
      <c r="L47" s="66"/>
      <c r="M47" s="61"/>
      <c r="N47" s="113"/>
      <c r="O47" s="59"/>
      <c r="P47" s="66"/>
      <c r="Q47" s="61"/>
      <c r="R47" s="59"/>
      <c r="S47" s="66"/>
      <c r="T47" s="61"/>
      <c r="U47" s="59"/>
      <c r="V47" s="66"/>
      <c r="W47" s="61"/>
      <c r="X47" s="59"/>
      <c r="Y47" s="75"/>
      <c r="Z47" s="61"/>
      <c r="AA47" s="12"/>
      <c r="AB47" s="12"/>
      <c r="AC47" s="92"/>
      <c r="AD47" s="92"/>
      <c r="AE47" s="92"/>
      <c r="AF47" s="92"/>
      <c r="AG47" s="92"/>
      <c r="AH47" s="92"/>
      <c r="AI47" s="92"/>
      <c r="AJ47" s="92"/>
      <c r="AK47" s="92"/>
      <c r="AL47" s="92"/>
      <c r="AM47" s="92"/>
      <c r="AN47" s="92"/>
      <c r="AO47" s="93"/>
      <c r="AP47" s="93"/>
      <c r="AQ47" s="93"/>
      <c r="AR47" s="93"/>
      <c r="AS47" s="93"/>
      <c r="AT47" s="93"/>
      <c r="AU47" s="93"/>
      <c r="AV47" s="93"/>
      <c r="AW47" s="93"/>
      <c r="AX47" s="93"/>
      <c r="AY47" s="93"/>
      <c r="AZ47" s="93"/>
      <c r="BA47" s="93"/>
      <c r="BB47" s="93"/>
      <c r="BC47" s="93"/>
      <c r="BD47" s="93"/>
      <c r="BE47" s="93"/>
      <c r="BF47" s="93"/>
      <c r="BG47" s="93"/>
      <c r="BH47" s="93"/>
      <c r="BI47" s="93"/>
      <c r="BJ47" s="93"/>
      <c r="BK47" s="93"/>
      <c r="BL47" s="93"/>
      <c r="BM47" s="93"/>
      <c r="BN47" s="93"/>
      <c r="BO47" s="93"/>
      <c r="BP47" s="93"/>
      <c r="BQ47" s="93"/>
      <c r="BR47" s="93"/>
      <c r="BS47" s="93"/>
      <c r="BT47" s="93"/>
      <c r="BU47" s="93"/>
      <c r="BV47" s="93"/>
      <c r="BW47" s="93"/>
      <c r="BX47" s="93"/>
      <c r="BY47" s="93"/>
      <c r="BZ47" s="93"/>
      <c r="CA47" s="93"/>
      <c r="CB47" s="93"/>
      <c r="CC47" s="93"/>
      <c r="CD47" s="93"/>
      <c r="CE47" s="93"/>
      <c r="CF47" s="93"/>
      <c r="CG47" s="93"/>
      <c r="CH47" s="93"/>
      <c r="CI47" s="93"/>
      <c r="CJ47" s="93"/>
      <c r="CK47" s="93"/>
      <c r="CL47" s="93"/>
      <c r="CM47" s="93"/>
      <c r="CN47" s="93"/>
      <c r="CO47" s="93"/>
      <c r="CP47" s="93"/>
      <c r="CQ47" s="93"/>
      <c r="CR47" s="93"/>
      <c r="CS47" s="93"/>
      <c r="CT47" s="93"/>
      <c r="CU47" s="93"/>
      <c r="CV47" s="93"/>
      <c r="CW47" s="93"/>
      <c r="CX47" s="93"/>
      <c r="CY47" s="93"/>
      <c r="CZ47" s="93"/>
      <c r="DA47" s="93"/>
      <c r="DB47" s="93"/>
      <c r="DC47" s="93"/>
      <c r="DD47" s="93"/>
      <c r="DE47" s="93"/>
      <c r="DF47" s="93"/>
      <c r="DG47" s="93"/>
      <c r="DH47" s="93"/>
      <c r="DI47" s="93"/>
      <c r="DJ47" s="93"/>
      <c r="DK47" s="93"/>
      <c r="DL47" s="93"/>
      <c r="DM47" s="93"/>
      <c r="DN47" s="93"/>
      <c r="DO47" s="93"/>
      <c r="DP47" s="93"/>
      <c r="DQ47" s="93"/>
      <c r="DR47" s="93"/>
      <c r="DS47" s="93"/>
      <c r="DT47" s="93"/>
      <c r="DU47" s="93"/>
      <c r="DV47" s="93"/>
      <c r="DW47" s="93"/>
      <c r="DX47" s="93"/>
      <c r="DY47" s="93"/>
      <c r="DZ47" s="93"/>
      <c r="EA47" s="93"/>
      <c r="EB47" s="93"/>
      <c r="EC47" s="93"/>
      <c r="ED47" s="93"/>
      <c r="EE47" s="93"/>
      <c r="EF47" s="93"/>
      <c r="EG47" s="93"/>
      <c r="EH47" s="93"/>
      <c r="EI47" s="93"/>
      <c r="EJ47" s="93"/>
      <c r="EK47" s="93"/>
      <c r="EL47" s="93"/>
      <c r="EM47" s="93"/>
      <c r="EN47" s="93"/>
    </row>
    <row r="48" spans="1:144" ht="17">
      <c r="A48" s="62"/>
      <c r="B48" s="61"/>
      <c r="C48" s="65"/>
      <c r="D48" s="62"/>
      <c r="E48" s="62"/>
      <c r="F48" s="61"/>
      <c r="G48" s="59"/>
      <c r="H48" s="62"/>
      <c r="I48" s="61"/>
      <c r="J48" s="59"/>
      <c r="K48" s="59"/>
      <c r="L48" s="67"/>
      <c r="M48" s="61"/>
      <c r="N48" s="113"/>
      <c r="O48" s="59"/>
      <c r="P48" s="67"/>
      <c r="Q48" s="61"/>
      <c r="R48" s="59"/>
      <c r="S48" s="67"/>
      <c r="T48" s="61"/>
      <c r="U48" s="59"/>
      <c r="V48" s="67"/>
      <c r="W48" s="61"/>
      <c r="X48" s="59"/>
      <c r="Y48" s="76"/>
      <c r="Z48" s="61"/>
      <c r="AA48" s="12"/>
      <c r="AB48" s="12"/>
      <c r="AC48" s="92"/>
      <c r="AD48" s="92"/>
      <c r="AE48" s="92"/>
      <c r="AF48" s="92"/>
      <c r="AG48" s="92"/>
      <c r="AH48" s="92"/>
      <c r="AI48" s="92"/>
      <c r="AJ48" s="92"/>
      <c r="AK48" s="92"/>
      <c r="AL48" s="92"/>
      <c r="AM48" s="92"/>
      <c r="AN48" s="92"/>
      <c r="AO48" s="93"/>
      <c r="AP48" s="93"/>
      <c r="AQ48" s="93"/>
      <c r="AR48" s="93"/>
      <c r="AS48" s="93"/>
      <c r="AT48" s="93"/>
      <c r="AU48" s="93"/>
      <c r="AV48" s="93"/>
      <c r="AW48" s="93"/>
      <c r="AX48" s="93"/>
      <c r="AY48" s="93"/>
      <c r="AZ48" s="93"/>
      <c r="BA48" s="93"/>
      <c r="BB48" s="93"/>
      <c r="BC48" s="93"/>
      <c r="BD48" s="93"/>
      <c r="BE48" s="93"/>
      <c r="BF48" s="93"/>
      <c r="BG48" s="93"/>
      <c r="BH48" s="93"/>
      <c r="BI48" s="93"/>
      <c r="BJ48" s="93"/>
      <c r="BK48" s="93"/>
      <c r="BL48" s="93"/>
      <c r="BM48" s="93"/>
      <c r="BN48" s="93"/>
      <c r="BO48" s="93"/>
      <c r="BP48" s="93"/>
      <c r="BQ48" s="93"/>
      <c r="BR48" s="93"/>
      <c r="BS48" s="93"/>
      <c r="BT48" s="93"/>
      <c r="BU48" s="93"/>
      <c r="BV48" s="93"/>
      <c r="BW48" s="93"/>
      <c r="BX48" s="93"/>
      <c r="BY48" s="93"/>
      <c r="BZ48" s="93"/>
      <c r="CA48" s="93"/>
      <c r="CB48" s="93"/>
      <c r="CC48" s="93"/>
      <c r="CD48" s="93"/>
      <c r="CE48" s="93"/>
      <c r="CF48" s="93"/>
      <c r="CG48" s="93"/>
      <c r="CH48" s="93"/>
      <c r="CI48" s="93"/>
      <c r="CJ48" s="93"/>
      <c r="CK48" s="93"/>
      <c r="CL48" s="93"/>
      <c r="CM48" s="93"/>
      <c r="CN48" s="93"/>
      <c r="CO48" s="93"/>
      <c r="CP48" s="93"/>
      <c r="CQ48" s="93"/>
      <c r="CR48" s="93"/>
      <c r="CS48" s="93"/>
      <c r="CT48" s="93"/>
      <c r="CU48" s="93"/>
      <c r="CV48" s="93"/>
      <c r="CW48" s="93"/>
      <c r="CX48" s="93"/>
      <c r="CY48" s="93"/>
      <c r="CZ48" s="93"/>
      <c r="DA48" s="93"/>
      <c r="DB48" s="93"/>
      <c r="DC48" s="93"/>
      <c r="DD48" s="93"/>
      <c r="DE48" s="93"/>
      <c r="DF48" s="93"/>
      <c r="DG48" s="93"/>
      <c r="DH48" s="93"/>
      <c r="DI48" s="93"/>
      <c r="DJ48" s="93"/>
      <c r="DK48" s="93"/>
      <c r="DL48" s="93"/>
      <c r="DM48" s="93"/>
      <c r="DN48" s="93"/>
      <c r="DO48" s="93"/>
      <c r="DP48" s="93"/>
      <c r="DQ48" s="93"/>
      <c r="DR48" s="93"/>
      <c r="DS48" s="93"/>
      <c r="DT48" s="93"/>
      <c r="DU48" s="93"/>
      <c r="DV48" s="93"/>
      <c r="DW48" s="93"/>
      <c r="DX48" s="93"/>
      <c r="DY48" s="93"/>
      <c r="DZ48" s="93"/>
      <c r="EA48" s="93"/>
      <c r="EB48" s="93"/>
      <c r="EC48" s="93"/>
      <c r="ED48" s="93"/>
      <c r="EE48" s="93"/>
      <c r="EF48" s="93"/>
      <c r="EG48" s="93"/>
      <c r="EH48" s="93"/>
      <c r="EI48" s="93"/>
      <c r="EJ48" s="93"/>
      <c r="EK48" s="93"/>
      <c r="EL48" s="93"/>
      <c r="EM48" s="93"/>
      <c r="EN48" s="93"/>
    </row>
    <row r="49" spans="1:144" ht="17">
      <c r="A49" s="62"/>
      <c r="B49" s="61"/>
      <c r="C49" s="65"/>
      <c r="D49" s="62"/>
      <c r="E49" s="62"/>
      <c r="F49" s="61"/>
      <c r="G49" s="59"/>
      <c r="H49" s="62"/>
      <c r="I49" s="61"/>
      <c r="J49" s="59"/>
      <c r="K49" s="59"/>
      <c r="L49" s="67"/>
      <c r="M49" s="61"/>
      <c r="N49" s="113"/>
      <c r="O49" s="59"/>
      <c r="P49" s="67"/>
      <c r="Q49" s="61"/>
      <c r="R49" s="59"/>
      <c r="S49" s="67"/>
      <c r="T49" s="61"/>
      <c r="U49" s="59"/>
      <c r="V49" s="67"/>
      <c r="W49" s="61"/>
      <c r="X49" s="59"/>
      <c r="Y49" s="76"/>
      <c r="Z49" s="61"/>
      <c r="AA49" s="12"/>
      <c r="AB49" s="12"/>
      <c r="AC49" s="92"/>
      <c r="AD49" s="92"/>
      <c r="AE49" s="92"/>
      <c r="AF49" s="92"/>
      <c r="AG49" s="92"/>
      <c r="AH49" s="92"/>
      <c r="AI49" s="92"/>
      <c r="AJ49" s="92"/>
      <c r="AK49" s="92"/>
      <c r="AL49" s="92"/>
      <c r="AM49" s="92"/>
      <c r="AN49" s="92"/>
      <c r="AO49" s="93"/>
      <c r="AP49" s="93"/>
      <c r="AQ49" s="93"/>
      <c r="AR49" s="93"/>
      <c r="AS49" s="93"/>
      <c r="AT49" s="93"/>
      <c r="AU49" s="93"/>
      <c r="AV49" s="93"/>
      <c r="AW49" s="93"/>
      <c r="AX49" s="93"/>
      <c r="AY49" s="93"/>
      <c r="AZ49" s="93"/>
      <c r="BA49" s="93"/>
      <c r="BB49" s="93"/>
      <c r="BC49" s="93"/>
      <c r="BD49" s="93"/>
      <c r="BE49" s="93"/>
      <c r="BF49" s="93"/>
      <c r="BG49" s="93"/>
      <c r="BH49" s="93"/>
      <c r="BI49" s="93"/>
      <c r="BJ49" s="93"/>
      <c r="BK49" s="93"/>
      <c r="BL49" s="93"/>
      <c r="BM49" s="93"/>
      <c r="BN49" s="93"/>
      <c r="BO49" s="93"/>
      <c r="BP49" s="93"/>
      <c r="BQ49" s="93"/>
      <c r="BR49" s="93"/>
      <c r="BS49" s="93"/>
      <c r="BT49" s="93"/>
      <c r="BU49" s="93"/>
      <c r="BV49" s="93"/>
      <c r="BW49" s="93"/>
      <c r="BX49" s="93"/>
      <c r="BY49" s="93"/>
      <c r="BZ49" s="93"/>
      <c r="CA49" s="93"/>
      <c r="CB49" s="93"/>
      <c r="CC49" s="93"/>
      <c r="CD49" s="93"/>
      <c r="CE49" s="93"/>
      <c r="CF49" s="93"/>
      <c r="CG49" s="93"/>
      <c r="CH49" s="93"/>
      <c r="CI49" s="93"/>
      <c r="CJ49" s="93"/>
      <c r="CK49" s="93"/>
      <c r="CL49" s="93"/>
      <c r="CM49" s="93"/>
      <c r="CN49" s="93"/>
      <c r="CO49" s="93"/>
      <c r="CP49" s="93"/>
      <c r="CQ49" s="93"/>
      <c r="CR49" s="93"/>
      <c r="CS49" s="93"/>
      <c r="CT49" s="93"/>
      <c r="CU49" s="93"/>
      <c r="CV49" s="93"/>
      <c r="CW49" s="93"/>
      <c r="CX49" s="93"/>
      <c r="CY49" s="93"/>
      <c r="CZ49" s="93"/>
      <c r="DA49" s="93"/>
      <c r="DB49" s="93"/>
      <c r="DC49" s="93"/>
      <c r="DD49" s="93"/>
      <c r="DE49" s="93"/>
      <c r="DF49" s="93"/>
      <c r="DG49" s="93"/>
      <c r="DH49" s="93"/>
      <c r="DI49" s="93"/>
      <c r="DJ49" s="93"/>
      <c r="DK49" s="93"/>
      <c r="DL49" s="93"/>
      <c r="DM49" s="93"/>
      <c r="DN49" s="93"/>
      <c r="DO49" s="93"/>
      <c r="DP49" s="93"/>
      <c r="DQ49" s="93"/>
      <c r="DR49" s="93"/>
      <c r="DS49" s="93"/>
      <c r="DT49" s="93"/>
      <c r="DU49" s="93"/>
      <c r="DV49" s="93"/>
      <c r="DW49" s="93"/>
      <c r="DX49" s="93"/>
      <c r="DY49" s="93"/>
      <c r="DZ49" s="93"/>
      <c r="EA49" s="93"/>
      <c r="EB49" s="93"/>
      <c r="EC49" s="93"/>
      <c r="ED49" s="93"/>
      <c r="EE49" s="93"/>
      <c r="EF49" s="93"/>
      <c r="EG49" s="93"/>
      <c r="EH49" s="93"/>
      <c r="EI49" s="93"/>
      <c r="EJ49" s="93"/>
      <c r="EK49" s="93"/>
      <c r="EL49" s="93"/>
      <c r="EM49" s="93"/>
      <c r="EN49" s="93"/>
    </row>
    <row r="50" spans="1:144" ht="17">
      <c r="A50" s="62"/>
      <c r="B50" s="61"/>
      <c r="C50" s="65"/>
      <c r="D50" s="62"/>
      <c r="E50" s="62"/>
      <c r="F50" s="61"/>
      <c r="G50" s="59"/>
      <c r="H50" s="62"/>
      <c r="I50" s="61"/>
      <c r="J50" s="59"/>
      <c r="K50" s="59"/>
      <c r="L50" s="67"/>
      <c r="M50" s="61"/>
      <c r="N50" s="113"/>
      <c r="O50" s="59"/>
      <c r="P50" s="67"/>
      <c r="Q50" s="61"/>
      <c r="R50" s="59"/>
      <c r="S50" s="67"/>
      <c r="T50" s="61"/>
      <c r="U50" s="59"/>
      <c r="V50" s="67"/>
      <c r="W50" s="61"/>
      <c r="X50" s="59"/>
      <c r="Y50" s="76"/>
      <c r="Z50" s="61"/>
      <c r="AA50" s="12"/>
      <c r="AB50" s="12"/>
      <c r="AC50" s="92"/>
      <c r="AD50" s="92"/>
      <c r="AE50" s="92"/>
      <c r="AF50" s="92"/>
      <c r="AG50" s="92"/>
      <c r="AH50" s="92"/>
      <c r="AI50" s="92"/>
      <c r="AJ50" s="92"/>
      <c r="AK50" s="92"/>
      <c r="AL50" s="92"/>
      <c r="AM50" s="92"/>
      <c r="AN50" s="92"/>
      <c r="AO50" s="93"/>
      <c r="AP50" s="93"/>
      <c r="AQ50" s="93"/>
      <c r="AR50" s="93"/>
      <c r="AS50" s="93"/>
      <c r="AT50" s="93"/>
      <c r="AU50" s="93"/>
      <c r="AV50" s="93"/>
      <c r="AW50" s="93"/>
      <c r="AX50" s="93"/>
      <c r="AY50" s="93"/>
      <c r="AZ50" s="93"/>
      <c r="BA50" s="93"/>
      <c r="BB50" s="93"/>
      <c r="BC50" s="93"/>
      <c r="BD50" s="93"/>
      <c r="BE50" s="93"/>
      <c r="BF50" s="93"/>
      <c r="BG50" s="93"/>
      <c r="BH50" s="93"/>
      <c r="BI50" s="93"/>
      <c r="BJ50" s="93"/>
      <c r="BK50" s="93"/>
      <c r="BL50" s="93"/>
      <c r="BM50" s="93"/>
      <c r="BN50" s="93"/>
      <c r="BO50" s="93"/>
      <c r="BP50" s="93"/>
      <c r="BQ50" s="93"/>
      <c r="BR50" s="93"/>
      <c r="BS50" s="93"/>
      <c r="BT50" s="93"/>
      <c r="BU50" s="93"/>
      <c r="BV50" s="93"/>
      <c r="BW50" s="93"/>
      <c r="BX50" s="93"/>
      <c r="BY50" s="93"/>
      <c r="BZ50" s="93"/>
      <c r="CA50" s="93"/>
      <c r="CB50" s="93"/>
      <c r="CC50" s="93"/>
      <c r="CD50" s="93"/>
      <c r="CE50" s="93"/>
      <c r="CF50" s="93"/>
      <c r="CG50" s="93"/>
      <c r="CH50" s="93"/>
      <c r="CI50" s="93"/>
      <c r="CJ50" s="93"/>
      <c r="CK50" s="93"/>
      <c r="CL50" s="93"/>
      <c r="CM50" s="93"/>
      <c r="CN50" s="93"/>
      <c r="CO50" s="93"/>
      <c r="CP50" s="93"/>
      <c r="CQ50" s="93"/>
      <c r="CR50" s="93"/>
      <c r="CS50" s="93"/>
      <c r="CT50" s="93"/>
      <c r="CU50" s="93"/>
      <c r="CV50" s="93"/>
      <c r="CW50" s="93"/>
      <c r="CX50" s="93"/>
      <c r="CY50" s="93"/>
      <c r="CZ50" s="93"/>
      <c r="DA50" s="93"/>
      <c r="DB50" s="93"/>
      <c r="DC50" s="93"/>
      <c r="DD50" s="93"/>
      <c r="DE50" s="93"/>
      <c r="DF50" s="93"/>
      <c r="DG50" s="93"/>
      <c r="DH50" s="93"/>
      <c r="DI50" s="93"/>
      <c r="DJ50" s="93"/>
      <c r="DK50" s="93"/>
      <c r="DL50" s="93"/>
      <c r="DM50" s="93"/>
      <c r="DN50" s="93"/>
      <c r="DO50" s="93"/>
      <c r="DP50" s="93"/>
      <c r="DQ50" s="93"/>
      <c r="DR50" s="93"/>
      <c r="DS50" s="93"/>
      <c r="DT50" s="93"/>
      <c r="DU50" s="93"/>
      <c r="DV50" s="93"/>
      <c r="DW50" s="93"/>
      <c r="DX50" s="93"/>
      <c r="DY50" s="93"/>
      <c r="DZ50" s="93"/>
      <c r="EA50" s="93"/>
      <c r="EB50" s="93"/>
      <c r="EC50" s="93"/>
      <c r="ED50" s="93"/>
      <c r="EE50" s="93"/>
      <c r="EF50" s="93"/>
      <c r="EG50" s="93"/>
      <c r="EH50" s="93"/>
      <c r="EI50" s="93"/>
      <c r="EJ50" s="93"/>
      <c r="EK50" s="93"/>
      <c r="EL50" s="93"/>
      <c r="EM50" s="93"/>
      <c r="EN50" s="93"/>
    </row>
    <row r="51" spans="1:144" ht="17">
      <c r="A51" s="62"/>
      <c r="B51" s="61"/>
      <c r="C51" s="65"/>
      <c r="D51" s="62"/>
      <c r="E51" s="62"/>
      <c r="F51" s="61"/>
      <c r="G51" s="59"/>
      <c r="H51" s="62"/>
      <c r="I51" s="61"/>
      <c r="J51" s="59"/>
      <c r="K51" s="59"/>
      <c r="L51" s="67"/>
      <c r="M51" s="61"/>
      <c r="N51" s="113"/>
      <c r="O51" s="59"/>
      <c r="P51" s="67"/>
      <c r="Q51" s="61"/>
      <c r="R51" s="59"/>
      <c r="S51" s="67"/>
      <c r="T51" s="61"/>
      <c r="U51" s="59"/>
      <c r="V51" s="67"/>
      <c r="W51" s="61"/>
      <c r="X51" s="59"/>
      <c r="Y51" s="78"/>
      <c r="Z51" s="61"/>
      <c r="AA51" s="12"/>
      <c r="AB51" s="12"/>
      <c r="AC51" s="92"/>
      <c r="AD51" s="92"/>
      <c r="AE51" s="92"/>
      <c r="AF51" s="92"/>
      <c r="AG51" s="92"/>
      <c r="AH51" s="92"/>
      <c r="AI51" s="92"/>
      <c r="AJ51" s="92"/>
      <c r="AK51" s="92"/>
      <c r="AL51" s="92"/>
      <c r="AM51" s="92"/>
      <c r="AN51" s="92"/>
      <c r="AO51" s="93"/>
      <c r="AP51" s="93"/>
      <c r="AQ51" s="93"/>
      <c r="AR51" s="93"/>
      <c r="AS51" s="93"/>
      <c r="AT51" s="93"/>
      <c r="AU51" s="93"/>
      <c r="AV51" s="93"/>
      <c r="AW51" s="93"/>
      <c r="AX51" s="93"/>
      <c r="AY51" s="93"/>
      <c r="AZ51" s="93"/>
      <c r="BA51" s="93"/>
      <c r="BB51" s="93"/>
      <c r="BC51" s="93"/>
      <c r="BD51" s="93"/>
      <c r="BE51" s="93"/>
      <c r="BF51" s="93"/>
      <c r="BG51" s="93"/>
      <c r="BH51" s="93"/>
      <c r="BI51" s="93"/>
      <c r="BJ51" s="93"/>
      <c r="BK51" s="93"/>
      <c r="BL51" s="93"/>
      <c r="BM51" s="93"/>
      <c r="BN51" s="93"/>
      <c r="BO51" s="93"/>
      <c r="BP51" s="93"/>
      <c r="BQ51" s="93"/>
      <c r="BR51" s="93"/>
      <c r="BS51" s="93"/>
      <c r="BT51" s="93"/>
      <c r="BU51" s="93"/>
      <c r="BV51" s="93"/>
      <c r="BW51" s="93"/>
      <c r="BX51" s="93"/>
      <c r="BY51" s="93"/>
      <c r="BZ51" s="93"/>
      <c r="CA51" s="93"/>
      <c r="CB51" s="93"/>
      <c r="CC51" s="93"/>
      <c r="CD51" s="93"/>
      <c r="CE51" s="93"/>
      <c r="CF51" s="93"/>
      <c r="CG51" s="93"/>
      <c r="CH51" s="93"/>
      <c r="CI51" s="93"/>
      <c r="CJ51" s="93"/>
      <c r="CK51" s="93"/>
      <c r="CL51" s="93"/>
      <c r="CM51" s="93"/>
      <c r="CN51" s="93"/>
      <c r="CO51" s="93"/>
      <c r="CP51" s="93"/>
      <c r="CQ51" s="93"/>
      <c r="CR51" s="93"/>
      <c r="CS51" s="93"/>
      <c r="CT51" s="93"/>
      <c r="CU51" s="93"/>
      <c r="CV51" s="93"/>
      <c r="CW51" s="93"/>
      <c r="CX51" s="93"/>
      <c r="CY51" s="93"/>
      <c r="CZ51" s="93"/>
      <c r="DA51" s="93"/>
      <c r="DB51" s="93"/>
      <c r="DC51" s="93"/>
      <c r="DD51" s="93"/>
      <c r="DE51" s="93"/>
      <c r="DF51" s="93"/>
      <c r="DG51" s="93"/>
      <c r="DH51" s="93"/>
      <c r="DI51" s="93"/>
      <c r="DJ51" s="93"/>
      <c r="DK51" s="93"/>
      <c r="DL51" s="93"/>
      <c r="DM51" s="93"/>
      <c r="DN51" s="93"/>
      <c r="DO51" s="93"/>
      <c r="DP51" s="93"/>
      <c r="DQ51" s="93"/>
      <c r="DR51" s="93"/>
      <c r="DS51" s="93"/>
      <c r="DT51" s="93"/>
      <c r="DU51" s="93"/>
      <c r="DV51" s="93"/>
      <c r="DW51" s="93"/>
      <c r="DX51" s="93"/>
      <c r="DY51" s="93"/>
      <c r="DZ51" s="93"/>
      <c r="EA51" s="93"/>
      <c r="EB51" s="93"/>
      <c r="EC51" s="93"/>
      <c r="ED51" s="93"/>
      <c r="EE51" s="93"/>
      <c r="EF51" s="93"/>
      <c r="EG51" s="93"/>
      <c r="EH51" s="93"/>
      <c r="EI51" s="93"/>
      <c r="EJ51" s="93"/>
      <c r="EK51" s="93"/>
      <c r="EL51" s="93"/>
      <c r="EM51" s="93"/>
      <c r="EN51" s="93"/>
    </row>
    <row r="52" spans="1:144" ht="17">
      <c r="A52" s="63"/>
      <c r="B52" s="61"/>
      <c r="C52" s="65"/>
      <c r="D52" s="63"/>
      <c r="E52" s="63"/>
      <c r="F52" s="61"/>
      <c r="G52" s="59"/>
      <c r="H52" s="63"/>
      <c r="I52" s="61"/>
      <c r="J52" s="59"/>
      <c r="K52" s="59"/>
      <c r="L52" s="68"/>
      <c r="M52" s="61"/>
      <c r="N52" s="113"/>
      <c r="O52" s="59"/>
      <c r="P52" s="68"/>
      <c r="Q52" s="61"/>
      <c r="R52" s="59"/>
      <c r="S52" s="68"/>
      <c r="T52" s="61"/>
      <c r="U52" s="59"/>
      <c r="V52" s="68"/>
      <c r="W52" s="61"/>
      <c r="X52" s="59"/>
      <c r="Y52" s="73"/>
      <c r="Z52" s="61"/>
      <c r="AA52" s="12"/>
      <c r="AB52" s="12"/>
      <c r="AC52" s="92"/>
      <c r="AD52" s="92"/>
      <c r="AE52" s="92"/>
      <c r="AF52" s="92"/>
      <c r="AG52" s="92"/>
      <c r="AH52" s="92"/>
      <c r="AI52" s="92"/>
      <c r="AJ52" s="92"/>
      <c r="AK52" s="92"/>
      <c r="AL52" s="92"/>
      <c r="AM52" s="92"/>
      <c r="AN52" s="92"/>
      <c r="AO52" s="93"/>
      <c r="AP52" s="93"/>
      <c r="AQ52" s="93"/>
      <c r="AR52" s="93"/>
      <c r="AS52" s="93"/>
      <c r="AT52" s="93"/>
      <c r="AU52" s="93"/>
      <c r="AV52" s="93"/>
      <c r="AW52" s="93"/>
      <c r="AX52" s="93"/>
      <c r="AY52" s="93"/>
      <c r="AZ52" s="93"/>
      <c r="BA52" s="93"/>
      <c r="BB52" s="93"/>
      <c r="BC52" s="93"/>
      <c r="BD52" s="93"/>
      <c r="BE52" s="93"/>
      <c r="BF52" s="93"/>
      <c r="BG52" s="93"/>
      <c r="BH52" s="93"/>
      <c r="BI52" s="93"/>
      <c r="BJ52" s="93"/>
      <c r="BK52" s="93"/>
      <c r="BL52" s="93"/>
      <c r="BM52" s="93"/>
      <c r="BN52" s="93"/>
      <c r="BO52" s="93"/>
      <c r="BP52" s="93"/>
      <c r="BQ52" s="93"/>
      <c r="BR52" s="93"/>
      <c r="BS52" s="93"/>
      <c r="BT52" s="93"/>
      <c r="BU52" s="93"/>
      <c r="BV52" s="93"/>
      <c r="BW52" s="93"/>
      <c r="BX52" s="93"/>
      <c r="BY52" s="93"/>
      <c r="BZ52" s="93"/>
      <c r="CA52" s="93"/>
      <c r="CB52" s="93"/>
      <c r="CC52" s="93"/>
      <c r="CD52" s="93"/>
      <c r="CE52" s="93"/>
      <c r="CF52" s="93"/>
      <c r="CG52" s="93"/>
      <c r="CH52" s="93"/>
      <c r="CI52" s="93"/>
      <c r="CJ52" s="93"/>
      <c r="CK52" s="93"/>
      <c r="CL52" s="93"/>
      <c r="CM52" s="93"/>
      <c r="CN52" s="93"/>
      <c r="CO52" s="93"/>
      <c r="CP52" s="93"/>
      <c r="CQ52" s="93"/>
      <c r="CR52" s="93"/>
      <c r="CS52" s="93"/>
      <c r="CT52" s="93"/>
      <c r="CU52" s="93"/>
      <c r="CV52" s="93"/>
      <c r="CW52" s="93"/>
      <c r="CX52" s="93"/>
      <c r="CY52" s="93"/>
      <c r="CZ52" s="93"/>
      <c r="DA52" s="93"/>
      <c r="DB52" s="93"/>
      <c r="DC52" s="93"/>
      <c r="DD52" s="93"/>
      <c r="DE52" s="93"/>
      <c r="DF52" s="93"/>
      <c r="DG52" s="93"/>
      <c r="DH52" s="93"/>
      <c r="DI52" s="93"/>
      <c r="DJ52" s="93"/>
      <c r="DK52" s="93"/>
      <c r="DL52" s="93"/>
      <c r="DM52" s="93"/>
      <c r="DN52" s="93"/>
      <c r="DO52" s="93"/>
      <c r="DP52" s="93"/>
      <c r="DQ52" s="93"/>
      <c r="DR52" s="93"/>
      <c r="DS52" s="93"/>
      <c r="DT52" s="93"/>
      <c r="DU52" s="93"/>
      <c r="DV52" s="93"/>
      <c r="DW52" s="93"/>
      <c r="DX52" s="93"/>
      <c r="DY52" s="93"/>
      <c r="DZ52" s="93"/>
      <c r="EA52" s="93"/>
      <c r="EB52" s="93"/>
      <c r="EC52" s="93"/>
      <c r="ED52" s="93"/>
      <c r="EE52" s="93"/>
      <c r="EF52" s="93"/>
      <c r="EG52" s="93"/>
      <c r="EH52" s="93"/>
      <c r="EI52" s="93"/>
      <c r="EJ52" s="93"/>
      <c r="EK52" s="93"/>
      <c r="EL52" s="93"/>
      <c r="EM52" s="93"/>
      <c r="EN52" s="93"/>
    </row>
    <row r="53" spans="1:144" ht="17">
      <c r="A53" s="61"/>
      <c r="B53" s="61"/>
      <c r="C53" s="65"/>
      <c r="D53" s="61"/>
      <c r="E53" s="61"/>
      <c r="F53" s="61"/>
      <c r="G53" s="59"/>
      <c r="H53" s="61"/>
      <c r="I53" s="61"/>
      <c r="J53" s="59"/>
      <c r="K53" s="59"/>
      <c r="L53" s="69"/>
      <c r="M53" s="61"/>
      <c r="N53" s="113"/>
      <c r="O53" s="59"/>
      <c r="P53" s="69"/>
      <c r="Q53" s="61"/>
      <c r="R53" s="59"/>
      <c r="S53" s="69"/>
      <c r="T53" s="61"/>
      <c r="U53" s="59"/>
      <c r="V53" s="69"/>
      <c r="W53" s="61"/>
      <c r="X53" s="59"/>
      <c r="Y53" s="74"/>
      <c r="Z53" s="61"/>
      <c r="AA53" s="12"/>
      <c r="AB53" s="12"/>
      <c r="AC53" s="92"/>
      <c r="AD53" s="92"/>
      <c r="AE53" s="92"/>
      <c r="AF53" s="92"/>
      <c r="AG53" s="92"/>
      <c r="AH53" s="92"/>
      <c r="AI53" s="92"/>
      <c r="AJ53" s="92"/>
      <c r="AK53" s="92"/>
      <c r="AL53" s="92"/>
      <c r="AM53" s="92"/>
      <c r="AN53" s="92"/>
      <c r="AO53" s="93"/>
      <c r="AP53" s="93"/>
      <c r="AQ53" s="93"/>
      <c r="AR53" s="93"/>
      <c r="AS53" s="93"/>
      <c r="AT53" s="93"/>
      <c r="AU53" s="93"/>
      <c r="AV53" s="93"/>
      <c r="AW53" s="93"/>
      <c r="AX53" s="93"/>
      <c r="AY53" s="93"/>
      <c r="AZ53" s="93"/>
      <c r="BA53" s="93"/>
      <c r="BB53" s="93"/>
      <c r="BC53" s="93"/>
      <c r="BD53" s="93"/>
      <c r="BE53" s="93"/>
      <c r="BF53" s="93"/>
      <c r="BG53" s="93"/>
      <c r="BH53" s="93"/>
      <c r="BI53" s="93"/>
      <c r="BJ53" s="93"/>
      <c r="BK53" s="93"/>
      <c r="BL53" s="93"/>
      <c r="BM53" s="93"/>
      <c r="BN53" s="93"/>
      <c r="BO53" s="93"/>
      <c r="BP53" s="93"/>
      <c r="BQ53" s="93"/>
      <c r="BR53" s="93"/>
      <c r="BS53" s="93"/>
      <c r="BT53" s="93"/>
      <c r="BU53" s="93"/>
      <c r="BV53" s="93"/>
      <c r="BW53" s="93"/>
      <c r="BX53" s="93"/>
      <c r="BY53" s="93"/>
      <c r="BZ53" s="93"/>
      <c r="CA53" s="93"/>
      <c r="CB53" s="93"/>
      <c r="CC53" s="93"/>
      <c r="CD53" s="93"/>
      <c r="CE53" s="93"/>
      <c r="CF53" s="93"/>
      <c r="CG53" s="93"/>
      <c r="CH53" s="93"/>
      <c r="CI53" s="93"/>
      <c r="CJ53" s="93"/>
      <c r="CK53" s="93"/>
      <c r="CL53" s="93"/>
      <c r="CM53" s="93"/>
      <c r="CN53" s="93"/>
      <c r="CO53" s="93"/>
      <c r="CP53" s="93"/>
      <c r="CQ53" s="93"/>
      <c r="CR53" s="93"/>
      <c r="CS53" s="93"/>
      <c r="CT53" s="93"/>
      <c r="CU53" s="93"/>
      <c r="CV53" s="93"/>
      <c r="CW53" s="93"/>
      <c r="CX53" s="93"/>
      <c r="CY53" s="93"/>
      <c r="CZ53" s="93"/>
      <c r="DA53" s="93"/>
      <c r="DB53" s="93"/>
      <c r="DC53" s="93"/>
      <c r="DD53" s="93"/>
      <c r="DE53" s="93"/>
      <c r="DF53" s="93"/>
      <c r="DG53" s="93"/>
      <c r="DH53" s="93"/>
      <c r="DI53" s="93"/>
      <c r="DJ53" s="93"/>
      <c r="DK53" s="93"/>
      <c r="DL53" s="93"/>
      <c r="DM53" s="93"/>
      <c r="DN53" s="93"/>
      <c r="DO53" s="93"/>
      <c r="DP53" s="93"/>
      <c r="DQ53" s="93"/>
      <c r="DR53" s="93"/>
      <c r="DS53" s="93"/>
      <c r="DT53" s="93"/>
      <c r="DU53" s="93"/>
      <c r="DV53" s="93"/>
      <c r="DW53" s="93"/>
      <c r="DX53" s="93"/>
      <c r="DY53" s="93"/>
      <c r="DZ53" s="93"/>
      <c r="EA53" s="93"/>
      <c r="EB53" s="93"/>
      <c r="EC53" s="93"/>
      <c r="ED53" s="93"/>
      <c r="EE53" s="93"/>
      <c r="EF53" s="93"/>
      <c r="EG53" s="93"/>
      <c r="EH53" s="93"/>
      <c r="EI53" s="93"/>
      <c r="EJ53" s="93"/>
      <c r="EK53" s="93"/>
      <c r="EL53" s="93"/>
      <c r="EM53" s="93"/>
      <c r="EN53" s="93"/>
    </row>
    <row r="54" spans="1:144" ht="17">
      <c r="A54" s="61"/>
      <c r="B54" s="61"/>
      <c r="C54" s="65"/>
      <c r="D54" s="61"/>
      <c r="E54" s="61"/>
      <c r="F54" s="61"/>
      <c r="G54" s="59"/>
      <c r="H54" s="61"/>
      <c r="I54" s="61"/>
      <c r="J54" s="59"/>
      <c r="K54" s="59"/>
      <c r="L54" s="69"/>
      <c r="M54" s="61"/>
      <c r="N54" s="113"/>
      <c r="O54" s="59"/>
      <c r="P54" s="69"/>
      <c r="Q54" s="61"/>
      <c r="R54" s="59"/>
      <c r="S54" s="69"/>
      <c r="T54" s="61"/>
      <c r="U54" s="59"/>
      <c r="V54" s="69"/>
      <c r="W54" s="61"/>
      <c r="X54" s="59"/>
      <c r="Y54" s="74"/>
      <c r="Z54" s="61"/>
      <c r="AA54" s="12"/>
      <c r="AB54" s="12"/>
      <c r="AC54" s="92"/>
      <c r="AD54" s="92"/>
      <c r="AE54" s="92"/>
      <c r="AF54" s="92"/>
      <c r="AG54" s="92"/>
      <c r="AH54" s="92"/>
      <c r="AI54" s="92"/>
      <c r="AJ54" s="92"/>
      <c r="AK54" s="92"/>
      <c r="AL54" s="92"/>
      <c r="AM54" s="92"/>
      <c r="AN54" s="92"/>
      <c r="AO54" s="93"/>
      <c r="AP54" s="93"/>
      <c r="AQ54" s="93"/>
      <c r="AR54" s="93"/>
      <c r="AS54" s="93"/>
      <c r="AT54" s="93"/>
      <c r="AU54" s="93"/>
      <c r="AV54" s="93"/>
      <c r="AW54" s="93"/>
      <c r="AX54" s="93"/>
      <c r="AY54" s="93"/>
      <c r="AZ54" s="93"/>
      <c r="BA54" s="93"/>
      <c r="BB54" s="93"/>
      <c r="BC54" s="93"/>
      <c r="BD54" s="93"/>
      <c r="BE54" s="93"/>
      <c r="BF54" s="93"/>
      <c r="BG54" s="93"/>
      <c r="BH54" s="93"/>
      <c r="BI54" s="93"/>
      <c r="BJ54" s="93"/>
      <c r="BK54" s="93"/>
      <c r="BL54" s="93"/>
      <c r="BM54" s="93"/>
      <c r="BN54" s="93"/>
      <c r="BO54" s="93"/>
      <c r="BP54" s="93"/>
      <c r="BQ54" s="93"/>
      <c r="BR54" s="93"/>
      <c r="BS54" s="93"/>
      <c r="BT54" s="93"/>
      <c r="BU54" s="93"/>
      <c r="BV54" s="93"/>
      <c r="BW54" s="93"/>
      <c r="BX54" s="93"/>
      <c r="BY54" s="93"/>
      <c r="BZ54" s="93"/>
      <c r="CA54" s="93"/>
      <c r="CB54" s="93"/>
      <c r="CC54" s="93"/>
      <c r="CD54" s="93"/>
      <c r="CE54" s="93"/>
      <c r="CF54" s="93"/>
      <c r="CG54" s="93"/>
      <c r="CH54" s="93"/>
      <c r="CI54" s="93"/>
      <c r="CJ54" s="93"/>
      <c r="CK54" s="93"/>
      <c r="CL54" s="93"/>
      <c r="CM54" s="93"/>
      <c r="CN54" s="93"/>
      <c r="CO54" s="93"/>
      <c r="CP54" s="93"/>
      <c r="CQ54" s="93"/>
      <c r="CR54" s="93"/>
      <c r="CS54" s="93"/>
      <c r="CT54" s="93"/>
      <c r="CU54" s="93"/>
      <c r="CV54" s="93"/>
      <c r="CW54" s="93"/>
      <c r="CX54" s="93"/>
      <c r="CY54" s="93"/>
      <c r="CZ54" s="93"/>
      <c r="DA54" s="93"/>
      <c r="DB54" s="93"/>
      <c r="DC54" s="93"/>
      <c r="DD54" s="93"/>
      <c r="DE54" s="93"/>
      <c r="DF54" s="93"/>
      <c r="DG54" s="93"/>
      <c r="DH54" s="93"/>
      <c r="DI54" s="93"/>
      <c r="DJ54" s="93"/>
      <c r="DK54" s="93"/>
      <c r="DL54" s="93"/>
      <c r="DM54" s="93"/>
      <c r="DN54" s="93"/>
      <c r="DO54" s="93"/>
      <c r="DP54" s="93"/>
      <c r="DQ54" s="93"/>
      <c r="DR54" s="93"/>
      <c r="DS54" s="93"/>
      <c r="DT54" s="93"/>
      <c r="DU54" s="93"/>
      <c r="DV54" s="93"/>
      <c r="DW54" s="93"/>
      <c r="DX54" s="93"/>
      <c r="DY54" s="93"/>
      <c r="DZ54" s="93"/>
      <c r="EA54" s="93"/>
      <c r="EB54" s="93"/>
      <c r="EC54" s="93"/>
      <c r="ED54" s="93"/>
      <c r="EE54" s="93"/>
      <c r="EF54" s="93"/>
      <c r="EG54" s="93"/>
      <c r="EH54" s="93"/>
      <c r="EI54" s="93"/>
      <c r="EJ54" s="93"/>
      <c r="EK54" s="93"/>
      <c r="EL54" s="93"/>
      <c r="EM54" s="93"/>
      <c r="EN54" s="93"/>
    </row>
    <row r="55" spans="1:144" ht="17">
      <c r="A55" s="61"/>
      <c r="B55" s="61"/>
      <c r="C55" s="65"/>
      <c r="D55" s="61"/>
      <c r="E55" s="61"/>
      <c r="F55" s="61"/>
      <c r="G55" s="59"/>
      <c r="H55" s="61"/>
      <c r="I55" s="61"/>
      <c r="J55" s="59"/>
      <c r="K55" s="59"/>
      <c r="L55" s="69"/>
      <c r="M55" s="61"/>
      <c r="N55" s="113"/>
      <c r="O55" s="59"/>
      <c r="P55" s="69"/>
      <c r="Q55" s="61"/>
      <c r="R55" s="59"/>
      <c r="S55" s="69"/>
      <c r="T55" s="61"/>
      <c r="U55" s="59"/>
      <c r="V55" s="69"/>
      <c r="W55" s="61"/>
      <c r="X55" s="59"/>
      <c r="Y55" s="74"/>
      <c r="Z55" s="61"/>
      <c r="AA55" s="12"/>
      <c r="AB55" s="12"/>
      <c r="AC55" s="92"/>
      <c r="AD55" s="92"/>
      <c r="AE55" s="92"/>
      <c r="AF55" s="92"/>
      <c r="AG55" s="92"/>
      <c r="AH55" s="92"/>
      <c r="AI55" s="92"/>
      <c r="AJ55" s="92"/>
      <c r="AK55" s="92"/>
      <c r="AL55" s="92"/>
      <c r="AM55" s="92"/>
      <c r="AN55" s="92"/>
      <c r="AO55" s="93"/>
      <c r="AP55" s="93"/>
      <c r="AQ55" s="93"/>
      <c r="AR55" s="93"/>
      <c r="AS55" s="93"/>
      <c r="AT55" s="93"/>
      <c r="AU55" s="93"/>
      <c r="AV55" s="93"/>
      <c r="AW55" s="93"/>
      <c r="AX55" s="93"/>
      <c r="AY55" s="93"/>
      <c r="AZ55" s="93"/>
      <c r="BA55" s="93"/>
      <c r="BB55" s="93"/>
      <c r="BC55" s="93"/>
      <c r="BD55" s="93"/>
      <c r="BE55" s="93"/>
      <c r="BF55" s="93"/>
      <c r="BG55" s="93"/>
      <c r="BH55" s="93"/>
      <c r="BI55" s="93"/>
      <c r="BJ55" s="93"/>
      <c r="BK55" s="93"/>
      <c r="BL55" s="93"/>
      <c r="BM55" s="93"/>
      <c r="BN55" s="93"/>
      <c r="BO55" s="93"/>
      <c r="BP55" s="93"/>
      <c r="BQ55" s="93"/>
      <c r="BR55" s="93"/>
      <c r="BS55" s="93"/>
      <c r="BT55" s="93"/>
      <c r="BU55" s="93"/>
      <c r="BV55" s="93"/>
      <c r="BW55" s="93"/>
      <c r="BX55" s="93"/>
      <c r="BY55" s="93"/>
      <c r="BZ55" s="93"/>
      <c r="CA55" s="93"/>
      <c r="CB55" s="93"/>
      <c r="CC55" s="93"/>
      <c r="CD55" s="93"/>
      <c r="CE55" s="93"/>
      <c r="CF55" s="93"/>
      <c r="CG55" s="93"/>
      <c r="CH55" s="93"/>
      <c r="CI55" s="93"/>
      <c r="CJ55" s="93"/>
      <c r="CK55" s="93"/>
      <c r="CL55" s="93"/>
      <c r="CM55" s="93"/>
      <c r="CN55" s="93"/>
      <c r="CO55" s="93"/>
      <c r="CP55" s="93"/>
      <c r="CQ55" s="93"/>
      <c r="CR55" s="93"/>
      <c r="CS55" s="93"/>
      <c r="CT55" s="93"/>
      <c r="CU55" s="93"/>
      <c r="CV55" s="93"/>
      <c r="CW55" s="93"/>
      <c r="CX55" s="93"/>
      <c r="CY55" s="93"/>
      <c r="CZ55" s="93"/>
      <c r="DA55" s="93"/>
      <c r="DB55" s="93"/>
      <c r="DC55" s="93"/>
      <c r="DD55" s="93"/>
      <c r="DE55" s="93"/>
      <c r="DF55" s="93"/>
      <c r="DG55" s="93"/>
      <c r="DH55" s="93"/>
      <c r="DI55" s="93"/>
      <c r="DJ55" s="93"/>
      <c r="DK55" s="93"/>
      <c r="DL55" s="93"/>
      <c r="DM55" s="93"/>
      <c r="DN55" s="93"/>
      <c r="DO55" s="93"/>
      <c r="DP55" s="93"/>
      <c r="DQ55" s="93"/>
      <c r="DR55" s="93"/>
      <c r="DS55" s="93"/>
      <c r="DT55" s="93"/>
      <c r="DU55" s="93"/>
      <c r="DV55" s="93"/>
      <c r="DW55" s="93"/>
      <c r="DX55" s="93"/>
      <c r="DY55" s="93"/>
      <c r="DZ55" s="93"/>
      <c r="EA55" s="93"/>
      <c r="EB55" s="93"/>
      <c r="EC55" s="93"/>
      <c r="ED55" s="93"/>
      <c r="EE55" s="93"/>
      <c r="EF55" s="93"/>
      <c r="EG55" s="93"/>
      <c r="EH55" s="93"/>
      <c r="EI55" s="93"/>
      <c r="EJ55" s="93"/>
      <c r="EK55" s="93"/>
      <c r="EL55" s="93"/>
      <c r="EM55" s="93"/>
      <c r="EN55" s="93"/>
    </row>
    <row r="56" spans="1:144" ht="17">
      <c r="A56" s="61"/>
      <c r="B56" s="61"/>
      <c r="C56" s="65"/>
      <c r="D56" s="61"/>
      <c r="E56" s="61"/>
      <c r="F56" s="61"/>
      <c r="G56" s="59"/>
      <c r="H56" s="61"/>
      <c r="I56" s="61"/>
      <c r="J56" s="59"/>
      <c r="K56" s="59"/>
      <c r="L56" s="72"/>
      <c r="M56" s="61"/>
      <c r="N56" s="113"/>
      <c r="O56" s="59"/>
      <c r="P56" s="72"/>
      <c r="Q56" s="61"/>
      <c r="R56" s="59"/>
      <c r="S56" s="72"/>
      <c r="T56" s="61"/>
      <c r="U56" s="59"/>
      <c r="V56" s="72"/>
      <c r="W56" s="61"/>
      <c r="X56" s="59"/>
      <c r="Y56" s="74"/>
      <c r="Z56" s="61"/>
      <c r="AA56" s="12"/>
      <c r="AB56" s="12"/>
      <c r="AC56" s="92"/>
      <c r="AD56" s="92"/>
      <c r="AE56" s="92"/>
      <c r="AF56" s="92"/>
      <c r="AG56" s="92"/>
      <c r="AH56" s="92"/>
      <c r="AI56" s="92"/>
      <c r="AJ56" s="92"/>
      <c r="AK56" s="92"/>
      <c r="AL56" s="92"/>
      <c r="AM56" s="92"/>
      <c r="AN56" s="92"/>
      <c r="AO56" s="93"/>
      <c r="AP56" s="93"/>
      <c r="AQ56" s="93"/>
      <c r="AR56" s="93"/>
      <c r="AS56" s="93"/>
      <c r="AT56" s="93"/>
      <c r="AU56" s="93"/>
      <c r="AV56" s="93"/>
      <c r="AW56" s="93"/>
      <c r="AX56" s="93"/>
      <c r="AY56" s="93"/>
      <c r="AZ56" s="93"/>
      <c r="BA56" s="93"/>
      <c r="BB56" s="93"/>
      <c r="BC56" s="93"/>
      <c r="BD56" s="93"/>
      <c r="BE56" s="93"/>
      <c r="BF56" s="93"/>
      <c r="BG56" s="93"/>
      <c r="BH56" s="93"/>
      <c r="BI56" s="93"/>
      <c r="BJ56" s="93"/>
      <c r="BK56" s="93"/>
      <c r="BL56" s="93"/>
      <c r="BM56" s="93"/>
      <c r="BN56" s="93"/>
      <c r="BO56" s="93"/>
      <c r="BP56" s="93"/>
      <c r="BQ56" s="93"/>
      <c r="BR56" s="93"/>
      <c r="BS56" s="93"/>
      <c r="BT56" s="93"/>
      <c r="BU56" s="93"/>
      <c r="BV56" s="93"/>
      <c r="BW56" s="93"/>
      <c r="BX56" s="93"/>
      <c r="BY56" s="93"/>
      <c r="BZ56" s="93"/>
      <c r="CA56" s="93"/>
      <c r="CB56" s="93"/>
      <c r="CC56" s="93"/>
      <c r="CD56" s="93"/>
      <c r="CE56" s="93"/>
      <c r="CF56" s="93"/>
      <c r="CG56" s="93"/>
      <c r="CH56" s="93"/>
      <c r="CI56" s="93"/>
      <c r="CJ56" s="93"/>
      <c r="CK56" s="93"/>
      <c r="CL56" s="93"/>
      <c r="CM56" s="93"/>
      <c r="CN56" s="93"/>
      <c r="CO56" s="93"/>
      <c r="CP56" s="93"/>
      <c r="CQ56" s="93"/>
      <c r="CR56" s="93"/>
      <c r="CS56" s="93"/>
      <c r="CT56" s="93"/>
      <c r="CU56" s="93"/>
      <c r="CV56" s="93"/>
      <c r="CW56" s="93"/>
      <c r="CX56" s="93"/>
      <c r="CY56" s="93"/>
      <c r="CZ56" s="93"/>
      <c r="DA56" s="93"/>
      <c r="DB56" s="93"/>
      <c r="DC56" s="93"/>
      <c r="DD56" s="93"/>
      <c r="DE56" s="93"/>
      <c r="DF56" s="93"/>
      <c r="DG56" s="93"/>
      <c r="DH56" s="93"/>
      <c r="DI56" s="93"/>
      <c r="DJ56" s="93"/>
      <c r="DK56" s="93"/>
      <c r="DL56" s="93"/>
      <c r="DM56" s="93"/>
      <c r="DN56" s="93"/>
      <c r="DO56" s="93"/>
      <c r="DP56" s="93"/>
      <c r="DQ56" s="93"/>
      <c r="DR56" s="93"/>
      <c r="DS56" s="93"/>
      <c r="DT56" s="93"/>
      <c r="DU56" s="93"/>
      <c r="DV56" s="93"/>
      <c r="DW56" s="93"/>
      <c r="DX56" s="93"/>
      <c r="DY56" s="93"/>
      <c r="DZ56" s="93"/>
      <c r="EA56" s="93"/>
      <c r="EB56" s="93"/>
      <c r="EC56" s="93"/>
      <c r="ED56" s="93"/>
      <c r="EE56" s="93"/>
      <c r="EF56" s="93"/>
      <c r="EG56" s="93"/>
      <c r="EH56" s="93"/>
      <c r="EI56" s="93"/>
      <c r="EJ56" s="93"/>
      <c r="EK56" s="93"/>
      <c r="EL56" s="93"/>
      <c r="EM56" s="93"/>
      <c r="EN56" s="93"/>
    </row>
    <row r="57" spans="1:144" ht="17">
      <c r="A57" s="12"/>
      <c r="B57" s="12"/>
      <c r="C57" s="65"/>
      <c r="D57" s="12"/>
      <c r="E57" s="12"/>
      <c r="F57" s="12"/>
      <c r="G57" s="59"/>
      <c r="H57" s="12"/>
      <c r="I57" s="12"/>
      <c r="J57" s="59"/>
      <c r="K57" s="59"/>
      <c r="L57" s="12"/>
      <c r="M57" s="12"/>
      <c r="N57" s="12"/>
      <c r="O57" s="59"/>
      <c r="P57" s="12"/>
      <c r="Q57" s="12"/>
      <c r="R57" s="59"/>
      <c r="S57" s="12"/>
      <c r="T57" s="12"/>
      <c r="U57" s="59"/>
      <c r="V57" s="12"/>
      <c r="W57" s="12"/>
      <c r="X57" s="59"/>
      <c r="Y57" s="12"/>
      <c r="Z57" s="12"/>
      <c r="AA57" s="12"/>
      <c r="AB57" s="12"/>
      <c r="AC57" s="92"/>
      <c r="AD57" s="92"/>
      <c r="AE57" s="92"/>
      <c r="AF57" s="92"/>
      <c r="AG57" s="92"/>
      <c r="AH57" s="92"/>
      <c r="AI57" s="92"/>
      <c r="AJ57" s="92"/>
      <c r="AK57" s="92"/>
      <c r="AL57" s="92"/>
      <c r="AM57" s="92"/>
      <c r="AN57" s="92"/>
      <c r="AO57" s="93"/>
      <c r="AP57" s="93"/>
      <c r="AQ57" s="93"/>
      <c r="AR57" s="93"/>
      <c r="AS57" s="93"/>
      <c r="AT57" s="93"/>
      <c r="AU57" s="93"/>
      <c r="AV57" s="93"/>
      <c r="AW57" s="93"/>
      <c r="AX57" s="93"/>
      <c r="AY57" s="93"/>
      <c r="AZ57" s="93"/>
      <c r="BA57" s="93"/>
      <c r="BB57" s="93"/>
      <c r="BC57" s="93"/>
      <c r="BD57" s="93"/>
      <c r="BE57" s="93"/>
      <c r="BF57" s="93"/>
      <c r="BG57" s="93"/>
      <c r="BH57" s="93"/>
      <c r="BI57" s="93"/>
      <c r="BJ57" s="93"/>
      <c r="BK57" s="93"/>
      <c r="BL57" s="93"/>
      <c r="BM57" s="93"/>
      <c r="BN57" s="93"/>
      <c r="BO57" s="93"/>
      <c r="BP57" s="93"/>
      <c r="BQ57" s="93"/>
      <c r="BR57" s="93"/>
      <c r="BS57" s="93"/>
      <c r="BT57" s="93"/>
      <c r="BU57" s="93"/>
      <c r="BV57" s="93"/>
      <c r="BW57" s="93"/>
      <c r="BX57" s="93"/>
      <c r="BY57" s="93"/>
      <c r="BZ57" s="93"/>
      <c r="CA57" s="93"/>
      <c r="CB57" s="93"/>
      <c r="CC57" s="93"/>
      <c r="CD57" s="93"/>
      <c r="CE57" s="93"/>
      <c r="CF57" s="93"/>
      <c r="CG57" s="93"/>
      <c r="CH57" s="93"/>
      <c r="CI57" s="93"/>
      <c r="CJ57" s="93"/>
      <c r="CK57" s="93"/>
      <c r="CL57" s="93"/>
      <c r="CM57" s="93"/>
      <c r="CN57" s="93"/>
      <c r="CO57" s="93"/>
      <c r="CP57" s="93"/>
      <c r="CQ57" s="93"/>
      <c r="CR57" s="93"/>
      <c r="CS57" s="93"/>
      <c r="CT57" s="93"/>
      <c r="CU57" s="93"/>
      <c r="CV57" s="93"/>
      <c r="CW57" s="93"/>
      <c r="CX57" s="93"/>
      <c r="CY57" s="93"/>
      <c r="CZ57" s="93"/>
      <c r="DA57" s="93"/>
      <c r="DB57" s="93"/>
      <c r="DC57" s="93"/>
      <c r="DD57" s="93"/>
      <c r="DE57" s="93"/>
      <c r="DF57" s="93"/>
      <c r="DG57" s="93"/>
      <c r="DH57" s="93"/>
      <c r="DI57" s="93"/>
      <c r="DJ57" s="93"/>
      <c r="DK57" s="93"/>
      <c r="DL57" s="93"/>
      <c r="DM57" s="93"/>
      <c r="DN57" s="93"/>
      <c r="DO57" s="93"/>
      <c r="DP57" s="93"/>
      <c r="DQ57" s="93"/>
      <c r="DR57" s="93"/>
      <c r="DS57" s="93"/>
      <c r="DT57" s="93"/>
      <c r="DU57" s="93"/>
      <c r="DV57" s="93"/>
      <c r="DW57" s="93"/>
      <c r="DX57" s="93"/>
      <c r="DY57" s="93"/>
      <c r="DZ57" s="93"/>
      <c r="EA57" s="93"/>
      <c r="EB57" s="93"/>
      <c r="EC57" s="93"/>
      <c r="ED57" s="93"/>
      <c r="EE57" s="93"/>
      <c r="EF57" s="93"/>
      <c r="EG57" s="93"/>
      <c r="EH57" s="93"/>
      <c r="EI57" s="93"/>
      <c r="EJ57" s="93"/>
      <c r="EK57" s="93"/>
      <c r="EL57" s="93"/>
      <c r="EM57" s="93"/>
      <c r="EN57" s="93"/>
    </row>
    <row r="58" spans="1:144" ht="17">
      <c r="A58" s="12"/>
      <c r="B58" s="12"/>
      <c r="C58" s="65"/>
      <c r="D58" s="12"/>
      <c r="E58" s="12"/>
      <c r="F58" s="12"/>
      <c r="G58" s="59"/>
      <c r="H58" s="12"/>
      <c r="I58" s="12"/>
      <c r="J58" s="59"/>
      <c r="K58" s="59"/>
      <c r="L58" s="12"/>
      <c r="M58" s="12"/>
      <c r="N58" s="12"/>
      <c r="O58" s="59"/>
      <c r="P58" s="12"/>
      <c r="Q58" s="12"/>
      <c r="R58" s="59"/>
      <c r="S58" s="12"/>
      <c r="T58" s="12"/>
      <c r="U58" s="59"/>
      <c r="V58" s="12"/>
      <c r="W58" s="12"/>
      <c r="X58" s="59"/>
      <c r="Y58" s="12"/>
      <c r="Z58" s="12"/>
      <c r="AA58" s="12"/>
      <c r="AB58" s="12"/>
      <c r="AC58" s="92"/>
      <c r="AD58" s="92"/>
      <c r="AE58" s="92"/>
      <c r="AF58" s="92"/>
      <c r="AG58" s="92"/>
      <c r="AH58" s="92"/>
      <c r="AI58" s="92"/>
      <c r="AJ58" s="92"/>
      <c r="AK58" s="92"/>
      <c r="AL58" s="92"/>
      <c r="AM58" s="92"/>
      <c r="AN58" s="92"/>
      <c r="AO58" s="93"/>
      <c r="AP58" s="93"/>
      <c r="AQ58" s="93"/>
      <c r="AR58" s="93"/>
      <c r="AS58" s="93"/>
      <c r="AT58" s="93"/>
      <c r="AU58" s="93"/>
      <c r="AV58" s="93"/>
      <c r="AW58" s="93"/>
      <c r="AX58" s="93"/>
      <c r="AY58" s="93"/>
      <c r="AZ58" s="93"/>
      <c r="BA58" s="93"/>
      <c r="BB58" s="93"/>
      <c r="BC58" s="93"/>
      <c r="BD58" s="93"/>
      <c r="BE58" s="93"/>
      <c r="BF58" s="93"/>
      <c r="BG58" s="93"/>
      <c r="BH58" s="93"/>
      <c r="BI58" s="93"/>
      <c r="BJ58" s="93"/>
      <c r="BK58" s="93"/>
      <c r="BL58" s="93"/>
      <c r="BM58" s="93"/>
      <c r="BN58" s="93"/>
      <c r="BO58" s="93"/>
      <c r="BP58" s="93"/>
      <c r="BQ58" s="93"/>
      <c r="BR58" s="93"/>
      <c r="BS58" s="93"/>
      <c r="BT58" s="93"/>
      <c r="BU58" s="93"/>
      <c r="BV58" s="93"/>
      <c r="BW58" s="93"/>
      <c r="BX58" s="93"/>
      <c r="BY58" s="93"/>
      <c r="BZ58" s="93"/>
      <c r="CA58" s="93"/>
      <c r="CB58" s="93"/>
      <c r="CC58" s="93"/>
      <c r="CD58" s="93"/>
      <c r="CE58" s="93"/>
      <c r="CF58" s="93"/>
      <c r="CG58" s="93"/>
      <c r="CH58" s="93"/>
      <c r="CI58" s="93"/>
      <c r="CJ58" s="93"/>
      <c r="CK58" s="93"/>
      <c r="CL58" s="93"/>
      <c r="CM58" s="93"/>
      <c r="CN58" s="93"/>
      <c r="CO58" s="93"/>
      <c r="CP58" s="93"/>
      <c r="CQ58" s="93"/>
      <c r="CR58" s="93"/>
      <c r="CS58" s="93"/>
      <c r="CT58" s="93"/>
      <c r="CU58" s="93"/>
      <c r="CV58" s="93"/>
      <c r="CW58" s="93"/>
      <c r="CX58" s="93"/>
      <c r="CY58" s="93"/>
      <c r="CZ58" s="93"/>
      <c r="DA58" s="93"/>
      <c r="DB58" s="93"/>
      <c r="DC58" s="93"/>
      <c r="DD58" s="93"/>
      <c r="DE58" s="93"/>
      <c r="DF58" s="93"/>
      <c r="DG58" s="93"/>
      <c r="DH58" s="93"/>
      <c r="DI58" s="93"/>
      <c r="DJ58" s="93"/>
      <c r="DK58" s="93"/>
      <c r="DL58" s="93"/>
      <c r="DM58" s="93"/>
      <c r="DN58" s="93"/>
      <c r="DO58" s="93"/>
      <c r="DP58" s="93"/>
      <c r="DQ58" s="93"/>
      <c r="DR58" s="93"/>
      <c r="DS58" s="93"/>
      <c r="DT58" s="93"/>
      <c r="DU58" s="93"/>
      <c r="DV58" s="93"/>
      <c r="DW58" s="93"/>
      <c r="DX58" s="93"/>
      <c r="DY58" s="93"/>
      <c r="DZ58" s="93"/>
      <c r="EA58" s="93"/>
      <c r="EB58" s="93"/>
      <c r="EC58" s="93"/>
      <c r="ED58" s="93"/>
      <c r="EE58" s="93"/>
      <c r="EF58" s="93"/>
      <c r="EG58" s="93"/>
      <c r="EH58" s="93"/>
      <c r="EI58" s="93"/>
      <c r="EJ58" s="93"/>
      <c r="EK58" s="93"/>
      <c r="EL58" s="93"/>
      <c r="EM58" s="93"/>
      <c r="EN58" s="93"/>
    </row>
    <row r="59" spans="1:144" ht="17">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92"/>
      <c r="AD59" s="92"/>
      <c r="AE59" s="92"/>
      <c r="AF59" s="92"/>
      <c r="AG59" s="92"/>
      <c r="AH59" s="92"/>
      <c r="AI59" s="92"/>
      <c r="AJ59" s="92"/>
      <c r="AK59" s="92"/>
      <c r="AL59" s="92"/>
      <c r="AM59" s="92"/>
      <c r="AN59" s="92"/>
      <c r="AO59" s="93"/>
      <c r="AP59" s="93"/>
      <c r="AQ59" s="93"/>
      <c r="AR59" s="93"/>
      <c r="AS59" s="93"/>
      <c r="AT59" s="93"/>
      <c r="AU59" s="93"/>
      <c r="AV59" s="93"/>
      <c r="AW59" s="93"/>
      <c r="AX59" s="93"/>
      <c r="AY59" s="93"/>
      <c r="AZ59" s="93"/>
      <c r="BA59" s="93"/>
      <c r="BB59" s="93"/>
      <c r="BC59" s="93"/>
      <c r="BD59" s="93"/>
      <c r="BE59" s="93"/>
      <c r="BF59" s="93"/>
      <c r="BG59" s="93"/>
      <c r="BH59" s="93"/>
      <c r="BI59" s="93"/>
      <c r="BJ59" s="93"/>
      <c r="BK59" s="93"/>
      <c r="BL59" s="93"/>
      <c r="BM59" s="93"/>
      <c r="BN59" s="93"/>
      <c r="BO59" s="93"/>
      <c r="BP59" s="93"/>
      <c r="BQ59" s="93"/>
      <c r="BR59" s="93"/>
      <c r="BS59" s="93"/>
      <c r="BT59" s="93"/>
      <c r="BU59" s="93"/>
      <c r="BV59" s="93"/>
      <c r="BW59" s="93"/>
      <c r="BX59" s="93"/>
      <c r="BY59" s="93"/>
      <c r="BZ59" s="93"/>
      <c r="CA59" s="93"/>
      <c r="CB59" s="93"/>
      <c r="CC59" s="93"/>
      <c r="CD59" s="93"/>
      <c r="CE59" s="93"/>
      <c r="CF59" s="93"/>
      <c r="CG59" s="93"/>
      <c r="CH59" s="93"/>
      <c r="CI59" s="93"/>
      <c r="CJ59" s="93"/>
      <c r="CK59" s="93"/>
      <c r="CL59" s="93"/>
      <c r="CM59" s="93"/>
      <c r="CN59" s="93"/>
      <c r="CO59" s="93"/>
      <c r="CP59" s="93"/>
      <c r="CQ59" s="93"/>
      <c r="CR59" s="93"/>
      <c r="CS59" s="93"/>
      <c r="CT59" s="93"/>
      <c r="CU59" s="93"/>
      <c r="CV59" s="93"/>
      <c r="CW59" s="93"/>
      <c r="CX59" s="93"/>
      <c r="CY59" s="93"/>
      <c r="CZ59" s="93"/>
      <c r="DA59" s="93"/>
      <c r="DB59" s="93"/>
      <c r="DC59" s="93"/>
      <c r="DD59" s="93"/>
      <c r="DE59" s="93"/>
      <c r="DF59" s="93"/>
      <c r="DG59" s="93"/>
      <c r="DH59" s="93"/>
      <c r="DI59" s="93"/>
      <c r="DJ59" s="93"/>
      <c r="DK59" s="93"/>
      <c r="DL59" s="93"/>
      <c r="DM59" s="93"/>
      <c r="DN59" s="93"/>
      <c r="DO59" s="93"/>
      <c r="DP59" s="93"/>
      <c r="DQ59" s="93"/>
      <c r="DR59" s="93"/>
      <c r="DS59" s="93"/>
      <c r="DT59" s="93"/>
      <c r="DU59" s="93"/>
      <c r="DV59" s="93"/>
      <c r="DW59" s="93"/>
      <c r="DX59" s="93"/>
      <c r="DY59" s="93"/>
      <c r="DZ59" s="93"/>
      <c r="EA59" s="93"/>
      <c r="EB59" s="93"/>
      <c r="EC59" s="93"/>
      <c r="ED59" s="93"/>
      <c r="EE59" s="93"/>
      <c r="EF59" s="93"/>
      <c r="EG59" s="93"/>
      <c r="EH59" s="93"/>
      <c r="EI59" s="93"/>
      <c r="EJ59" s="93"/>
      <c r="EK59" s="93"/>
      <c r="EL59" s="93"/>
      <c r="EM59" s="93"/>
      <c r="EN59" s="93"/>
    </row>
    <row r="60" spans="1:144" ht="17">
      <c r="A60" s="12"/>
      <c r="B60" s="12"/>
      <c r="C60" s="29"/>
      <c r="D60" s="29"/>
      <c r="E60" s="95"/>
      <c r="F60" s="12"/>
      <c r="G60" s="12"/>
      <c r="H60" s="12"/>
      <c r="I60" s="12"/>
      <c r="J60" s="12"/>
      <c r="K60" s="12"/>
      <c r="L60" s="12"/>
      <c r="M60" s="12"/>
      <c r="N60" s="12"/>
      <c r="O60" s="12"/>
      <c r="P60" s="12"/>
      <c r="Q60" s="12"/>
      <c r="R60" s="12"/>
      <c r="S60" s="12"/>
      <c r="T60" s="12"/>
      <c r="U60" s="12"/>
      <c r="V60" s="12"/>
      <c r="W60" s="12"/>
      <c r="X60" s="12"/>
      <c r="Y60" s="12"/>
      <c r="Z60" s="12"/>
      <c r="AA60" s="12"/>
      <c r="AB60" s="12"/>
      <c r="AC60" s="92"/>
      <c r="AD60" s="92"/>
      <c r="AE60" s="92"/>
      <c r="AF60" s="92"/>
      <c r="AG60" s="92"/>
      <c r="AH60" s="92"/>
      <c r="AI60" s="92"/>
      <c r="AJ60" s="92"/>
      <c r="AK60" s="92"/>
      <c r="AL60" s="92"/>
      <c r="AM60" s="92"/>
      <c r="AN60" s="92"/>
      <c r="AO60" s="93"/>
      <c r="AP60" s="93"/>
      <c r="AQ60" s="93"/>
      <c r="AR60" s="93"/>
      <c r="AS60" s="93"/>
      <c r="AT60" s="93"/>
      <c r="AU60" s="93"/>
      <c r="AV60" s="93"/>
      <c r="AW60" s="93"/>
      <c r="AX60" s="93"/>
      <c r="AY60" s="93"/>
      <c r="AZ60" s="93"/>
      <c r="BA60" s="93"/>
      <c r="BB60" s="93"/>
      <c r="BC60" s="93"/>
      <c r="BD60" s="93"/>
      <c r="BE60" s="93"/>
      <c r="BF60" s="93"/>
      <c r="BG60" s="93"/>
      <c r="BH60" s="93"/>
      <c r="BI60" s="93"/>
      <c r="BJ60" s="93"/>
      <c r="BK60" s="93"/>
      <c r="BL60" s="93"/>
      <c r="BM60" s="93"/>
      <c r="BN60" s="93"/>
      <c r="BO60" s="93"/>
      <c r="BP60" s="93"/>
      <c r="BQ60" s="93"/>
      <c r="BR60" s="93"/>
      <c r="BS60" s="93"/>
      <c r="BT60" s="93"/>
      <c r="BU60" s="93"/>
      <c r="BV60" s="93"/>
      <c r="BW60" s="93"/>
      <c r="BX60" s="93"/>
      <c r="BY60" s="93"/>
      <c r="BZ60" s="93"/>
      <c r="CA60" s="93"/>
      <c r="CB60" s="93"/>
      <c r="CC60" s="93"/>
      <c r="CD60" s="93"/>
      <c r="CE60" s="93"/>
      <c r="CF60" s="93"/>
      <c r="CG60" s="93"/>
      <c r="CH60" s="93"/>
      <c r="CI60" s="93"/>
      <c r="CJ60" s="93"/>
      <c r="CK60" s="93"/>
      <c r="CL60" s="93"/>
      <c r="CM60" s="93"/>
      <c r="CN60" s="93"/>
      <c r="CO60" s="93"/>
      <c r="CP60" s="93"/>
      <c r="CQ60" s="93"/>
      <c r="CR60" s="93"/>
      <c r="CS60" s="93"/>
      <c r="CT60" s="93"/>
      <c r="CU60" s="93"/>
      <c r="CV60" s="93"/>
      <c r="CW60" s="93"/>
      <c r="CX60" s="93"/>
      <c r="CY60" s="93"/>
      <c r="CZ60" s="93"/>
      <c r="DA60" s="93"/>
      <c r="DB60" s="93"/>
      <c r="DC60" s="93"/>
      <c r="DD60" s="93"/>
      <c r="DE60" s="93"/>
      <c r="DF60" s="93"/>
      <c r="DG60" s="93"/>
      <c r="DH60" s="93"/>
      <c r="DI60" s="93"/>
      <c r="DJ60" s="93"/>
      <c r="DK60" s="93"/>
      <c r="DL60" s="93"/>
      <c r="DM60" s="93"/>
      <c r="DN60" s="93"/>
      <c r="DO60" s="93"/>
      <c r="DP60" s="93"/>
      <c r="DQ60" s="93"/>
      <c r="DR60" s="93"/>
      <c r="DS60" s="93"/>
      <c r="DT60" s="93"/>
      <c r="DU60" s="93"/>
      <c r="DV60" s="93"/>
      <c r="DW60" s="93"/>
      <c r="DX60" s="93"/>
      <c r="DY60" s="93"/>
      <c r="DZ60" s="93"/>
      <c r="EA60" s="93"/>
      <c r="EB60" s="93"/>
      <c r="EC60" s="93"/>
      <c r="ED60" s="93"/>
      <c r="EE60" s="93"/>
      <c r="EF60" s="93"/>
      <c r="EG60" s="93"/>
      <c r="EH60" s="93"/>
      <c r="EI60" s="93"/>
      <c r="EJ60" s="93"/>
      <c r="EK60" s="93"/>
      <c r="EL60" s="93"/>
      <c r="EM60" s="93"/>
      <c r="EN60" s="93"/>
    </row>
    <row r="61" spans="1:144" ht="17">
      <c r="A61" s="12"/>
      <c r="B61" s="12"/>
      <c r="C61" s="29"/>
      <c r="D61" s="29"/>
      <c r="E61" s="95"/>
      <c r="F61" s="12"/>
      <c r="G61" s="12"/>
      <c r="H61" s="12"/>
      <c r="I61" s="12"/>
      <c r="J61" s="12"/>
      <c r="K61" s="12"/>
      <c r="L61" s="12"/>
      <c r="M61" s="12"/>
      <c r="N61" s="12"/>
      <c r="O61" s="12"/>
      <c r="P61" s="12"/>
      <c r="Q61" s="12"/>
      <c r="R61" s="12"/>
      <c r="S61" s="12"/>
      <c r="T61" s="12"/>
      <c r="U61" s="12"/>
      <c r="V61" s="12"/>
      <c r="W61" s="12"/>
      <c r="X61" s="12"/>
      <c r="Y61" s="12"/>
      <c r="Z61" s="12"/>
      <c r="AA61" s="12"/>
      <c r="AB61" s="12"/>
      <c r="AC61" s="92"/>
      <c r="AD61" s="92"/>
      <c r="AE61" s="92"/>
      <c r="AF61" s="92"/>
      <c r="AG61" s="92"/>
      <c r="AH61" s="92"/>
      <c r="AI61" s="92"/>
      <c r="AJ61" s="92"/>
      <c r="AK61" s="92"/>
      <c r="AL61" s="92"/>
      <c r="AM61" s="92"/>
      <c r="AN61" s="92"/>
      <c r="AO61" s="93"/>
      <c r="AP61" s="93"/>
      <c r="AQ61" s="93"/>
      <c r="AR61" s="93"/>
      <c r="AS61" s="93"/>
      <c r="AT61" s="93"/>
      <c r="AU61" s="93"/>
      <c r="AV61" s="93"/>
      <c r="AW61" s="93"/>
      <c r="AX61" s="93"/>
      <c r="AY61" s="93"/>
      <c r="AZ61" s="93"/>
      <c r="BA61" s="93"/>
      <c r="BB61" s="93"/>
      <c r="BC61" s="93"/>
      <c r="BD61" s="93"/>
      <c r="BE61" s="93"/>
      <c r="BF61" s="93"/>
      <c r="BG61" s="93"/>
      <c r="BH61" s="93"/>
      <c r="BI61" s="93"/>
      <c r="BJ61" s="93"/>
      <c r="BK61" s="93"/>
      <c r="BL61" s="93"/>
      <c r="BM61" s="93"/>
      <c r="BN61" s="93"/>
      <c r="BO61" s="93"/>
      <c r="BP61" s="93"/>
      <c r="BQ61" s="93"/>
      <c r="BR61" s="93"/>
      <c r="BS61" s="93"/>
      <c r="BT61" s="93"/>
      <c r="BU61" s="93"/>
      <c r="BV61" s="93"/>
      <c r="BW61" s="93"/>
      <c r="BX61" s="93"/>
      <c r="BY61" s="93"/>
      <c r="BZ61" s="93"/>
      <c r="CA61" s="93"/>
      <c r="CB61" s="93"/>
      <c r="CC61" s="93"/>
      <c r="CD61" s="93"/>
      <c r="CE61" s="93"/>
      <c r="CF61" s="93"/>
      <c r="CG61" s="93"/>
      <c r="CH61" s="93"/>
      <c r="CI61" s="93"/>
      <c r="CJ61" s="93"/>
      <c r="CK61" s="93"/>
      <c r="CL61" s="93"/>
      <c r="CM61" s="93"/>
      <c r="CN61" s="93"/>
      <c r="CO61" s="93"/>
      <c r="CP61" s="93"/>
      <c r="CQ61" s="93"/>
      <c r="CR61" s="93"/>
      <c r="CS61" s="93"/>
      <c r="CT61" s="93"/>
      <c r="CU61" s="93"/>
      <c r="CV61" s="93"/>
      <c r="CW61" s="93"/>
      <c r="CX61" s="93"/>
      <c r="CY61" s="93"/>
      <c r="CZ61" s="93"/>
      <c r="DA61" s="93"/>
      <c r="DB61" s="93"/>
      <c r="DC61" s="93"/>
      <c r="DD61" s="93"/>
      <c r="DE61" s="93"/>
      <c r="DF61" s="93"/>
      <c r="DG61" s="93"/>
      <c r="DH61" s="93"/>
      <c r="DI61" s="93"/>
      <c r="DJ61" s="93"/>
      <c r="DK61" s="93"/>
      <c r="DL61" s="93"/>
      <c r="DM61" s="93"/>
      <c r="DN61" s="93"/>
      <c r="DO61" s="93"/>
      <c r="DP61" s="93"/>
      <c r="DQ61" s="93"/>
      <c r="DR61" s="93"/>
      <c r="DS61" s="93"/>
      <c r="DT61" s="93"/>
      <c r="DU61" s="93"/>
      <c r="DV61" s="93"/>
      <c r="DW61" s="93"/>
      <c r="DX61" s="93"/>
      <c r="DY61" s="93"/>
      <c r="DZ61" s="93"/>
      <c r="EA61" s="93"/>
      <c r="EB61" s="93"/>
      <c r="EC61" s="93"/>
      <c r="ED61" s="93"/>
      <c r="EE61" s="93"/>
      <c r="EF61" s="93"/>
      <c r="EG61" s="93"/>
      <c r="EH61" s="93"/>
      <c r="EI61" s="93"/>
      <c r="EJ61" s="93"/>
      <c r="EK61" s="93"/>
      <c r="EL61" s="93"/>
      <c r="EM61" s="93"/>
      <c r="EN61" s="93"/>
    </row>
    <row r="62" spans="1:144" ht="17">
      <c r="A62" s="12"/>
      <c r="B62" s="12"/>
      <c r="C62" s="29"/>
      <c r="D62" s="29"/>
      <c r="E62" s="95"/>
      <c r="F62" s="12"/>
      <c r="G62" s="12"/>
      <c r="H62" s="12"/>
      <c r="I62" s="12"/>
      <c r="J62" s="12"/>
      <c r="K62" s="12"/>
      <c r="L62" s="12"/>
      <c r="M62" s="12"/>
      <c r="N62" s="12"/>
      <c r="O62" s="12"/>
      <c r="P62" s="12"/>
      <c r="Q62" s="12"/>
      <c r="R62" s="12"/>
      <c r="S62" s="12"/>
      <c r="T62" s="12"/>
      <c r="U62" s="12"/>
      <c r="V62" s="12"/>
      <c r="W62" s="12"/>
      <c r="X62" s="12"/>
      <c r="Y62" s="12"/>
      <c r="Z62" s="12"/>
      <c r="AA62" s="12"/>
      <c r="AB62" s="12"/>
      <c r="AC62" s="92"/>
      <c r="AD62" s="92"/>
      <c r="AE62" s="92"/>
      <c r="AF62" s="92"/>
      <c r="AG62" s="92"/>
      <c r="AH62" s="92"/>
      <c r="AI62" s="92"/>
      <c r="AJ62" s="92"/>
      <c r="AK62" s="92"/>
      <c r="AL62" s="92"/>
      <c r="AM62" s="92"/>
      <c r="AN62" s="92"/>
      <c r="AO62" s="93"/>
      <c r="AP62" s="93"/>
      <c r="AQ62" s="93"/>
      <c r="AR62" s="93"/>
      <c r="AS62" s="93"/>
      <c r="AT62" s="93"/>
      <c r="AU62" s="93"/>
      <c r="AV62" s="93"/>
      <c r="AW62" s="93"/>
      <c r="AX62" s="93"/>
      <c r="AY62" s="93"/>
      <c r="AZ62" s="93"/>
      <c r="BA62" s="93"/>
      <c r="BB62" s="93"/>
      <c r="BC62" s="93"/>
      <c r="BD62" s="93"/>
      <c r="BE62" s="93"/>
      <c r="BF62" s="93"/>
      <c r="BG62" s="93"/>
      <c r="BH62" s="93"/>
      <c r="BI62" s="93"/>
      <c r="BJ62" s="93"/>
      <c r="BK62" s="93"/>
      <c r="BL62" s="93"/>
      <c r="BM62" s="93"/>
      <c r="BN62" s="93"/>
      <c r="BO62" s="93"/>
      <c r="BP62" s="93"/>
      <c r="BQ62" s="93"/>
      <c r="BR62" s="93"/>
      <c r="BS62" s="93"/>
      <c r="BT62" s="93"/>
      <c r="BU62" s="93"/>
      <c r="BV62" s="93"/>
      <c r="BW62" s="93"/>
      <c r="BX62" s="93"/>
      <c r="BY62" s="93"/>
      <c r="BZ62" s="93"/>
      <c r="CA62" s="93"/>
      <c r="CB62" s="93"/>
      <c r="CC62" s="93"/>
      <c r="CD62" s="93"/>
      <c r="CE62" s="93"/>
      <c r="CF62" s="93"/>
      <c r="CG62" s="93"/>
      <c r="CH62" s="93"/>
      <c r="CI62" s="93"/>
      <c r="CJ62" s="93"/>
      <c r="CK62" s="93"/>
      <c r="CL62" s="93"/>
      <c r="CM62" s="93"/>
      <c r="CN62" s="93"/>
      <c r="CO62" s="93"/>
      <c r="CP62" s="93"/>
      <c r="CQ62" s="93"/>
      <c r="CR62" s="93"/>
      <c r="CS62" s="93"/>
      <c r="CT62" s="93"/>
      <c r="CU62" s="93"/>
      <c r="CV62" s="93"/>
      <c r="CW62" s="93"/>
      <c r="CX62" s="93"/>
      <c r="CY62" s="93"/>
      <c r="CZ62" s="93"/>
      <c r="DA62" s="93"/>
      <c r="DB62" s="93"/>
      <c r="DC62" s="93"/>
      <c r="DD62" s="93"/>
      <c r="DE62" s="93"/>
      <c r="DF62" s="93"/>
      <c r="DG62" s="93"/>
      <c r="DH62" s="93"/>
      <c r="DI62" s="93"/>
      <c r="DJ62" s="93"/>
      <c r="DK62" s="93"/>
      <c r="DL62" s="93"/>
      <c r="DM62" s="93"/>
      <c r="DN62" s="93"/>
      <c r="DO62" s="93"/>
      <c r="DP62" s="93"/>
      <c r="DQ62" s="93"/>
      <c r="DR62" s="93"/>
      <c r="DS62" s="93"/>
      <c r="DT62" s="93"/>
      <c r="DU62" s="93"/>
      <c r="DV62" s="93"/>
      <c r="DW62" s="93"/>
      <c r="DX62" s="93"/>
      <c r="DY62" s="93"/>
      <c r="DZ62" s="93"/>
      <c r="EA62" s="93"/>
      <c r="EB62" s="93"/>
      <c r="EC62" s="93"/>
      <c r="ED62" s="93"/>
      <c r="EE62" s="93"/>
      <c r="EF62" s="93"/>
      <c r="EG62" s="93"/>
      <c r="EH62" s="93"/>
      <c r="EI62" s="93"/>
      <c r="EJ62" s="93"/>
      <c r="EK62" s="93"/>
      <c r="EL62" s="93"/>
      <c r="EM62" s="93"/>
      <c r="EN62" s="93"/>
    </row>
    <row r="63" spans="1:144" ht="17">
      <c r="A63" s="12"/>
      <c r="B63" s="12"/>
      <c r="C63" s="29"/>
      <c r="D63" s="29"/>
      <c r="E63" s="95"/>
      <c r="F63" s="12"/>
      <c r="G63" s="12"/>
      <c r="H63" s="12"/>
      <c r="I63" s="12"/>
      <c r="J63" s="12"/>
      <c r="K63" s="12"/>
      <c r="L63" s="12"/>
      <c r="M63" s="12"/>
      <c r="N63" s="12"/>
      <c r="O63" s="12"/>
      <c r="P63" s="12"/>
      <c r="Q63" s="12"/>
      <c r="R63" s="12"/>
      <c r="S63" s="12"/>
      <c r="T63" s="12"/>
      <c r="U63" s="12"/>
      <c r="V63" s="12"/>
      <c r="W63" s="12"/>
      <c r="X63" s="12"/>
      <c r="Y63" s="12"/>
      <c r="Z63" s="12"/>
      <c r="AA63" s="12"/>
      <c r="AB63" s="12"/>
      <c r="AC63" s="92"/>
      <c r="AD63" s="92"/>
      <c r="AE63" s="92"/>
      <c r="AF63" s="92"/>
      <c r="AG63" s="92"/>
      <c r="AH63" s="92"/>
      <c r="AI63" s="92"/>
      <c r="AJ63" s="92"/>
      <c r="AK63" s="92"/>
      <c r="AL63" s="92"/>
      <c r="AM63" s="92"/>
      <c r="AN63" s="92"/>
      <c r="AO63" s="93"/>
      <c r="AP63" s="93"/>
      <c r="AQ63" s="93"/>
      <c r="AR63" s="93"/>
      <c r="AS63" s="93"/>
      <c r="AT63" s="93"/>
      <c r="AU63" s="93"/>
      <c r="AV63" s="93"/>
      <c r="AW63" s="93"/>
      <c r="AX63" s="93"/>
      <c r="AY63" s="93"/>
      <c r="AZ63" s="93"/>
      <c r="BA63" s="93"/>
      <c r="BB63" s="93"/>
      <c r="BC63" s="93"/>
      <c r="BD63" s="93"/>
      <c r="BE63" s="93"/>
      <c r="BF63" s="93"/>
      <c r="BG63" s="93"/>
      <c r="BH63" s="93"/>
      <c r="BI63" s="93"/>
      <c r="BJ63" s="93"/>
      <c r="BK63" s="93"/>
      <c r="BL63" s="93"/>
      <c r="BM63" s="93"/>
      <c r="BN63" s="93"/>
      <c r="BO63" s="93"/>
      <c r="BP63" s="93"/>
      <c r="BQ63" s="93"/>
      <c r="BR63" s="93"/>
      <c r="BS63" s="93"/>
      <c r="BT63" s="93"/>
      <c r="BU63" s="93"/>
      <c r="BV63" s="93"/>
      <c r="BW63" s="93"/>
      <c r="BX63" s="93"/>
      <c r="BY63" s="93"/>
      <c r="BZ63" s="93"/>
      <c r="CA63" s="93"/>
      <c r="CB63" s="93"/>
      <c r="CC63" s="93"/>
      <c r="CD63" s="93"/>
      <c r="CE63" s="93"/>
      <c r="CF63" s="93"/>
      <c r="CG63" s="93"/>
      <c r="CH63" s="93"/>
      <c r="CI63" s="93"/>
      <c r="CJ63" s="93"/>
      <c r="CK63" s="93"/>
      <c r="CL63" s="93"/>
      <c r="CM63" s="93"/>
      <c r="CN63" s="93"/>
      <c r="CO63" s="93"/>
      <c r="CP63" s="93"/>
      <c r="CQ63" s="93"/>
      <c r="CR63" s="93"/>
      <c r="CS63" s="93"/>
      <c r="CT63" s="93"/>
      <c r="CU63" s="93"/>
      <c r="CV63" s="93"/>
      <c r="CW63" s="93"/>
      <c r="CX63" s="93"/>
      <c r="CY63" s="93"/>
      <c r="CZ63" s="93"/>
      <c r="DA63" s="93"/>
      <c r="DB63" s="93"/>
      <c r="DC63" s="93"/>
      <c r="DD63" s="93"/>
      <c r="DE63" s="93"/>
      <c r="DF63" s="93"/>
      <c r="DG63" s="93"/>
      <c r="DH63" s="93"/>
      <c r="DI63" s="93"/>
      <c r="DJ63" s="93"/>
      <c r="DK63" s="93"/>
      <c r="DL63" s="93"/>
      <c r="DM63" s="93"/>
      <c r="DN63" s="93"/>
      <c r="DO63" s="93"/>
      <c r="DP63" s="93"/>
      <c r="DQ63" s="93"/>
      <c r="DR63" s="93"/>
      <c r="DS63" s="93"/>
      <c r="DT63" s="93"/>
      <c r="DU63" s="93"/>
      <c r="DV63" s="93"/>
      <c r="DW63" s="93"/>
      <c r="DX63" s="93"/>
      <c r="DY63" s="93"/>
      <c r="DZ63" s="93"/>
      <c r="EA63" s="93"/>
      <c r="EB63" s="93"/>
      <c r="EC63" s="93"/>
      <c r="ED63" s="93"/>
      <c r="EE63" s="93"/>
      <c r="EF63" s="93"/>
      <c r="EG63" s="93"/>
      <c r="EH63" s="93"/>
      <c r="EI63" s="93"/>
      <c r="EJ63" s="93"/>
      <c r="EK63" s="93"/>
      <c r="EL63" s="93"/>
      <c r="EM63" s="93"/>
      <c r="EN63" s="93"/>
    </row>
    <row r="64" spans="1:144" ht="17">
      <c r="A64" s="29"/>
      <c r="B64" s="29"/>
      <c r="C64" s="29"/>
      <c r="D64" s="29"/>
      <c r="E64" s="95"/>
      <c r="F64" s="12"/>
      <c r="G64" s="12"/>
      <c r="H64" s="12"/>
      <c r="I64" s="12"/>
      <c r="J64" s="12"/>
      <c r="K64" s="12"/>
      <c r="L64" s="12"/>
      <c r="M64" s="12"/>
      <c r="N64" s="12"/>
      <c r="O64" s="12"/>
      <c r="P64" s="12"/>
      <c r="Q64" s="12"/>
      <c r="R64" s="12"/>
      <c r="S64" s="12"/>
      <c r="T64" s="12"/>
      <c r="U64" s="12"/>
      <c r="V64" s="12"/>
      <c r="W64" s="12"/>
      <c r="X64" s="12"/>
      <c r="Y64" s="12"/>
      <c r="Z64" s="12"/>
      <c r="AA64" s="12"/>
      <c r="AB64" s="12"/>
      <c r="AC64" s="92"/>
      <c r="AD64" s="92"/>
      <c r="AE64" s="92"/>
      <c r="AF64" s="92"/>
      <c r="AG64" s="92"/>
      <c r="AH64" s="92"/>
      <c r="AI64" s="92"/>
      <c r="AJ64" s="92"/>
      <c r="AK64" s="92"/>
      <c r="AL64" s="92"/>
      <c r="AM64" s="92"/>
      <c r="AN64" s="92"/>
      <c r="AO64" s="93"/>
      <c r="AP64" s="93"/>
      <c r="AQ64" s="93"/>
      <c r="AR64" s="93"/>
      <c r="AS64" s="93"/>
      <c r="AT64" s="93"/>
      <c r="AU64" s="93"/>
      <c r="AV64" s="93"/>
      <c r="AW64" s="93"/>
      <c r="AX64" s="93"/>
      <c r="AY64" s="93"/>
      <c r="AZ64" s="93"/>
      <c r="BA64" s="93"/>
      <c r="BB64" s="93"/>
      <c r="BC64" s="93"/>
      <c r="BD64" s="93"/>
      <c r="BE64" s="93"/>
      <c r="BF64" s="93"/>
      <c r="BG64" s="93"/>
      <c r="BH64" s="93"/>
      <c r="BI64" s="93"/>
      <c r="BJ64" s="93"/>
      <c r="BK64" s="93"/>
      <c r="BL64" s="93"/>
      <c r="BM64" s="93"/>
      <c r="BN64" s="93"/>
      <c r="BO64" s="93"/>
      <c r="BP64" s="93"/>
      <c r="BQ64" s="93"/>
      <c r="BR64" s="93"/>
      <c r="BS64" s="93"/>
      <c r="BT64" s="93"/>
      <c r="BU64" s="93"/>
      <c r="BV64" s="93"/>
      <c r="BW64" s="93"/>
      <c r="BX64" s="93"/>
      <c r="BY64" s="93"/>
      <c r="BZ64" s="93"/>
      <c r="CA64" s="93"/>
      <c r="CB64" s="93"/>
      <c r="CC64" s="93"/>
      <c r="CD64" s="93"/>
      <c r="CE64" s="93"/>
      <c r="CF64" s="93"/>
      <c r="CG64" s="93"/>
      <c r="CH64" s="93"/>
      <c r="CI64" s="93"/>
      <c r="CJ64" s="93"/>
      <c r="CK64" s="93"/>
      <c r="CL64" s="93"/>
      <c r="CM64" s="93"/>
      <c r="CN64" s="93"/>
      <c r="CO64" s="93"/>
      <c r="CP64" s="93"/>
      <c r="CQ64" s="93"/>
      <c r="CR64" s="93"/>
      <c r="CS64" s="93"/>
      <c r="CT64" s="93"/>
      <c r="CU64" s="93"/>
      <c r="CV64" s="93"/>
      <c r="CW64" s="93"/>
      <c r="CX64" s="93"/>
      <c r="CY64" s="93"/>
      <c r="CZ64" s="93"/>
      <c r="DA64" s="93"/>
      <c r="DB64" s="93"/>
      <c r="DC64" s="93"/>
      <c r="DD64" s="93"/>
      <c r="DE64" s="93"/>
      <c r="DF64" s="93"/>
      <c r="DG64" s="93"/>
      <c r="DH64" s="93"/>
      <c r="DI64" s="93"/>
      <c r="DJ64" s="93"/>
      <c r="DK64" s="93"/>
      <c r="DL64" s="93"/>
      <c r="DM64" s="93"/>
      <c r="DN64" s="93"/>
      <c r="DO64" s="93"/>
      <c r="DP64" s="93"/>
      <c r="DQ64" s="93"/>
      <c r="DR64" s="93"/>
      <c r="DS64" s="93"/>
      <c r="DT64" s="93"/>
      <c r="DU64" s="93"/>
      <c r="DV64" s="93"/>
      <c r="DW64" s="93"/>
      <c r="DX64" s="93"/>
      <c r="DY64" s="93"/>
      <c r="DZ64" s="93"/>
      <c r="EA64" s="93"/>
      <c r="EB64" s="93"/>
      <c r="EC64" s="93"/>
      <c r="ED64" s="93"/>
      <c r="EE64" s="93"/>
      <c r="EF64" s="93"/>
      <c r="EG64" s="93"/>
      <c r="EH64" s="93"/>
      <c r="EI64" s="93"/>
      <c r="EJ64" s="93"/>
      <c r="EK64" s="93"/>
      <c r="EL64" s="93"/>
      <c r="EM64" s="93"/>
      <c r="EN64" s="93"/>
    </row>
    <row r="65" spans="1:144" ht="17">
      <c r="A65" s="71"/>
      <c r="B65" s="29"/>
      <c r="C65" s="29"/>
      <c r="D65" s="91"/>
      <c r="E65" s="91"/>
      <c r="F65" s="12"/>
      <c r="G65" s="12"/>
      <c r="H65" s="12"/>
      <c r="I65" s="12"/>
      <c r="J65" s="12"/>
      <c r="K65" s="12"/>
      <c r="L65" s="12"/>
      <c r="M65" s="12"/>
      <c r="N65" s="12"/>
      <c r="O65" s="12"/>
      <c r="P65" s="12"/>
      <c r="Q65" s="12"/>
      <c r="R65" s="12"/>
      <c r="S65" s="12"/>
      <c r="T65" s="12"/>
      <c r="U65" s="12"/>
      <c r="V65" s="12"/>
      <c r="W65" s="12"/>
      <c r="X65" s="12"/>
      <c r="Y65" s="12"/>
      <c r="Z65" s="12"/>
      <c r="AA65" s="12"/>
      <c r="AB65" s="12"/>
      <c r="AC65" s="92"/>
      <c r="AD65" s="92"/>
      <c r="AE65" s="92"/>
      <c r="AF65" s="92"/>
      <c r="AG65" s="92"/>
      <c r="AH65" s="92"/>
      <c r="AI65" s="92"/>
      <c r="AJ65" s="92"/>
      <c r="AK65" s="92"/>
      <c r="AL65" s="92"/>
      <c r="AM65" s="92"/>
      <c r="AN65" s="92"/>
      <c r="AO65" s="93"/>
      <c r="AP65" s="93"/>
      <c r="AQ65" s="93"/>
      <c r="AR65" s="93"/>
      <c r="AS65" s="93"/>
      <c r="AT65" s="93"/>
      <c r="AU65" s="93"/>
      <c r="AV65" s="93"/>
      <c r="AW65" s="93"/>
      <c r="AX65" s="93"/>
      <c r="AY65" s="93"/>
      <c r="AZ65" s="93"/>
      <c r="BA65" s="93"/>
      <c r="BB65" s="93"/>
      <c r="BC65" s="93"/>
      <c r="BD65" s="93"/>
      <c r="BE65" s="93"/>
      <c r="BF65" s="93"/>
      <c r="BG65" s="93"/>
      <c r="BH65" s="93"/>
      <c r="BI65" s="93"/>
      <c r="BJ65" s="93"/>
      <c r="BK65" s="93"/>
      <c r="BL65" s="93"/>
      <c r="BM65" s="93"/>
      <c r="BN65" s="93"/>
      <c r="BO65" s="93"/>
      <c r="BP65" s="93"/>
      <c r="BQ65" s="93"/>
      <c r="BR65" s="93"/>
      <c r="BS65" s="93"/>
      <c r="BT65" s="93"/>
      <c r="BU65" s="93"/>
      <c r="BV65" s="93"/>
      <c r="BW65" s="93"/>
      <c r="BX65" s="93"/>
      <c r="BY65" s="93"/>
      <c r="BZ65" s="93"/>
      <c r="CA65" s="93"/>
      <c r="CB65" s="93"/>
      <c r="CC65" s="93"/>
      <c r="CD65" s="93"/>
      <c r="CE65" s="93"/>
      <c r="CF65" s="93"/>
      <c r="CG65" s="93"/>
      <c r="CH65" s="93"/>
      <c r="CI65" s="93"/>
      <c r="CJ65" s="93"/>
      <c r="CK65" s="93"/>
      <c r="CL65" s="93"/>
      <c r="CM65" s="93"/>
      <c r="CN65" s="93"/>
      <c r="CO65" s="93"/>
      <c r="CP65" s="93"/>
      <c r="CQ65" s="93"/>
      <c r="CR65" s="93"/>
      <c r="CS65" s="93"/>
      <c r="CT65" s="93"/>
      <c r="CU65" s="93"/>
      <c r="CV65" s="93"/>
      <c r="CW65" s="93"/>
      <c r="CX65" s="93"/>
      <c r="CY65" s="93"/>
      <c r="CZ65" s="93"/>
      <c r="DA65" s="93"/>
      <c r="DB65" s="93"/>
      <c r="DC65" s="93"/>
      <c r="DD65" s="93"/>
      <c r="DE65" s="93"/>
      <c r="DF65" s="93"/>
      <c r="DG65" s="93"/>
      <c r="DH65" s="93"/>
      <c r="DI65" s="93"/>
      <c r="DJ65" s="93"/>
      <c r="DK65" s="93"/>
      <c r="DL65" s="93"/>
      <c r="DM65" s="93"/>
      <c r="DN65" s="93"/>
      <c r="DO65" s="93"/>
      <c r="DP65" s="93"/>
      <c r="DQ65" s="93"/>
      <c r="DR65" s="93"/>
      <c r="DS65" s="93"/>
      <c r="DT65" s="93"/>
      <c r="DU65" s="93"/>
      <c r="DV65" s="93"/>
      <c r="DW65" s="93"/>
      <c r="DX65" s="93"/>
      <c r="DY65" s="93"/>
      <c r="DZ65" s="93"/>
      <c r="EA65" s="93"/>
      <c r="EB65" s="93"/>
      <c r="EC65" s="93"/>
      <c r="ED65" s="93"/>
      <c r="EE65" s="93"/>
      <c r="EF65" s="93"/>
      <c r="EG65" s="93"/>
      <c r="EH65" s="93"/>
      <c r="EI65" s="93"/>
      <c r="EJ65" s="93"/>
      <c r="EK65" s="93"/>
      <c r="EL65" s="93"/>
      <c r="EM65" s="93"/>
      <c r="EN65" s="93"/>
    </row>
    <row r="66" spans="1:144" ht="17">
      <c r="A66" s="71"/>
      <c r="B66" s="29"/>
      <c r="C66" s="29"/>
      <c r="D66" s="91"/>
      <c r="E66" s="91"/>
      <c r="F66" s="12"/>
      <c r="G66" s="12"/>
      <c r="H66" s="12"/>
      <c r="I66" s="12"/>
      <c r="J66" s="12"/>
      <c r="K66" s="12"/>
      <c r="L66" s="12"/>
      <c r="M66" s="12"/>
      <c r="N66" s="12"/>
      <c r="O66" s="12"/>
      <c r="P66" s="12"/>
      <c r="Q66" s="12"/>
      <c r="R66" s="12"/>
      <c r="S66" s="12"/>
      <c r="T66" s="12"/>
      <c r="U66" s="12"/>
      <c r="V66" s="12"/>
      <c r="W66" s="12"/>
      <c r="X66" s="12"/>
      <c r="Y66" s="12"/>
      <c r="Z66" s="12"/>
      <c r="AA66" s="12"/>
      <c r="AB66" s="12"/>
      <c r="AC66" s="92"/>
      <c r="AD66" s="92"/>
      <c r="AE66" s="92"/>
      <c r="AF66" s="92"/>
      <c r="AG66" s="92"/>
      <c r="AH66" s="92"/>
      <c r="AI66" s="92"/>
      <c r="AJ66" s="92"/>
      <c r="AK66" s="92"/>
      <c r="AL66" s="92"/>
      <c r="AM66" s="92"/>
      <c r="AN66" s="92"/>
      <c r="AO66" s="93"/>
      <c r="AP66" s="93"/>
      <c r="AQ66" s="93"/>
      <c r="AR66" s="93"/>
      <c r="AS66" s="93"/>
      <c r="AT66" s="93"/>
      <c r="AU66" s="93"/>
      <c r="AV66" s="93"/>
      <c r="AW66" s="93"/>
      <c r="AX66" s="93"/>
      <c r="AY66" s="93"/>
      <c r="AZ66" s="93"/>
      <c r="BA66" s="93"/>
      <c r="BB66" s="93"/>
      <c r="BC66" s="93"/>
      <c r="BD66" s="93"/>
      <c r="BE66" s="93"/>
      <c r="BF66" s="93"/>
      <c r="BG66" s="93"/>
      <c r="BH66" s="93"/>
      <c r="BI66" s="93"/>
      <c r="BJ66" s="93"/>
      <c r="BK66" s="93"/>
      <c r="BL66" s="93"/>
      <c r="BM66" s="93"/>
      <c r="BN66" s="93"/>
      <c r="BO66" s="93"/>
      <c r="BP66" s="93"/>
      <c r="BQ66" s="93"/>
      <c r="BR66" s="93"/>
      <c r="BS66" s="93"/>
      <c r="BT66" s="93"/>
      <c r="BU66" s="93"/>
      <c r="BV66" s="93"/>
      <c r="BW66" s="93"/>
      <c r="BX66" s="93"/>
      <c r="BY66" s="93"/>
      <c r="BZ66" s="93"/>
      <c r="CA66" s="93"/>
      <c r="CB66" s="93"/>
      <c r="CC66" s="93"/>
      <c r="CD66" s="93"/>
      <c r="CE66" s="93"/>
      <c r="CF66" s="93"/>
      <c r="CG66" s="93"/>
      <c r="CH66" s="93"/>
      <c r="CI66" s="93"/>
      <c r="CJ66" s="93"/>
      <c r="CK66" s="93"/>
      <c r="CL66" s="93"/>
      <c r="CM66" s="93"/>
      <c r="CN66" s="93"/>
      <c r="CO66" s="93"/>
      <c r="CP66" s="93"/>
      <c r="CQ66" s="93"/>
      <c r="CR66" s="93"/>
      <c r="CS66" s="93"/>
      <c r="CT66" s="93"/>
      <c r="CU66" s="93"/>
      <c r="CV66" s="93"/>
      <c r="CW66" s="93"/>
      <c r="CX66" s="93"/>
      <c r="CY66" s="93"/>
      <c r="CZ66" s="93"/>
      <c r="DA66" s="93"/>
      <c r="DB66" s="93"/>
      <c r="DC66" s="93"/>
      <c r="DD66" s="93"/>
      <c r="DE66" s="93"/>
      <c r="DF66" s="93"/>
      <c r="DG66" s="93"/>
      <c r="DH66" s="93"/>
      <c r="DI66" s="93"/>
      <c r="DJ66" s="93"/>
      <c r="DK66" s="93"/>
      <c r="DL66" s="93"/>
      <c r="DM66" s="93"/>
      <c r="DN66" s="93"/>
      <c r="DO66" s="93"/>
      <c r="DP66" s="93"/>
      <c r="DQ66" s="93"/>
      <c r="DR66" s="93"/>
      <c r="DS66" s="93"/>
      <c r="DT66" s="93"/>
      <c r="DU66" s="93"/>
      <c r="DV66" s="93"/>
      <c r="DW66" s="93"/>
      <c r="DX66" s="93"/>
      <c r="DY66" s="93"/>
      <c r="DZ66" s="93"/>
      <c r="EA66" s="93"/>
      <c r="EB66" s="93"/>
      <c r="EC66" s="93"/>
      <c r="ED66" s="93"/>
      <c r="EE66" s="93"/>
      <c r="EF66" s="93"/>
      <c r="EG66" s="93"/>
      <c r="EH66" s="93"/>
      <c r="EI66" s="93"/>
      <c r="EJ66" s="93"/>
      <c r="EK66" s="93"/>
      <c r="EL66" s="93"/>
      <c r="EM66" s="93"/>
      <c r="EN66" s="93"/>
    </row>
    <row r="67" spans="1:144" ht="17">
      <c r="A67" s="71"/>
      <c r="B67" s="29"/>
      <c r="C67" s="29"/>
      <c r="D67" s="91"/>
      <c r="E67" s="91"/>
      <c r="F67" s="12"/>
      <c r="G67" s="12"/>
      <c r="H67" s="12"/>
      <c r="I67" s="12"/>
      <c r="J67" s="12"/>
      <c r="K67" s="12"/>
      <c r="L67" s="12"/>
      <c r="M67" s="12"/>
      <c r="N67" s="12"/>
      <c r="O67" s="12"/>
      <c r="P67" s="12"/>
      <c r="Q67" s="12"/>
      <c r="R67" s="12"/>
      <c r="S67" s="12"/>
      <c r="T67" s="12"/>
      <c r="U67" s="12"/>
      <c r="V67" s="12"/>
      <c r="W67" s="12"/>
      <c r="X67" s="12"/>
      <c r="Y67" s="12"/>
      <c r="Z67" s="12"/>
      <c r="AA67" s="12"/>
      <c r="AB67" s="12"/>
      <c r="AC67" s="92"/>
      <c r="AD67" s="92"/>
      <c r="AE67" s="92"/>
      <c r="AF67" s="92"/>
      <c r="AG67" s="92"/>
      <c r="AH67" s="92"/>
      <c r="AI67" s="92"/>
      <c r="AJ67" s="92"/>
      <c r="AK67" s="92"/>
      <c r="AL67" s="92"/>
      <c r="AM67" s="92"/>
      <c r="AN67" s="92"/>
      <c r="AO67" s="93"/>
      <c r="AP67" s="93"/>
      <c r="AQ67" s="93"/>
      <c r="AR67" s="93"/>
      <c r="AS67" s="93"/>
      <c r="AT67" s="93"/>
      <c r="AU67" s="93"/>
      <c r="AV67" s="93"/>
      <c r="AW67" s="93"/>
      <c r="AX67" s="93"/>
      <c r="AY67" s="93"/>
      <c r="AZ67" s="93"/>
      <c r="BA67" s="93"/>
      <c r="BB67" s="93"/>
      <c r="BC67" s="93"/>
      <c r="BD67" s="93"/>
      <c r="BE67" s="93"/>
      <c r="BF67" s="93"/>
      <c r="BG67" s="93"/>
      <c r="BH67" s="93"/>
      <c r="BI67" s="93"/>
      <c r="BJ67" s="93"/>
      <c r="BK67" s="93"/>
      <c r="BL67" s="93"/>
      <c r="BM67" s="93"/>
      <c r="BN67" s="93"/>
      <c r="BO67" s="93"/>
      <c r="BP67" s="93"/>
      <c r="BQ67" s="93"/>
      <c r="BR67" s="93"/>
      <c r="BS67" s="93"/>
      <c r="BT67" s="93"/>
      <c r="BU67" s="93"/>
      <c r="BV67" s="93"/>
      <c r="BW67" s="93"/>
      <c r="BX67" s="93"/>
      <c r="BY67" s="93"/>
      <c r="BZ67" s="93"/>
      <c r="CA67" s="93"/>
      <c r="CB67" s="93"/>
      <c r="CC67" s="93"/>
      <c r="CD67" s="93"/>
      <c r="CE67" s="93"/>
      <c r="CF67" s="93"/>
      <c r="CG67" s="93"/>
      <c r="CH67" s="93"/>
      <c r="CI67" s="93"/>
      <c r="CJ67" s="93"/>
      <c r="CK67" s="93"/>
      <c r="CL67" s="93"/>
      <c r="CM67" s="93"/>
      <c r="CN67" s="93"/>
      <c r="CO67" s="93"/>
      <c r="CP67" s="93"/>
      <c r="CQ67" s="93"/>
      <c r="CR67" s="93"/>
      <c r="CS67" s="93"/>
      <c r="CT67" s="93"/>
      <c r="CU67" s="93"/>
      <c r="CV67" s="93"/>
      <c r="CW67" s="93"/>
      <c r="CX67" s="93"/>
      <c r="CY67" s="93"/>
      <c r="CZ67" s="93"/>
      <c r="DA67" s="93"/>
      <c r="DB67" s="93"/>
      <c r="DC67" s="93"/>
      <c r="DD67" s="93"/>
      <c r="DE67" s="93"/>
      <c r="DF67" s="93"/>
      <c r="DG67" s="93"/>
      <c r="DH67" s="93"/>
      <c r="DI67" s="93"/>
      <c r="DJ67" s="93"/>
      <c r="DK67" s="93"/>
      <c r="DL67" s="93"/>
      <c r="DM67" s="93"/>
      <c r="DN67" s="93"/>
      <c r="DO67" s="93"/>
      <c r="DP67" s="93"/>
      <c r="DQ67" s="93"/>
      <c r="DR67" s="93"/>
      <c r="DS67" s="93"/>
      <c r="DT67" s="93"/>
      <c r="DU67" s="93"/>
      <c r="DV67" s="93"/>
      <c r="DW67" s="93"/>
      <c r="DX67" s="93"/>
      <c r="DY67" s="93"/>
      <c r="DZ67" s="93"/>
      <c r="EA67" s="93"/>
      <c r="EB67" s="93"/>
      <c r="EC67" s="93"/>
      <c r="ED67" s="93"/>
      <c r="EE67" s="93"/>
      <c r="EF67" s="93"/>
      <c r="EG67" s="93"/>
      <c r="EH67" s="93"/>
      <c r="EI67" s="93"/>
      <c r="EJ67" s="93"/>
      <c r="EK67" s="93"/>
      <c r="EL67" s="93"/>
      <c r="EM67" s="93"/>
      <c r="EN67" s="93"/>
    </row>
    <row r="68" spans="1:144" ht="17">
      <c r="A68" s="71"/>
      <c r="B68" s="29"/>
      <c r="C68" s="29"/>
      <c r="D68" s="91"/>
      <c r="E68" s="91"/>
      <c r="F68" s="12"/>
      <c r="G68" s="12"/>
      <c r="H68" s="12"/>
      <c r="I68" s="12"/>
      <c r="J68" s="12"/>
      <c r="K68" s="12"/>
      <c r="L68" s="12"/>
      <c r="M68" s="12"/>
      <c r="N68" s="12"/>
      <c r="O68" s="12"/>
      <c r="P68" s="12"/>
      <c r="Q68" s="12"/>
      <c r="R68" s="12"/>
      <c r="S68" s="12"/>
      <c r="T68" s="12"/>
      <c r="U68" s="12"/>
      <c r="V68" s="12"/>
      <c r="W68" s="12"/>
      <c r="X68" s="12"/>
      <c r="Y68" s="12"/>
      <c r="Z68" s="12"/>
      <c r="AA68" s="12"/>
      <c r="AB68" s="12"/>
      <c r="AC68" s="92"/>
      <c r="AD68" s="92"/>
      <c r="AE68" s="92"/>
      <c r="AF68" s="92"/>
      <c r="AG68" s="92"/>
      <c r="AH68" s="92"/>
      <c r="AI68" s="92"/>
      <c r="AJ68" s="92"/>
      <c r="AK68" s="92"/>
      <c r="AL68" s="92"/>
      <c r="AM68" s="92"/>
      <c r="AN68" s="92"/>
      <c r="AO68" s="93"/>
      <c r="AP68" s="93"/>
      <c r="AQ68" s="93"/>
      <c r="AR68" s="93"/>
      <c r="AS68" s="93"/>
      <c r="AT68" s="93"/>
      <c r="AU68" s="93"/>
      <c r="AV68" s="93"/>
      <c r="AW68" s="93"/>
      <c r="AX68" s="93"/>
      <c r="AY68" s="93"/>
      <c r="AZ68" s="93"/>
      <c r="BA68" s="93"/>
      <c r="BB68" s="93"/>
      <c r="BC68" s="93"/>
      <c r="BD68" s="93"/>
      <c r="BE68" s="93"/>
      <c r="BF68" s="93"/>
      <c r="BG68" s="93"/>
      <c r="BH68" s="93"/>
      <c r="BI68" s="93"/>
      <c r="BJ68" s="93"/>
      <c r="BK68" s="93"/>
      <c r="BL68" s="93"/>
      <c r="BM68" s="93"/>
      <c r="BN68" s="93"/>
      <c r="BO68" s="93"/>
      <c r="BP68" s="93"/>
      <c r="BQ68" s="93"/>
      <c r="BR68" s="93"/>
      <c r="BS68" s="93"/>
      <c r="BT68" s="93"/>
      <c r="BU68" s="93"/>
      <c r="BV68" s="93"/>
      <c r="BW68" s="93"/>
      <c r="BX68" s="93"/>
      <c r="BY68" s="93"/>
      <c r="BZ68" s="93"/>
      <c r="CA68" s="93"/>
      <c r="CB68" s="93"/>
      <c r="CC68" s="93"/>
      <c r="CD68" s="93"/>
      <c r="CE68" s="93"/>
      <c r="CF68" s="93"/>
      <c r="CG68" s="93"/>
      <c r="CH68" s="93"/>
      <c r="CI68" s="93"/>
      <c r="CJ68" s="93"/>
      <c r="CK68" s="93"/>
      <c r="CL68" s="93"/>
      <c r="CM68" s="93"/>
      <c r="CN68" s="93"/>
      <c r="CO68" s="93"/>
      <c r="CP68" s="93"/>
      <c r="CQ68" s="93"/>
      <c r="CR68" s="93"/>
      <c r="CS68" s="93"/>
      <c r="CT68" s="93"/>
      <c r="CU68" s="93"/>
      <c r="CV68" s="93"/>
      <c r="CW68" s="93"/>
      <c r="CX68" s="93"/>
      <c r="CY68" s="93"/>
      <c r="CZ68" s="93"/>
      <c r="DA68" s="93"/>
      <c r="DB68" s="93"/>
      <c r="DC68" s="93"/>
      <c r="DD68" s="93"/>
      <c r="DE68" s="93"/>
      <c r="DF68" s="93"/>
      <c r="DG68" s="93"/>
      <c r="DH68" s="93"/>
      <c r="DI68" s="93"/>
      <c r="DJ68" s="93"/>
      <c r="DK68" s="93"/>
      <c r="DL68" s="93"/>
      <c r="DM68" s="93"/>
      <c r="DN68" s="93"/>
      <c r="DO68" s="93"/>
      <c r="DP68" s="93"/>
      <c r="DQ68" s="93"/>
      <c r="DR68" s="93"/>
      <c r="DS68" s="93"/>
      <c r="DT68" s="93"/>
      <c r="DU68" s="93"/>
      <c r="DV68" s="93"/>
      <c r="DW68" s="93"/>
      <c r="DX68" s="93"/>
      <c r="DY68" s="93"/>
      <c r="DZ68" s="93"/>
      <c r="EA68" s="93"/>
      <c r="EB68" s="93"/>
      <c r="EC68" s="93"/>
      <c r="ED68" s="93"/>
      <c r="EE68" s="93"/>
      <c r="EF68" s="93"/>
      <c r="EG68" s="93"/>
      <c r="EH68" s="93"/>
      <c r="EI68" s="93"/>
      <c r="EJ68" s="93"/>
      <c r="EK68" s="93"/>
      <c r="EL68" s="93"/>
      <c r="EM68" s="93"/>
      <c r="EN68" s="93"/>
    </row>
    <row r="69" spans="1:144" ht="17">
      <c r="A69" s="71"/>
      <c r="B69" s="29"/>
      <c r="C69" s="29"/>
      <c r="D69" s="91"/>
      <c r="E69" s="91"/>
      <c r="F69" s="12"/>
      <c r="G69" s="12"/>
      <c r="H69" s="12"/>
      <c r="I69" s="12"/>
      <c r="J69" s="12"/>
      <c r="K69" s="12"/>
      <c r="L69" s="12"/>
      <c r="M69" s="12"/>
      <c r="N69" s="12"/>
      <c r="O69" s="12"/>
      <c r="P69" s="12"/>
      <c r="Q69" s="12"/>
      <c r="R69" s="12"/>
      <c r="S69" s="12"/>
      <c r="T69" s="12"/>
      <c r="U69" s="12"/>
      <c r="V69" s="12"/>
      <c r="W69" s="12"/>
      <c r="X69" s="12"/>
      <c r="Y69" s="12"/>
      <c r="Z69" s="12"/>
      <c r="AA69" s="12"/>
      <c r="AB69" s="12"/>
      <c r="AC69" s="92"/>
      <c r="AD69" s="92"/>
      <c r="AE69" s="92"/>
      <c r="AF69" s="92"/>
      <c r="AG69" s="92"/>
      <c r="AH69" s="92"/>
      <c r="AI69" s="92"/>
      <c r="AJ69" s="92"/>
      <c r="AK69" s="92"/>
      <c r="AL69" s="92"/>
      <c r="AM69" s="92"/>
      <c r="AN69" s="92"/>
      <c r="AO69" s="93"/>
      <c r="AP69" s="93"/>
      <c r="AQ69" s="93"/>
      <c r="AR69" s="93"/>
      <c r="AS69" s="93"/>
      <c r="AT69" s="93"/>
      <c r="AU69" s="93"/>
      <c r="AV69" s="93"/>
      <c r="AW69" s="93"/>
      <c r="AX69" s="93"/>
      <c r="AY69" s="93"/>
      <c r="AZ69" s="93"/>
      <c r="BA69" s="93"/>
      <c r="BB69" s="93"/>
      <c r="BC69" s="93"/>
      <c r="BD69" s="93"/>
      <c r="BE69" s="93"/>
      <c r="BF69" s="93"/>
      <c r="BG69" s="93"/>
      <c r="BH69" s="93"/>
      <c r="BI69" s="93"/>
      <c r="BJ69" s="93"/>
      <c r="BK69" s="93"/>
      <c r="BL69" s="93"/>
      <c r="BM69" s="93"/>
      <c r="BN69" s="93"/>
      <c r="BO69" s="93"/>
      <c r="BP69" s="93"/>
      <c r="BQ69" s="93"/>
      <c r="BR69" s="93"/>
      <c r="BS69" s="93"/>
      <c r="BT69" s="93"/>
      <c r="BU69" s="93"/>
      <c r="BV69" s="93"/>
      <c r="BW69" s="93"/>
      <c r="BX69" s="93"/>
      <c r="BY69" s="93"/>
      <c r="BZ69" s="93"/>
      <c r="CA69" s="93"/>
      <c r="CB69" s="93"/>
      <c r="CC69" s="93"/>
      <c r="CD69" s="93"/>
      <c r="CE69" s="93"/>
      <c r="CF69" s="93"/>
      <c r="CG69" s="93"/>
      <c r="CH69" s="93"/>
      <c r="CI69" s="93"/>
      <c r="CJ69" s="93"/>
      <c r="CK69" s="93"/>
      <c r="CL69" s="93"/>
      <c r="CM69" s="93"/>
      <c r="CN69" s="93"/>
      <c r="CO69" s="93"/>
      <c r="CP69" s="93"/>
      <c r="CQ69" s="93"/>
      <c r="CR69" s="93"/>
      <c r="CS69" s="93"/>
      <c r="CT69" s="93"/>
      <c r="CU69" s="93"/>
      <c r="CV69" s="93"/>
      <c r="CW69" s="93"/>
      <c r="CX69" s="93"/>
      <c r="CY69" s="93"/>
      <c r="CZ69" s="93"/>
      <c r="DA69" s="93"/>
      <c r="DB69" s="93"/>
      <c r="DC69" s="93"/>
      <c r="DD69" s="93"/>
      <c r="DE69" s="93"/>
      <c r="DF69" s="93"/>
      <c r="DG69" s="93"/>
      <c r="DH69" s="93"/>
      <c r="DI69" s="93"/>
      <c r="DJ69" s="93"/>
      <c r="DK69" s="93"/>
      <c r="DL69" s="93"/>
      <c r="DM69" s="93"/>
      <c r="DN69" s="93"/>
      <c r="DO69" s="93"/>
      <c r="DP69" s="93"/>
      <c r="DQ69" s="93"/>
      <c r="DR69" s="93"/>
      <c r="DS69" s="93"/>
      <c r="DT69" s="93"/>
      <c r="DU69" s="93"/>
      <c r="DV69" s="93"/>
      <c r="DW69" s="93"/>
      <c r="DX69" s="93"/>
      <c r="DY69" s="93"/>
      <c r="DZ69" s="93"/>
      <c r="EA69" s="93"/>
      <c r="EB69" s="93"/>
      <c r="EC69" s="93"/>
      <c r="ED69" s="93"/>
      <c r="EE69" s="93"/>
      <c r="EF69" s="93"/>
      <c r="EG69" s="93"/>
      <c r="EH69" s="93"/>
      <c r="EI69" s="93"/>
      <c r="EJ69" s="93"/>
      <c r="EK69" s="93"/>
      <c r="EL69" s="93"/>
      <c r="EM69" s="93"/>
      <c r="EN69" s="93"/>
    </row>
    <row r="70" spans="1:144" ht="17">
      <c r="A70" s="71"/>
      <c r="B70" s="29"/>
      <c r="C70" s="29"/>
      <c r="D70" s="91"/>
      <c r="E70" s="91"/>
      <c r="F70" s="12"/>
      <c r="G70" s="12"/>
      <c r="H70" s="12"/>
      <c r="I70" s="12"/>
      <c r="J70" s="12"/>
      <c r="K70" s="12"/>
      <c r="L70" s="12"/>
      <c r="M70" s="12"/>
      <c r="N70" s="12"/>
      <c r="O70" s="12"/>
      <c r="P70" s="12"/>
      <c r="Q70" s="12"/>
      <c r="R70" s="12"/>
      <c r="S70" s="12"/>
      <c r="T70" s="12"/>
      <c r="U70" s="12"/>
      <c r="V70" s="12"/>
      <c r="W70" s="12"/>
      <c r="X70" s="12"/>
      <c r="Y70" s="12"/>
      <c r="Z70" s="12"/>
      <c r="AA70" s="12"/>
      <c r="AB70" s="12"/>
      <c r="AC70" s="92"/>
      <c r="AD70" s="92"/>
      <c r="AE70" s="92"/>
      <c r="AF70" s="92"/>
      <c r="AG70" s="92"/>
      <c r="AH70" s="92"/>
      <c r="AI70" s="92"/>
      <c r="AJ70" s="92"/>
      <c r="AK70" s="92"/>
      <c r="AL70" s="92"/>
      <c r="AM70" s="92"/>
      <c r="AN70" s="92"/>
      <c r="AO70" s="93"/>
      <c r="AP70" s="93"/>
      <c r="AQ70" s="93"/>
      <c r="AR70" s="93"/>
      <c r="AS70" s="93"/>
      <c r="AT70" s="93"/>
      <c r="AU70" s="93"/>
      <c r="AV70" s="93"/>
      <c r="AW70" s="93"/>
      <c r="AX70" s="93"/>
      <c r="AY70" s="93"/>
      <c r="AZ70" s="93"/>
      <c r="BA70" s="93"/>
      <c r="BB70" s="93"/>
      <c r="BC70" s="93"/>
      <c r="BD70" s="93"/>
      <c r="BE70" s="93"/>
      <c r="BF70" s="93"/>
      <c r="BG70" s="93"/>
      <c r="BH70" s="93"/>
      <c r="BI70" s="93"/>
      <c r="BJ70" s="93"/>
      <c r="BK70" s="93"/>
      <c r="BL70" s="93"/>
      <c r="BM70" s="93"/>
      <c r="BN70" s="93"/>
      <c r="BO70" s="93"/>
      <c r="BP70" s="93"/>
      <c r="BQ70" s="93"/>
      <c r="BR70" s="93"/>
      <c r="BS70" s="93"/>
      <c r="BT70" s="93"/>
      <c r="BU70" s="93"/>
      <c r="BV70" s="93"/>
      <c r="BW70" s="93"/>
      <c r="BX70" s="93"/>
      <c r="BY70" s="93"/>
      <c r="BZ70" s="93"/>
      <c r="CA70" s="93"/>
      <c r="CB70" s="93"/>
      <c r="CC70" s="93"/>
      <c r="CD70" s="93"/>
      <c r="CE70" s="93"/>
      <c r="CF70" s="93"/>
      <c r="CG70" s="93"/>
      <c r="CH70" s="93"/>
      <c r="CI70" s="93"/>
      <c r="CJ70" s="93"/>
      <c r="CK70" s="93"/>
      <c r="CL70" s="93"/>
      <c r="CM70" s="93"/>
      <c r="CN70" s="93"/>
      <c r="CO70" s="93"/>
      <c r="CP70" s="93"/>
      <c r="CQ70" s="93"/>
      <c r="CR70" s="93"/>
      <c r="CS70" s="93"/>
      <c r="CT70" s="93"/>
      <c r="CU70" s="93"/>
      <c r="CV70" s="93"/>
      <c r="CW70" s="93"/>
      <c r="CX70" s="93"/>
      <c r="CY70" s="93"/>
      <c r="CZ70" s="93"/>
      <c r="DA70" s="93"/>
      <c r="DB70" s="93"/>
      <c r="DC70" s="93"/>
      <c r="DD70" s="93"/>
      <c r="DE70" s="93"/>
      <c r="DF70" s="93"/>
      <c r="DG70" s="93"/>
      <c r="DH70" s="93"/>
      <c r="DI70" s="93"/>
      <c r="DJ70" s="93"/>
      <c r="DK70" s="93"/>
      <c r="DL70" s="93"/>
      <c r="DM70" s="93"/>
      <c r="DN70" s="93"/>
      <c r="DO70" s="93"/>
      <c r="DP70" s="93"/>
      <c r="DQ70" s="93"/>
      <c r="DR70" s="93"/>
      <c r="DS70" s="93"/>
      <c r="DT70" s="93"/>
      <c r="DU70" s="93"/>
      <c r="DV70" s="93"/>
      <c r="DW70" s="93"/>
      <c r="DX70" s="93"/>
      <c r="DY70" s="93"/>
      <c r="DZ70" s="93"/>
      <c r="EA70" s="93"/>
      <c r="EB70" s="93"/>
      <c r="EC70" s="93"/>
      <c r="ED70" s="93"/>
      <c r="EE70" s="93"/>
      <c r="EF70" s="93"/>
      <c r="EG70" s="93"/>
      <c r="EH70" s="93"/>
      <c r="EI70" s="93"/>
      <c r="EJ70" s="93"/>
      <c r="EK70" s="93"/>
      <c r="EL70" s="93"/>
      <c r="EM70" s="93"/>
      <c r="EN70" s="93"/>
    </row>
    <row r="71" spans="1:144" ht="17">
      <c r="A71" s="71"/>
      <c r="B71" s="29"/>
      <c r="C71" s="29"/>
      <c r="D71" s="91"/>
      <c r="E71" s="91"/>
      <c r="F71" s="12"/>
      <c r="G71" s="12"/>
      <c r="H71" s="12"/>
      <c r="I71" s="12"/>
      <c r="J71" s="12"/>
      <c r="K71" s="12"/>
      <c r="L71" s="12"/>
      <c r="M71" s="12"/>
      <c r="N71" s="12"/>
      <c r="O71" s="12"/>
      <c r="P71" s="12"/>
      <c r="Q71" s="12"/>
      <c r="R71" s="12"/>
      <c r="S71" s="12"/>
      <c r="T71" s="12"/>
      <c r="U71" s="12"/>
      <c r="V71" s="12"/>
      <c r="W71" s="12"/>
      <c r="X71" s="12"/>
      <c r="Y71" s="12"/>
      <c r="Z71" s="12"/>
      <c r="AA71" s="12"/>
      <c r="AB71" s="12"/>
      <c r="AC71" s="92"/>
      <c r="AD71" s="92"/>
      <c r="AE71" s="92"/>
      <c r="AF71" s="92"/>
      <c r="AG71" s="92"/>
      <c r="AH71" s="92"/>
      <c r="AI71" s="92"/>
      <c r="AJ71" s="92"/>
      <c r="AK71" s="92"/>
      <c r="AL71" s="92"/>
      <c r="AM71" s="92"/>
      <c r="AN71" s="92"/>
      <c r="AO71" s="93"/>
      <c r="AP71" s="93"/>
      <c r="AQ71" s="93"/>
      <c r="AR71" s="93"/>
      <c r="AS71" s="93"/>
      <c r="AT71" s="93"/>
      <c r="AU71" s="93"/>
      <c r="AV71" s="93"/>
      <c r="AW71" s="93"/>
      <c r="AX71" s="93"/>
      <c r="AY71" s="93"/>
      <c r="AZ71" s="93"/>
      <c r="BA71" s="93"/>
      <c r="BB71" s="93"/>
      <c r="BC71" s="93"/>
      <c r="BD71" s="93"/>
      <c r="BE71" s="93"/>
      <c r="BF71" s="93"/>
      <c r="BG71" s="93"/>
      <c r="BH71" s="93"/>
      <c r="BI71" s="93"/>
      <c r="BJ71" s="93"/>
      <c r="BK71" s="93"/>
      <c r="BL71" s="93"/>
      <c r="BM71" s="93"/>
      <c r="BN71" s="93"/>
      <c r="BO71" s="93"/>
      <c r="BP71" s="93"/>
      <c r="BQ71" s="93"/>
      <c r="BR71" s="93"/>
      <c r="BS71" s="93"/>
      <c r="BT71" s="93"/>
      <c r="BU71" s="93"/>
      <c r="BV71" s="93"/>
      <c r="BW71" s="93"/>
      <c r="BX71" s="93"/>
      <c r="BY71" s="93"/>
      <c r="BZ71" s="93"/>
      <c r="CA71" s="93"/>
      <c r="CB71" s="93"/>
      <c r="CC71" s="93"/>
      <c r="CD71" s="93"/>
      <c r="CE71" s="93"/>
      <c r="CF71" s="93"/>
      <c r="CG71" s="93"/>
      <c r="CH71" s="93"/>
      <c r="CI71" s="93"/>
      <c r="CJ71" s="93"/>
      <c r="CK71" s="93"/>
      <c r="CL71" s="93"/>
      <c r="CM71" s="93"/>
      <c r="CN71" s="93"/>
      <c r="CO71" s="93"/>
      <c r="CP71" s="93"/>
      <c r="CQ71" s="93"/>
      <c r="CR71" s="93"/>
      <c r="CS71" s="93"/>
      <c r="CT71" s="93"/>
      <c r="CU71" s="93"/>
      <c r="CV71" s="93"/>
      <c r="CW71" s="93"/>
      <c r="CX71" s="93"/>
      <c r="CY71" s="93"/>
      <c r="CZ71" s="93"/>
      <c r="DA71" s="93"/>
      <c r="DB71" s="93"/>
      <c r="DC71" s="93"/>
      <c r="DD71" s="93"/>
      <c r="DE71" s="93"/>
      <c r="DF71" s="93"/>
      <c r="DG71" s="93"/>
      <c r="DH71" s="93"/>
      <c r="DI71" s="93"/>
      <c r="DJ71" s="93"/>
      <c r="DK71" s="93"/>
      <c r="DL71" s="93"/>
      <c r="DM71" s="93"/>
      <c r="DN71" s="93"/>
      <c r="DO71" s="93"/>
      <c r="DP71" s="93"/>
      <c r="DQ71" s="93"/>
      <c r="DR71" s="93"/>
      <c r="DS71" s="93"/>
      <c r="DT71" s="93"/>
      <c r="DU71" s="93"/>
      <c r="DV71" s="93"/>
      <c r="DW71" s="93"/>
      <c r="DX71" s="93"/>
      <c r="DY71" s="93"/>
      <c r="DZ71" s="93"/>
      <c r="EA71" s="93"/>
      <c r="EB71" s="93"/>
      <c r="EC71" s="93"/>
      <c r="ED71" s="93"/>
      <c r="EE71" s="93"/>
      <c r="EF71" s="93"/>
      <c r="EG71" s="93"/>
      <c r="EH71" s="93"/>
      <c r="EI71" s="93"/>
      <c r="EJ71" s="93"/>
      <c r="EK71" s="93"/>
      <c r="EL71" s="93"/>
      <c r="EM71" s="93"/>
      <c r="EN71" s="93"/>
    </row>
    <row r="72" spans="1:144" ht="17">
      <c r="A72" s="87"/>
      <c r="B72" s="88"/>
      <c r="C72" s="88"/>
      <c r="D72" s="88"/>
      <c r="E72" s="88"/>
      <c r="F72" s="88"/>
      <c r="G72" s="88"/>
      <c r="H72" s="88"/>
      <c r="I72" s="89"/>
      <c r="J72" s="89"/>
      <c r="K72" s="89"/>
      <c r="L72" s="89"/>
      <c r="M72" s="89"/>
      <c r="N72" s="89"/>
      <c r="O72" s="88"/>
      <c r="P72" s="88"/>
      <c r="Q72" s="88"/>
      <c r="R72" s="88"/>
      <c r="S72" s="88"/>
      <c r="T72" s="88"/>
      <c r="U72" s="88"/>
      <c r="V72" s="88"/>
      <c r="W72" s="88"/>
      <c r="X72" s="88"/>
      <c r="Y72" s="88"/>
      <c r="Z72" s="88"/>
      <c r="AA72" s="88"/>
      <c r="AB72" s="88"/>
      <c r="AC72" s="92"/>
      <c r="AD72" s="92"/>
      <c r="AE72" s="92"/>
      <c r="AF72" s="92"/>
      <c r="AG72" s="92"/>
      <c r="AH72" s="92"/>
      <c r="AI72" s="92"/>
      <c r="AJ72" s="92"/>
      <c r="AK72" s="92"/>
      <c r="AL72" s="92"/>
      <c r="AM72" s="92"/>
      <c r="AN72" s="92"/>
      <c r="AO72" s="93"/>
      <c r="AP72" s="93"/>
      <c r="AQ72" s="93"/>
      <c r="AR72" s="93"/>
      <c r="AS72" s="93"/>
      <c r="AT72" s="93"/>
      <c r="AU72" s="93"/>
      <c r="AV72" s="93"/>
      <c r="AW72" s="93"/>
      <c r="AX72" s="93"/>
      <c r="AY72" s="93"/>
      <c r="AZ72" s="93"/>
      <c r="BA72" s="93"/>
      <c r="BB72" s="93"/>
      <c r="BC72" s="93"/>
      <c r="BD72" s="93"/>
      <c r="BE72" s="93"/>
      <c r="BF72" s="93"/>
      <c r="BG72" s="93"/>
      <c r="BH72" s="93"/>
      <c r="BI72" s="93"/>
      <c r="BJ72" s="93"/>
      <c r="BK72" s="93"/>
      <c r="BL72" s="93"/>
      <c r="BM72" s="93"/>
      <c r="BN72" s="93"/>
      <c r="BO72" s="93"/>
      <c r="BP72" s="93"/>
      <c r="BQ72" s="93"/>
      <c r="BR72" s="93"/>
      <c r="BS72" s="93"/>
      <c r="BT72" s="93"/>
      <c r="BU72" s="93"/>
      <c r="BV72" s="93"/>
      <c r="BW72" s="93"/>
      <c r="BX72" s="93"/>
      <c r="BY72" s="93"/>
      <c r="BZ72" s="93"/>
      <c r="CA72" s="93"/>
      <c r="CB72" s="93"/>
      <c r="CC72" s="93"/>
      <c r="CD72" s="93"/>
      <c r="CE72" s="93"/>
      <c r="CF72" s="93"/>
      <c r="CG72" s="93"/>
      <c r="CH72" s="93"/>
      <c r="CI72" s="93"/>
      <c r="CJ72" s="93"/>
      <c r="CK72" s="93"/>
      <c r="CL72" s="93"/>
      <c r="CM72" s="93"/>
      <c r="CN72" s="93"/>
      <c r="CO72" s="93"/>
      <c r="CP72" s="93"/>
      <c r="CQ72" s="93"/>
      <c r="CR72" s="93"/>
      <c r="CS72" s="93"/>
      <c r="CT72" s="93"/>
      <c r="CU72" s="93"/>
      <c r="CV72" s="93"/>
      <c r="CW72" s="93"/>
      <c r="CX72" s="93"/>
      <c r="CY72" s="93"/>
      <c r="CZ72" s="93"/>
      <c r="DA72" s="93"/>
      <c r="DB72" s="93"/>
      <c r="DC72" s="93"/>
      <c r="DD72" s="93"/>
      <c r="DE72" s="93"/>
      <c r="DF72" s="93"/>
      <c r="DG72" s="93"/>
      <c r="DH72" s="93"/>
      <c r="DI72" s="93"/>
      <c r="DJ72" s="93"/>
      <c r="DK72" s="93"/>
      <c r="DL72" s="93"/>
      <c r="DM72" s="93"/>
      <c r="DN72" s="93"/>
      <c r="DO72" s="93"/>
      <c r="DP72" s="93"/>
      <c r="DQ72" s="93"/>
      <c r="DR72" s="93"/>
      <c r="DS72" s="93"/>
      <c r="DT72" s="93"/>
      <c r="DU72" s="93"/>
      <c r="DV72" s="93"/>
      <c r="DW72" s="93"/>
      <c r="DX72" s="93"/>
      <c r="DY72" s="93"/>
      <c r="DZ72" s="93"/>
      <c r="EA72" s="93"/>
      <c r="EB72" s="93"/>
      <c r="EC72" s="93"/>
      <c r="ED72" s="93"/>
      <c r="EE72" s="93"/>
      <c r="EF72" s="93"/>
      <c r="EG72" s="93"/>
      <c r="EH72" s="93"/>
      <c r="EI72" s="93"/>
      <c r="EJ72" s="93"/>
      <c r="EK72" s="93"/>
      <c r="EL72" s="93"/>
      <c r="EM72" s="93"/>
      <c r="EN72" s="93"/>
    </row>
    <row r="73" spans="1:144" ht="17">
      <c r="A73" s="87"/>
      <c r="B73" s="88"/>
      <c r="C73" s="88"/>
      <c r="D73" s="88"/>
      <c r="E73" s="88"/>
      <c r="F73" s="88"/>
      <c r="G73" s="88"/>
      <c r="H73" s="88"/>
      <c r="I73" s="89"/>
      <c r="J73" s="89"/>
      <c r="K73" s="89"/>
      <c r="L73" s="89"/>
      <c r="M73" s="89"/>
      <c r="N73" s="89"/>
      <c r="O73" s="88"/>
      <c r="P73" s="88"/>
      <c r="Q73" s="88"/>
      <c r="R73" s="88"/>
      <c r="S73" s="88"/>
      <c r="T73" s="88"/>
      <c r="U73" s="88"/>
      <c r="V73" s="88"/>
      <c r="W73" s="88"/>
      <c r="X73" s="88"/>
      <c r="Y73" s="88"/>
      <c r="Z73" s="88"/>
      <c r="AA73" s="88"/>
      <c r="AB73" s="88"/>
      <c r="AC73" s="92"/>
      <c r="AD73" s="92"/>
      <c r="AE73" s="92"/>
      <c r="AF73" s="92"/>
      <c r="AG73" s="92"/>
      <c r="AH73" s="92"/>
      <c r="AI73" s="92"/>
      <c r="AJ73" s="92"/>
      <c r="AK73" s="92"/>
      <c r="AL73" s="92"/>
      <c r="AM73" s="92"/>
      <c r="AN73" s="92"/>
      <c r="AO73" s="93"/>
      <c r="AP73" s="93"/>
      <c r="AQ73" s="93"/>
      <c r="AR73" s="93"/>
      <c r="AS73" s="93"/>
      <c r="AT73" s="93"/>
      <c r="AU73" s="93"/>
      <c r="AV73" s="93"/>
      <c r="AW73" s="93"/>
      <c r="AX73" s="93"/>
      <c r="AY73" s="93"/>
      <c r="AZ73" s="93"/>
      <c r="BA73" s="93"/>
      <c r="BB73" s="93"/>
      <c r="BC73" s="93"/>
      <c r="BD73" s="93"/>
      <c r="BE73" s="93"/>
      <c r="BF73" s="93"/>
      <c r="BG73" s="93"/>
      <c r="BH73" s="93"/>
      <c r="BI73" s="93"/>
      <c r="BJ73" s="93"/>
      <c r="BK73" s="93"/>
      <c r="BL73" s="93"/>
      <c r="BM73" s="93"/>
      <c r="BN73" s="93"/>
      <c r="BO73" s="93"/>
      <c r="BP73" s="93"/>
      <c r="BQ73" s="93"/>
      <c r="BR73" s="93"/>
      <c r="BS73" s="93"/>
      <c r="BT73" s="93"/>
      <c r="BU73" s="93"/>
      <c r="BV73" s="93"/>
      <c r="BW73" s="93"/>
      <c r="BX73" s="93"/>
      <c r="BY73" s="93"/>
      <c r="BZ73" s="93"/>
      <c r="CA73" s="93"/>
      <c r="CB73" s="93"/>
      <c r="CC73" s="93"/>
      <c r="CD73" s="93"/>
      <c r="CE73" s="93"/>
      <c r="CF73" s="93"/>
      <c r="CG73" s="93"/>
      <c r="CH73" s="93"/>
      <c r="CI73" s="93"/>
      <c r="CJ73" s="93"/>
      <c r="CK73" s="93"/>
      <c r="CL73" s="93"/>
      <c r="CM73" s="93"/>
      <c r="CN73" s="93"/>
      <c r="CO73" s="93"/>
      <c r="CP73" s="93"/>
      <c r="CQ73" s="93"/>
      <c r="CR73" s="93"/>
      <c r="CS73" s="93"/>
      <c r="CT73" s="93"/>
      <c r="CU73" s="93"/>
      <c r="CV73" s="93"/>
      <c r="CW73" s="93"/>
      <c r="CX73" s="93"/>
      <c r="CY73" s="93"/>
      <c r="CZ73" s="93"/>
      <c r="DA73" s="93"/>
      <c r="DB73" s="93"/>
      <c r="DC73" s="93"/>
      <c r="DD73" s="93"/>
      <c r="DE73" s="93"/>
      <c r="DF73" s="93"/>
      <c r="DG73" s="93"/>
      <c r="DH73" s="93"/>
      <c r="DI73" s="93"/>
      <c r="DJ73" s="93"/>
      <c r="DK73" s="93"/>
      <c r="DL73" s="93"/>
      <c r="DM73" s="93"/>
      <c r="DN73" s="93"/>
      <c r="DO73" s="93"/>
      <c r="DP73" s="93"/>
      <c r="DQ73" s="93"/>
      <c r="DR73" s="93"/>
      <c r="DS73" s="93"/>
      <c r="DT73" s="93"/>
      <c r="DU73" s="93"/>
      <c r="DV73" s="93"/>
      <c r="DW73" s="93"/>
      <c r="DX73" s="93"/>
      <c r="DY73" s="93"/>
      <c r="DZ73" s="93"/>
      <c r="EA73" s="93"/>
      <c r="EB73" s="93"/>
      <c r="EC73" s="93"/>
      <c r="ED73" s="93"/>
      <c r="EE73" s="93"/>
      <c r="EF73" s="93"/>
      <c r="EG73" s="93"/>
      <c r="EH73" s="93"/>
      <c r="EI73" s="93"/>
      <c r="EJ73" s="93"/>
      <c r="EK73" s="93"/>
      <c r="EL73" s="93"/>
      <c r="EM73" s="93"/>
      <c r="EN73" s="93"/>
    </row>
    <row r="74" spans="1:144" ht="17">
      <c r="A74" s="87"/>
      <c r="B74" s="88"/>
      <c r="C74" s="88"/>
      <c r="D74" s="88"/>
      <c r="E74" s="88"/>
      <c r="F74" s="88"/>
      <c r="G74" s="88"/>
      <c r="H74" s="88"/>
      <c r="I74" s="89"/>
      <c r="J74" s="89"/>
      <c r="K74" s="89"/>
      <c r="L74" s="89"/>
      <c r="M74" s="89"/>
      <c r="N74" s="89"/>
      <c r="O74" s="88"/>
      <c r="P74" s="88"/>
      <c r="Q74" s="88"/>
      <c r="R74" s="88"/>
      <c r="S74" s="88"/>
      <c r="T74" s="88"/>
      <c r="U74" s="88"/>
      <c r="V74" s="88"/>
      <c r="W74" s="88"/>
      <c r="X74" s="88"/>
      <c r="Y74" s="88"/>
      <c r="Z74" s="88"/>
      <c r="AA74" s="88"/>
      <c r="AB74" s="88"/>
    </row>
    <row r="75" spans="1:144" ht="17">
      <c r="A75" s="87"/>
      <c r="B75" s="88"/>
      <c r="C75" s="88"/>
      <c r="D75" s="88"/>
      <c r="E75" s="88"/>
      <c r="F75" s="88"/>
      <c r="G75" s="88"/>
      <c r="H75" s="88"/>
      <c r="I75" s="89"/>
      <c r="J75" s="89"/>
      <c r="K75" s="89"/>
      <c r="L75" s="89"/>
      <c r="M75" s="89"/>
      <c r="N75" s="89"/>
      <c r="O75" s="88"/>
      <c r="P75" s="88"/>
      <c r="Q75" s="88"/>
      <c r="R75" s="88"/>
      <c r="S75" s="88"/>
      <c r="T75" s="88"/>
      <c r="U75" s="88"/>
      <c r="V75" s="88"/>
      <c r="W75" s="88"/>
      <c r="X75" s="88"/>
      <c r="Y75" s="88"/>
      <c r="Z75" s="88"/>
      <c r="AA75" s="88"/>
      <c r="AB75" s="88"/>
    </row>
    <row r="76" spans="1:144" ht="17">
      <c r="A76" s="85"/>
      <c r="B76" s="84"/>
      <c r="C76" s="84"/>
      <c r="D76" s="84"/>
      <c r="E76" s="84"/>
      <c r="F76" s="84"/>
      <c r="G76" s="84"/>
      <c r="H76" s="84"/>
      <c r="I76" s="83"/>
      <c r="J76" s="83"/>
      <c r="K76" s="83"/>
      <c r="L76" s="83"/>
      <c r="M76" s="83"/>
      <c r="N76" s="83"/>
      <c r="O76" s="84"/>
      <c r="P76" s="84"/>
      <c r="Q76" s="84"/>
      <c r="R76" s="84"/>
      <c r="S76" s="84"/>
      <c r="T76" s="84"/>
      <c r="U76" s="84"/>
      <c r="V76" s="84"/>
      <c r="W76" s="84"/>
      <c r="X76" s="84"/>
      <c r="Y76" s="84"/>
      <c r="Z76" s="84"/>
      <c r="AA76" s="84"/>
      <c r="AB76" s="84"/>
    </row>
    <row r="77" spans="1:144" ht="17">
      <c r="A77" s="85"/>
      <c r="B77" s="84"/>
      <c r="C77" s="84"/>
      <c r="D77" s="84"/>
      <c r="E77" s="84"/>
      <c r="F77" s="84"/>
      <c r="G77" s="84"/>
      <c r="H77" s="84"/>
      <c r="I77" s="83"/>
      <c r="J77" s="83"/>
      <c r="K77" s="83"/>
      <c r="L77" s="83"/>
      <c r="M77" s="83"/>
      <c r="N77" s="83"/>
      <c r="O77" s="84"/>
      <c r="P77" s="84"/>
      <c r="Q77" s="84"/>
      <c r="R77" s="84"/>
      <c r="S77" s="84"/>
      <c r="T77" s="84"/>
      <c r="U77" s="84"/>
      <c r="V77" s="84"/>
      <c r="W77" s="84"/>
      <c r="X77" s="84"/>
      <c r="Y77" s="84"/>
      <c r="Z77" s="84"/>
      <c r="AA77" s="84"/>
      <c r="AB77" s="84"/>
    </row>
    <row r="78" spans="1:144" ht="17">
      <c r="A78" s="85"/>
      <c r="B78" s="84"/>
      <c r="C78" s="84"/>
      <c r="D78" s="84"/>
      <c r="E78" s="84"/>
      <c r="F78" s="84"/>
      <c r="G78" s="84"/>
      <c r="H78" s="84"/>
      <c r="I78" s="83"/>
      <c r="J78" s="83"/>
      <c r="K78" s="83"/>
      <c r="L78" s="83"/>
      <c r="M78" s="83"/>
      <c r="N78" s="83"/>
      <c r="O78" s="84"/>
      <c r="P78" s="84"/>
      <c r="Q78" s="84"/>
      <c r="R78" s="84"/>
      <c r="S78" s="84"/>
      <c r="T78" s="84"/>
      <c r="U78" s="84"/>
      <c r="V78" s="84"/>
      <c r="W78" s="84"/>
      <c r="X78" s="84"/>
      <c r="Y78" s="84"/>
      <c r="Z78" s="84"/>
      <c r="AA78" s="84"/>
      <c r="AB78" s="84"/>
    </row>
    <row r="79" spans="1:144" ht="17">
      <c r="A79" s="85"/>
      <c r="B79" s="84"/>
      <c r="C79" s="84"/>
      <c r="D79" s="84"/>
      <c r="E79" s="84"/>
      <c r="F79" s="84"/>
      <c r="G79" s="84"/>
      <c r="H79" s="84"/>
      <c r="I79" s="83"/>
      <c r="J79" s="86"/>
      <c r="K79" s="86"/>
      <c r="L79" s="83"/>
      <c r="M79" s="83"/>
      <c r="N79" s="83"/>
      <c r="O79" s="84"/>
      <c r="P79" s="84"/>
      <c r="Q79" s="84"/>
      <c r="R79" s="84"/>
      <c r="S79" s="84"/>
      <c r="T79" s="84"/>
      <c r="U79" s="84"/>
      <c r="V79" s="84"/>
      <c r="W79" s="84"/>
      <c r="X79" s="84"/>
      <c r="Y79" s="84"/>
      <c r="Z79" s="84"/>
      <c r="AA79" s="84"/>
      <c r="AB79" s="84"/>
    </row>
    <row r="80" spans="1:144" ht="17">
      <c r="A80" s="85"/>
      <c r="B80" s="84"/>
      <c r="C80" s="84"/>
      <c r="D80" s="84"/>
      <c r="E80" s="84"/>
      <c r="F80" s="84"/>
      <c r="G80" s="84"/>
      <c r="H80" s="84"/>
      <c r="I80" s="83"/>
      <c r="J80" s="83"/>
      <c r="K80" s="83"/>
      <c r="L80" s="83"/>
      <c r="M80" s="83"/>
      <c r="N80" s="83"/>
      <c r="O80" s="84"/>
      <c r="P80" s="84"/>
      <c r="Q80" s="84"/>
      <c r="R80" s="84"/>
      <c r="S80" s="84"/>
      <c r="T80" s="84"/>
      <c r="U80" s="84"/>
      <c r="V80" s="84"/>
      <c r="W80" s="84"/>
      <c r="X80" s="84"/>
      <c r="Y80" s="84"/>
      <c r="Z80" s="84"/>
      <c r="AA80" s="84"/>
      <c r="AB80" s="84"/>
    </row>
    <row r="81" spans="1:28" ht="17">
      <c r="A81" s="85"/>
      <c r="B81" s="84"/>
      <c r="C81" s="84"/>
      <c r="D81" s="84"/>
      <c r="E81" s="84"/>
      <c r="F81" s="84"/>
      <c r="G81" s="84"/>
      <c r="H81" s="84"/>
      <c r="I81" s="83"/>
      <c r="J81" s="83"/>
      <c r="K81" s="83"/>
      <c r="L81" s="83"/>
      <c r="M81" s="83"/>
      <c r="N81" s="83"/>
      <c r="O81" s="84"/>
      <c r="P81" s="84"/>
      <c r="Q81" s="84"/>
      <c r="R81" s="84"/>
      <c r="S81" s="84"/>
      <c r="T81" s="84"/>
      <c r="U81" s="84"/>
      <c r="V81" s="84"/>
      <c r="W81" s="84"/>
      <c r="X81" s="84"/>
      <c r="Y81" s="84"/>
      <c r="Z81" s="84"/>
      <c r="AA81" s="84"/>
      <c r="AB81" s="84"/>
    </row>
    <row r="82" spans="1:28" ht="17">
      <c r="A82" s="85"/>
      <c r="B82" s="84"/>
      <c r="C82" s="84"/>
      <c r="D82" s="84"/>
      <c r="E82" s="84"/>
      <c r="F82" s="84"/>
      <c r="G82" s="84"/>
      <c r="H82" s="84"/>
      <c r="I82" s="83"/>
      <c r="J82" s="83"/>
      <c r="K82" s="83"/>
      <c r="L82" s="83"/>
      <c r="M82" s="83"/>
      <c r="N82" s="83"/>
      <c r="O82" s="84"/>
      <c r="P82" s="84"/>
      <c r="Q82" s="84"/>
      <c r="R82" s="84"/>
      <c r="S82" s="84"/>
      <c r="T82" s="84"/>
      <c r="U82" s="84"/>
      <c r="V82" s="84"/>
      <c r="W82" s="84"/>
      <c r="X82" s="84"/>
      <c r="Y82" s="84"/>
      <c r="Z82" s="84"/>
      <c r="AA82" s="84"/>
      <c r="AB82" s="84"/>
    </row>
    <row r="83" spans="1:28" ht="17">
      <c r="A83" s="85"/>
      <c r="B83" s="84"/>
      <c r="C83" s="84"/>
      <c r="D83" s="84"/>
      <c r="E83" s="84"/>
      <c r="F83" s="84"/>
      <c r="G83" s="84"/>
      <c r="H83" s="84"/>
      <c r="I83" s="83"/>
      <c r="J83" s="83"/>
      <c r="K83" s="83"/>
      <c r="L83" s="83"/>
      <c r="M83" s="83"/>
      <c r="N83" s="83"/>
      <c r="O83" s="84"/>
      <c r="P83" s="84"/>
      <c r="Q83" s="84"/>
      <c r="R83" s="84"/>
      <c r="S83" s="84"/>
      <c r="T83" s="84"/>
      <c r="U83" s="84"/>
      <c r="V83" s="84"/>
      <c r="W83" s="84"/>
      <c r="X83" s="84"/>
      <c r="Y83" s="84"/>
      <c r="Z83" s="84"/>
      <c r="AA83" s="84"/>
      <c r="AB83" s="84"/>
    </row>
    <row r="84" spans="1:28" ht="17">
      <c r="A84" s="85"/>
      <c r="B84" s="84"/>
      <c r="C84" s="84"/>
      <c r="D84" s="84"/>
      <c r="E84" s="84"/>
      <c r="F84" s="84"/>
      <c r="G84" s="84"/>
      <c r="H84" s="84"/>
      <c r="I84" s="83"/>
      <c r="J84" s="83"/>
      <c r="K84" s="83"/>
      <c r="L84" s="83"/>
      <c r="M84" s="83"/>
      <c r="N84" s="83"/>
      <c r="O84" s="84"/>
      <c r="P84" s="84"/>
      <c r="Q84" s="84"/>
      <c r="R84" s="84"/>
      <c r="S84" s="84"/>
      <c r="T84" s="84"/>
      <c r="U84" s="84"/>
      <c r="V84" s="84"/>
      <c r="W84" s="84"/>
      <c r="X84" s="84"/>
      <c r="Y84" s="84"/>
      <c r="Z84" s="84"/>
      <c r="AA84" s="84"/>
      <c r="AB84" s="84"/>
    </row>
    <row r="85" spans="1:28" ht="17">
      <c r="A85" s="85"/>
      <c r="B85" s="84"/>
      <c r="C85" s="84"/>
      <c r="D85" s="84"/>
      <c r="E85" s="84"/>
      <c r="F85" s="84"/>
      <c r="G85" s="84"/>
      <c r="H85" s="84"/>
      <c r="I85" s="83"/>
      <c r="J85" s="83"/>
      <c r="K85" s="83"/>
      <c r="L85" s="83"/>
      <c r="M85" s="83"/>
      <c r="N85" s="83"/>
      <c r="O85" s="84"/>
      <c r="P85" s="84"/>
      <c r="Q85" s="84"/>
      <c r="R85" s="84"/>
      <c r="S85" s="84"/>
      <c r="T85" s="84"/>
      <c r="U85" s="84"/>
      <c r="V85" s="84"/>
      <c r="W85" s="84"/>
      <c r="X85" s="84"/>
      <c r="Y85" s="84"/>
      <c r="Z85" s="84"/>
      <c r="AA85" s="84"/>
      <c r="AB85" s="84"/>
    </row>
    <row r="86" spans="1:28" ht="17">
      <c r="A86" s="85"/>
      <c r="B86" s="84"/>
      <c r="C86" s="84"/>
      <c r="D86" s="84"/>
      <c r="E86" s="84"/>
      <c r="F86" s="84"/>
      <c r="G86" s="84"/>
      <c r="H86" s="84"/>
      <c r="I86" s="84"/>
      <c r="J86" s="84"/>
      <c r="K86" s="84"/>
      <c r="L86" s="84"/>
      <c r="M86" s="84"/>
      <c r="N86" s="84"/>
      <c r="O86" s="84"/>
      <c r="P86" s="84"/>
      <c r="Q86" s="84"/>
      <c r="R86" s="84"/>
      <c r="S86" s="84"/>
      <c r="T86" s="84"/>
      <c r="U86" s="84"/>
      <c r="V86" s="84"/>
      <c r="W86" s="84"/>
      <c r="X86" s="84"/>
      <c r="Y86" s="84"/>
      <c r="Z86" s="84"/>
      <c r="AA86" s="84"/>
      <c r="AB86" s="84"/>
    </row>
  </sheetData>
  <mergeCells count="3">
    <mergeCell ref="BZ1:CE1"/>
    <mergeCell ref="A13:M13"/>
    <mergeCell ref="AJ1:AO1"/>
  </mergeCells>
  <phoneticPr fontId="2" type="noConversion"/>
  <pageMargins left="0.44444444444444442" right="0.43055555555555558" top="0.34722222222222221" bottom="0.5625" header="0.22916666666666666" footer="0.46527777777777779"/>
  <pageSetup paperSize="9" orientation="portrait" horizontalDpi="4294967292" verticalDpi="4294967292"/>
  <drawing r:id="rId1"/>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106"/>
  <sheetViews>
    <sheetView tabSelected="1" topLeftCell="A11" workbookViewId="0">
      <selection activeCell="Z22" sqref="Z22"/>
    </sheetView>
  </sheetViews>
  <sheetFormatPr baseColWidth="10" defaultRowHeight="17" x14ac:dyDescent="0"/>
  <cols>
    <col min="1" max="1" width="6.1640625" style="14" customWidth="1"/>
    <col min="2" max="2" width="8" style="12" customWidth="1"/>
    <col min="3" max="3" width="3.83203125" style="12" customWidth="1"/>
    <col min="4" max="4" width="8" style="12" customWidth="1"/>
    <col min="5" max="5" width="3.83203125" style="12" customWidth="1"/>
    <col min="6" max="6" width="8" style="12" customWidth="1"/>
    <col min="7" max="7" width="3.83203125" style="12" customWidth="1"/>
    <col min="8" max="8" width="8" style="12" customWidth="1"/>
    <col min="9" max="9" width="3.83203125" style="12" customWidth="1"/>
    <col min="10" max="10" width="8" style="12" customWidth="1"/>
    <col min="11" max="11" width="3.83203125" style="12" customWidth="1"/>
    <col min="12" max="12" width="8" style="12" customWidth="1"/>
    <col min="13" max="13" width="3.83203125" style="12" customWidth="1"/>
    <col min="14" max="14" width="8" style="12" customWidth="1"/>
    <col min="15" max="16" width="3.83203125" style="12" customWidth="1"/>
    <col min="17" max="16384" width="10.83203125" style="12"/>
  </cols>
  <sheetData>
    <row r="1" spans="1:36">
      <c r="A1" s="48"/>
      <c r="B1" s="29"/>
      <c r="C1" s="29"/>
      <c r="D1" s="29"/>
      <c r="E1" s="29"/>
      <c r="F1" s="29"/>
      <c r="G1" s="29"/>
      <c r="H1" s="13"/>
      <c r="I1" s="13"/>
      <c r="J1" s="13"/>
      <c r="K1" s="13"/>
    </row>
    <row r="2" spans="1:36" ht="26">
      <c r="A2" s="232" t="s">
        <v>56</v>
      </c>
      <c r="B2" s="232"/>
      <c r="C2" s="232"/>
      <c r="D2" s="232"/>
      <c r="E2" s="232"/>
      <c r="F2" s="232"/>
      <c r="G2" s="232"/>
      <c r="H2" s="232"/>
      <c r="I2" s="232"/>
      <c r="J2" s="232"/>
      <c r="K2" s="232"/>
      <c r="L2" s="232"/>
      <c r="M2" s="232"/>
      <c r="N2" s="232"/>
      <c r="O2" s="232"/>
    </row>
    <row r="3" spans="1:36">
      <c r="A3" s="48"/>
      <c r="B3" s="29"/>
      <c r="I3" s="13"/>
      <c r="J3" s="13"/>
      <c r="K3" s="13"/>
    </row>
    <row r="4" spans="1:36">
      <c r="B4" s="242" t="s">
        <v>49</v>
      </c>
      <c r="C4" s="243"/>
      <c r="D4" s="242" t="s">
        <v>50</v>
      </c>
      <c r="E4" s="243"/>
      <c r="F4" s="242" t="s">
        <v>51</v>
      </c>
      <c r="G4" s="243"/>
      <c r="H4" s="242" t="s">
        <v>52</v>
      </c>
      <c r="I4" s="243"/>
      <c r="J4" s="242" t="s">
        <v>53</v>
      </c>
      <c r="K4" s="243"/>
      <c r="L4" s="242" t="s">
        <v>54</v>
      </c>
      <c r="M4" s="243"/>
      <c r="N4" s="242" t="s">
        <v>55</v>
      </c>
      <c r="O4" s="243"/>
      <c r="U4" s="58"/>
      <c r="AD4" s="230" t="s">
        <v>73</v>
      </c>
      <c r="AE4" s="230"/>
      <c r="AF4" s="230"/>
      <c r="AG4" s="230"/>
      <c r="AH4" s="230"/>
      <c r="AI4" s="230"/>
      <c r="AJ4" s="230"/>
    </row>
    <row r="5" spans="1:36">
      <c r="B5" s="100" t="s">
        <v>83</v>
      </c>
      <c r="C5" s="203" t="s">
        <v>84</v>
      </c>
      <c r="D5" s="97" t="s">
        <v>83</v>
      </c>
      <c r="E5" s="98" t="s">
        <v>84</v>
      </c>
      <c r="F5" s="97" t="s">
        <v>83</v>
      </c>
      <c r="G5" s="98" t="s">
        <v>84</v>
      </c>
      <c r="H5" s="97" t="s">
        <v>83</v>
      </c>
      <c r="I5" s="98" t="s">
        <v>84</v>
      </c>
      <c r="J5" s="97" t="s">
        <v>83</v>
      </c>
      <c r="K5" s="98" t="s">
        <v>84</v>
      </c>
      <c r="L5" s="97" t="s">
        <v>83</v>
      </c>
      <c r="M5" s="98" t="s">
        <v>84</v>
      </c>
      <c r="N5" s="97" t="s">
        <v>83</v>
      </c>
      <c r="O5" s="98" t="s">
        <v>84</v>
      </c>
      <c r="AD5" s="230"/>
      <c r="AE5" s="230"/>
      <c r="AF5" s="230"/>
      <c r="AG5" s="230"/>
      <c r="AH5" s="230"/>
      <c r="AI5" s="230"/>
      <c r="AJ5" s="230"/>
    </row>
    <row r="6" spans="1:36">
      <c r="A6" s="99"/>
      <c r="B6" s="102" t="s">
        <v>64</v>
      </c>
      <c r="C6" s="103">
        <v>50</v>
      </c>
      <c r="D6" s="102" t="s">
        <v>64</v>
      </c>
      <c r="E6" s="103">
        <v>50</v>
      </c>
      <c r="F6" s="102" t="s">
        <v>64</v>
      </c>
      <c r="G6" s="103">
        <v>50</v>
      </c>
      <c r="H6" s="102" t="s">
        <v>64</v>
      </c>
      <c r="I6" s="103">
        <v>50</v>
      </c>
      <c r="J6" s="102" t="s">
        <v>64</v>
      </c>
      <c r="K6" s="103">
        <v>50</v>
      </c>
      <c r="L6" s="102" t="s">
        <v>64</v>
      </c>
      <c r="M6" s="103">
        <v>50</v>
      </c>
      <c r="N6" s="102"/>
      <c r="O6" s="103"/>
      <c r="AD6" s="230"/>
      <c r="AE6" s="230"/>
      <c r="AF6" s="230"/>
      <c r="AG6" s="230"/>
      <c r="AH6" s="230"/>
      <c r="AI6" s="230"/>
      <c r="AJ6" s="230"/>
    </row>
    <row r="7" spans="1:36" ht="16" customHeight="1">
      <c r="A7" s="49" t="s">
        <v>85</v>
      </c>
      <c r="B7" s="100" t="s">
        <v>59</v>
      </c>
      <c r="C7" s="101">
        <v>5</v>
      </c>
      <c r="D7" s="100" t="s">
        <v>59</v>
      </c>
      <c r="E7" s="101">
        <v>5</v>
      </c>
      <c r="F7" s="100" t="s">
        <v>59</v>
      </c>
      <c r="G7" s="101">
        <v>5</v>
      </c>
      <c r="H7" s="100" t="s">
        <v>59</v>
      </c>
      <c r="I7" s="101">
        <v>5</v>
      </c>
      <c r="J7" s="100" t="s">
        <v>59</v>
      </c>
      <c r="K7" s="101">
        <v>5</v>
      </c>
      <c r="L7" s="100" t="s">
        <v>59</v>
      </c>
      <c r="M7" s="101">
        <v>5</v>
      </c>
      <c r="N7" s="100"/>
      <c r="O7" s="101"/>
      <c r="AD7" s="230"/>
      <c r="AE7" s="230"/>
      <c r="AF7" s="230"/>
      <c r="AG7" s="230"/>
      <c r="AH7" s="230"/>
      <c r="AI7" s="230"/>
      <c r="AJ7" s="230"/>
    </row>
    <row r="8" spans="1:36">
      <c r="A8" s="104"/>
      <c r="B8" s="100"/>
      <c r="C8" s="101"/>
      <c r="D8" s="97"/>
      <c r="E8" s="105"/>
      <c r="F8" s="97"/>
      <c r="G8" s="105"/>
      <c r="H8" s="97"/>
      <c r="I8" s="105"/>
      <c r="J8" s="97"/>
      <c r="K8" s="105"/>
      <c r="L8" s="97"/>
      <c r="M8" s="105"/>
      <c r="N8" s="97"/>
      <c r="O8" s="105"/>
      <c r="AD8" s="230"/>
      <c r="AE8" s="230"/>
      <c r="AF8" s="230"/>
      <c r="AG8" s="230"/>
      <c r="AH8" s="230"/>
      <c r="AI8" s="230"/>
      <c r="AJ8" s="230"/>
    </row>
    <row r="9" spans="1:36">
      <c r="A9" s="99"/>
      <c r="B9" s="102"/>
      <c r="C9" s="103"/>
      <c r="D9" s="102"/>
      <c r="E9" s="103"/>
      <c r="F9" s="102"/>
      <c r="G9" s="103"/>
      <c r="H9" s="102"/>
      <c r="I9" s="103"/>
      <c r="J9" s="102"/>
      <c r="K9" s="103"/>
      <c r="L9" s="102"/>
      <c r="M9" s="103"/>
      <c r="N9" s="102"/>
      <c r="O9" s="103"/>
      <c r="AD9" s="230"/>
      <c r="AE9" s="230"/>
      <c r="AF9" s="230"/>
      <c r="AG9" s="230"/>
      <c r="AH9" s="230"/>
      <c r="AI9" s="230"/>
      <c r="AJ9" s="230"/>
    </row>
    <row r="10" spans="1:36" ht="17" customHeight="1">
      <c r="A10" s="49" t="s">
        <v>86</v>
      </c>
      <c r="B10" s="100"/>
      <c r="C10" s="101"/>
      <c r="D10" s="100"/>
      <c r="E10" s="101"/>
      <c r="F10" s="100"/>
      <c r="G10" s="101"/>
      <c r="H10" s="100"/>
      <c r="I10" s="101"/>
      <c r="J10" s="100"/>
      <c r="K10" s="101"/>
      <c r="L10" s="100"/>
      <c r="M10" s="101"/>
      <c r="N10" s="100"/>
      <c r="O10" s="101"/>
      <c r="AD10" s="215" t="s">
        <v>74</v>
      </c>
      <c r="AE10" s="215"/>
      <c r="AF10" s="215"/>
      <c r="AG10" s="215"/>
      <c r="AH10" s="215"/>
      <c r="AI10" s="215"/>
      <c r="AJ10" s="215"/>
    </row>
    <row r="11" spans="1:36" ht="17" customHeight="1">
      <c r="A11" s="104"/>
      <c r="B11" s="97"/>
      <c r="C11" s="105"/>
      <c r="D11" s="97"/>
      <c r="E11" s="105"/>
      <c r="F11" s="97"/>
      <c r="G11" s="105"/>
      <c r="H11" s="97"/>
      <c r="I11" s="105"/>
      <c r="J11" s="97"/>
      <c r="K11" s="105"/>
      <c r="L11" s="97"/>
      <c r="M11" s="105"/>
      <c r="N11" s="97"/>
      <c r="O11" s="105"/>
      <c r="S11" s="240" t="s">
        <v>77</v>
      </c>
      <c r="T11" s="240" t="s">
        <v>121</v>
      </c>
      <c r="U11" s="241" t="s">
        <v>78</v>
      </c>
      <c r="V11" s="240" t="s">
        <v>79</v>
      </c>
      <c r="W11" s="188"/>
      <c r="X11" s="186"/>
      <c r="Y11" s="186"/>
      <c r="AD11" s="215"/>
      <c r="AE11" s="215"/>
      <c r="AF11" s="215"/>
      <c r="AG11" s="215"/>
      <c r="AH11" s="215"/>
      <c r="AI11" s="215"/>
      <c r="AJ11" s="215"/>
    </row>
    <row r="12" spans="1:36">
      <c r="A12" s="237" t="s">
        <v>87</v>
      </c>
      <c r="B12" s="102"/>
      <c r="C12" s="103"/>
      <c r="D12" s="102"/>
      <c r="E12" s="103"/>
      <c r="F12" s="102"/>
      <c r="G12" s="103"/>
      <c r="H12" s="102"/>
      <c r="I12" s="103"/>
      <c r="J12" s="102"/>
      <c r="K12" s="103"/>
      <c r="L12" s="102"/>
      <c r="M12" s="103"/>
      <c r="N12" s="102"/>
      <c r="O12" s="103"/>
      <c r="S12" s="240"/>
      <c r="T12" s="240"/>
      <c r="U12" s="241"/>
      <c r="V12" s="240"/>
      <c r="W12" s="240" t="s">
        <v>80</v>
      </c>
      <c r="X12" s="240" t="s">
        <v>81</v>
      </c>
      <c r="Y12" s="240" t="s">
        <v>122</v>
      </c>
      <c r="AD12" s="215"/>
      <c r="AE12" s="215"/>
      <c r="AF12" s="215"/>
      <c r="AG12" s="215"/>
      <c r="AH12" s="215"/>
      <c r="AI12" s="215"/>
      <c r="AJ12" s="215"/>
    </row>
    <row r="13" spans="1:36">
      <c r="A13" s="238"/>
      <c r="B13" s="100"/>
      <c r="C13" s="101"/>
      <c r="D13" s="100"/>
      <c r="E13" s="101"/>
      <c r="F13" s="100"/>
      <c r="G13" s="101"/>
      <c r="H13" s="100"/>
      <c r="I13" s="101"/>
      <c r="J13" s="100"/>
      <c r="K13" s="101"/>
      <c r="L13" s="100"/>
      <c r="M13" s="101"/>
      <c r="N13" s="100"/>
      <c r="O13" s="101"/>
      <c r="S13" s="240"/>
      <c r="T13" s="240"/>
      <c r="U13" s="241"/>
      <c r="V13" s="240"/>
      <c r="W13" s="240"/>
      <c r="X13" s="240"/>
      <c r="Y13" s="240"/>
      <c r="AD13" s="215"/>
      <c r="AE13" s="215"/>
      <c r="AF13" s="215"/>
      <c r="AG13" s="215"/>
      <c r="AH13" s="215"/>
      <c r="AI13" s="215"/>
      <c r="AJ13" s="215"/>
    </row>
    <row r="14" spans="1:36">
      <c r="A14" s="239"/>
      <c r="B14" s="97"/>
      <c r="C14" s="105"/>
      <c r="D14" s="97"/>
      <c r="E14" s="105"/>
      <c r="F14" s="97"/>
      <c r="G14" s="105"/>
      <c r="H14" s="97"/>
      <c r="I14" s="105"/>
      <c r="J14" s="97"/>
      <c r="K14" s="105"/>
      <c r="L14" s="97"/>
      <c r="M14" s="105"/>
      <c r="N14" s="97"/>
      <c r="O14" s="105"/>
      <c r="S14" s="240"/>
      <c r="T14" s="240"/>
      <c r="U14" s="241"/>
      <c r="V14" s="240"/>
      <c r="W14" s="240"/>
      <c r="X14" s="240"/>
      <c r="Y14" s="240"/>
      <c r="AD14" s="215"/>
      <c r="AE14" s="215"/>
      <c r="AF14" s="215"/>
      <c r="AG14" s="215"/>
      <c r="AH14" s="215"/>
      <c r="AI14" s="215"/>
      <c r="AJ14" s="215"/>
    </row>
    <row r="15" spans="1:36">
      <c r="A15" s="99"/>
      <c r="B15" s="102"/>
      <c r="C15" s="103"/>
      <c r="D15" s="102"/>
      <c r="E15" s="103"/>
      <c r="F15" s="102"/>
      <c r="G15" s="103"/>
      <c r="H15" s="102"/>
      <c r="I15" s="103"/>
      <c r="J15" s="102"/>
      <c r="K15" s="103"/>
      <c r="L15" s="102"/>
      <c r="M15" s="103"/>
      <c r="N15" s="102"/>
      <c r="O15" s="103"/>
      <c r="S15" s="240"/>
      <c r="T15" s="240"/>
      <c r="U15" s="241"/>
      <c r="V15" s="240"/>
      <c r="W15" s="240"/>
      <c r="X15" s="240"/>
      <c r="Y15" s="240"/>
    </row>
    <row r="16" spans="1:36" ht="21" customHeight="1">
      <c r="A16" s="49" t="s">
        <v>88</v>
      </c>
      <c r="B16" s="100"/>
      <c r="C16" s="101"/>
      <c r="D16" s="100"/>
      <c r="E16" s="101"/>
      <c r="F16" s="100"/>
      <c r="G16" s="101"/>
      <c r="H16" s="100"/>
      <c r="I16" s="101"/>
      <c r="J16" s="100"/>
      <c r="K16" s="101"/>
      <c r="L16" s="100"/>
      <c r="M16" s="101"/>
      <c r="N16" s="100"/>
      <c r="O16" s="101"/>
      <c r="S16" s="240"/>
      <c r="T16" s="240"/>
      <c r="U16" s="241"/>
      <c r="V16" s="240"/>
      <c r="W16" s="240"/>
      <c r="X16" s="240"/>
      <c r="Y16" s="240"/>
      <c r="AD16" s="216" t="s">
        <v>75</v>
      </c>
      <c r="AE16" s="216"/>
      <c r="AF16" s="216"/>
      <c r="AG16" s="216"/>
      <c r="AH16" s="216"/>
      <c r="AI16" s="216"/>
      <c r="AJ16" s="216"/>
    </row>
    <row r="17" spans="1:36">
      <c r="A17" s="104"/>
      <c r="B17" s="97"/>
      <c r="C17" s="105"/>
      <c r="D17" s="97"/>
      <c r="E17" s="105"/>
      <c r="F17" s="97"/>
      <c r="G17" s="105"/>
      <c r="H17" s="97"/>
      <c r="I17" s="105"/>
      <c r="J17" s="97"/>
      <c r="K17" s="105"/>
      <c r="L17" s="97"/>
      <c r="M17" s="105"/>
      <c r="N17" s="97"/>
      <c r="O17" s="105"/>
      <c r="S17" s="190">
        <f ca="1">ROUND(W32/(60),0)</f>
        <v>1</v>
      </c>
      <c r="T17" s="191">
        <f ca="1">IF(MAX(Z25:Z34)&gt;7,7,MAX(Z25:Z34))</f>
        <v>2</v>
      </c>
      <c r="U17" s="192">
        <f ca="1">W27</f>
        <v>30</v>
      </c>
      <c r="V17" s="191">
        <f ca="1">W31</f>
        <v>30</v>
      </c>
      <c r="W17" s="191">
        <f ca="1">W30</f>
        <v>0</v>
      </c>
      <c r="X17" s="191">
        <f ca="1">W29</f>
        <v>0</v>
      </c>
      <c r="Y17" s="191">
        <f ca="1">W28</f>
        <v>0</v>
      </c>
      <c r="AD17" s="216"/>
      <c r="AE17" s="216"/>
      <c r="AF17" s="216"/>
      <c r="AG17" s="216"/>
      <c r="AH17" s="216"/>
      <c r="AI17" s="216"/>
      <c r="AJ17" s="216"/>
    </row>
    <row r="18" spans="1:36">
      <c r="A18" s="99"/>
      <c r="S18" s="186"/>
      <c r="T18" s="186"/>
      <c r="U18" s="186"/>
      <c r="V18" s="186"/>
      <c r="W18" s="186"/>
      <c r="X18" s="186"/>
      <c r="Y18" s="186"/>
      <c r="AD18" s="90"/>
      <c r="AE18" s="90"/>
      <c r="AF18" s="90"/>
      <c r="AG18" s="90"/>
      <c r="AH18" s="90"/>
      <c r="AI18" s="90"/>
      <c r="AJ18" s="90"/>
    </row>
    <row r="19" spans="1:36">
      <c r="A19" s="48"/>
      <c r="AD19" s="215" t="s">
        <v>89</v>
      </c>
      <c r="AE19" s="215"/>
      <c r="AF19" s="215"/>
      <c r="AG19" s="215"/>
      <c r="AH19" s="215"/>
      <c r="AI19" s="215"/>
      <c r="AJ19" s="215"/>
    </row>
    <row r="20" spans="1:36" ht="17" customHeight="1">
      <c r="AD20" s="215"/>
      <c r="AE20" s="215"/>
      <c r="AF20" s="215"/>
      <c r="AG20" s="215"/>
      <c r="AH20" s="215"/>
      <c r="AI20" s="215"/>
      <c r="AJ20" s="215"/>
    </row>
    <row r="21" spans="1:36" ht="17" customHeight="1">
      <c r="X21" s="12" t="str">
        <f t="shared" ref="X21:Y23" si="0">X28</f>
        <v>mardi</v>
      </c>
      <c r="Y21" s="12">
        <f>Y28</f>
        <v>0</v>
      </c>
      <c r="Z21" s="91">
        <f ca="1">IF(AND(Y21=0,OR(ISBLANK(Y22),Y22&lt;&gt;0)),COUNTIF(Y$21:Y21,0)-SUM(Z20:Z$21),"")</f>
        <v>0</v>
      </c>
      <c r="AD21" s="215"/>
      <c r="AE21" s="215"/>
      <c r="AF21" s="215"/>
      <c r="AG21" s="215"/>
      <c r="AH21" s="215"/>
      <c r="AI21" s="215"/>
      <c r="AJ21" s="215"/>
    </row>
    <row r="22" spans="1:36" ht="19" customHeight="1">
      <c r="A22" s="24" t="s">
        <v>90</v>
      </c>
      <c r="E22" s="24" t="s">
        <v>91</v>
      </c>
      <c r="X22" s="12" t="str">
        <f t="shared" si="0"/>
        <v>Mercredi</v>
      </c>
      <c r="Y22" s="12">
        <f t="shared" si="0"/>
        <v>2.5</v>
      </c>
      <c r="Z22" s="91" t="str">
        <f>IF(AND(Y22=0,OR(ISBLANK(Y23),Y23&lt;&gt;0)),COUNTIF(Y$21:Y22,0)-SUM(Z$21:Z21),"")</f>
        <v/>
      </c>
    </row>
    <row r="23" spans="1:36">
      <c r="A23" s="77" t="s">
        <v>92</v>
      </c>
      <c r="E23" s="77" t="s">
        <v>93</v>
      </c>
      <c r="X23" s="12" t="str">
        <f t="shared" si="0"/>
        <v>Jeudi</v>
      </c>
      <c r="Y23" s="12">
        <f t="shared" si="0"/>
        <v>2.5</v>
      </c>
      <c r="Z23" s="91" t="str">
        <f>IF(AND(Y23=0,OR(ISBLANK(Y24),Y24&lt;&gt;0)),COUNTIF(Y$21:Y23,0)-SUM(Z$21:Z22),"")</f>
        <v/>
      </c>
    </row>
    <row r="24" spans="1:36">
      <c r="A24" s="82" t="s">
        <v>94</v>
      </c>
      <c r="E24" s="82" t="s">
        <v>95</v>
      </c>
      <c r="X24" s="12" t="str">
        <f t="shared" ref="X24:Y26" si="1">X31</f>
        <v>Vendredi</v>
      </c>
      <c r="Y24" s="12">
        <f t="shared" si="1"/>
        <v>2.5</v>
      </c>
      <c r="Z24" s="91" t="str">
        <f>IF(AND(Y24=0,OR(ISBLANK(Y25),Y25&lt;&gt;0)),COUNTIF(Y$21:Y24,0)-SUM(Z$21:Z23),"")</f>
        <v/>
      </c>
    </row>
    <row r="25" spans="1:36">
      <c r="A25" s="80" t="s">
        <v>96</v>
      </c>
      <c r="E25" s="80" t="s">
        <v>97</v>
      </c>
      <c r="X25" s="12" t="str">
        <f t="shared" si="1"/>
        <v>Samedi</v>
      </c>
      <c r="Y25" s="12">
        <f t="shared" si="1"/>
        <v>2.5</v>
      </c>
      <c r="Z25" s="91" t="str">
        <f>IF(AND(Y25=0,OR(ISBLANK(Y26),Y26&lt;&gt;0)),COUNTIF(Y$21:Y25,0)-SUM(Z$21:Z24),"")</f>
        <v/>
      </c>
    </row>
    <row r="26" spans="1:36">
      <c r="A26" s="79" t="s">
        <v>98</v>
      </c>
      <c r="E26" s="79" t="s">
        <v>99</v>
      </c>
      <c r="X26" s="12" t="str">
        <f t="shared" si="1"/>
        <v>Dimanche</v>
      </c>
      <c r="Y26" s="12">
        <f t="shared" si="1"/>
        <v>0</v>
      </c>
      <c r="Z26" s="91" t="str">
        <f>IF(AND(Y26=0,OR(ISBLANK(Y27),Y27&lt;&gt;0)),COUNTIF(Y$21:Y26,0)-SUM(Z$21:Z25),"")</f>
        <v/>
      </c>
    </row>
    <row r="27" spans="1:36" ht="17" customHeight="1">
      <c r="A27" s="61" t="s">
        <v>49</v>
      </c>
      <c r="B27" s="61">
        <f>SUM(B33:B36)</f>
        <v>2.5</v>
      </c>
      <c r="C27" s="64" t="s">
        <v>76</v>
      </c>
      <c r="D27" s="61" t="s">
        <v>50</v>
      </c>
      <c r="E27" s="61">
        <f>SUM(E33:E36)</f>
        <v>2.5</v>
      </c>
      <c r="F27" s="64" t="s">
        <v>76</v>
      </c>
      <c r="G27" s="61" t="s">
        <v>51</v>
      </c>
      <c r="H27" s="61">
        <f>SUM(H33:H36)</f>
        <v>2.5</v>
      </c>
      <c r="I27" s="64" t="s">
        <v>76</v>
      </c>
      <c r="J27" s="70" t="s">
        <v>52</v>
      </c>
      <c r="K27" s="61">
        <f>SUM(K33:K36)</f>
        <v>2.5</v>
      </c>
      <c r="L27" s="64" t="s">
        <v>76</v>
      </c>
      <c r="M27" s="70" t="s">
        <v>53</v>
      </c>
      <c r="N27" s="61">
        <f>SUM(N33:N36)</f>
        <v>2.5</v>
      </c>
      <c r="O27" s="64" t="s">
        <v>76</v>
      </c>
      <c r="P27" s="70" t="s">
        <v>54</v>
      </c>
      <c r="Q27" s="61">
        <f>SUM(Q33:Q36)</f>
        <v>2.5</v>
      </c>
      <c r="R27" s="64" t="s">
        <v>76</v>
      </c>
      <c r="S27" s="70" t="s">
        <v>55</v>
      </c>
      <c r="T27" s="61">
        <f>SUM(T33:T36)</f>
        <v>0</v>
      </c>
      <c r="U27" s="64" t="s">
        <v>76</v>
      </c>
      <c r="V27" s="81" t="s">
        <v>72</v>
      </c>
      <c r="W27" s="107">
        <f ca="1">SUM(W28:W31)</f>
        <v>30</v>
      </c>
      <c r="X27" s="71" t="s">
        <v>49</v>
      </c>
      <c r="Y27" s="244">
        <f>IF(B27&lt;10,0,B27)</f>
        <v>0</v>
      </c>
      <c r="Z27" s="91" t="str">
        <f>IF(AND(Y27=0,OR(ISBLANK(Y28),Y28&lt;&gt;0)),COUNTIF(Y$21:Y27,0)-SUM(Z$21:Z26),"")</f>
        <v/>
      </c>
    </row>
    <row r="28" spans="1:36" ht="17" customHeight="1">
      <c r="A28" s="60" t="s">
        <v>60</v>
      </c>
      <c r="B28" s="61">
        <f ca="1">SUMIF(B6:C17,"maximum",C6:C17)</f>
        <v>0</v>
      </c>
      <c r="C28" s="65">
        <f t="shared" ref="C28:C33" si="2">IF(B6="immobile",0,IF(B6="facile",0.5,IF(B6="modéré",1,IF(B6="intense",1.5,IF(B6="maximum",2)))))*C6</f>
        <v>0</v>
      </c>
      <c r="D28" s="60" t="s">
        <v>60</v>
      </c>
      <c r="E28" s="61">
        <f ca="1">SUMIF(D6:E17,"maximum",E6:E17)</f>
        <v>0</v>
      </c>
      <c r="F28" s="59">
        <f>IF(D6="immobile",0,IF(D6="facile",0.5,IF(D6="modéré",1,IF(D6="intense",1.5,IF(D6="maximum",2)))))*E6</f>
        <v>0</v>
      </c>
      <c r="G28" s="60" t="s">
        <v>60</v>
      </c>
      <c r="H28" s="61">
        <f ca="1">SUMIF(F6:G17,"maximum",G6:G17)</f>
        <v>0</v>
      </c>
      <c r="I28" s="59">
        <f>IF(F6="immobile",0,IF(F6="facile",0.5,IF(F6="modéré",1,IF(F6="intense",1.5,IF(F6="maximum",2)))))*G6</f>
        <v>0</v>
      </c>
      <c r="J28" s="66" t="s">
        <v>60</v>
      </c>
      <c r="K28" s="61">
        <f ca="1">SUMIF(H6:I17,"maximum",I6:I17)</f>
        <v>0</v>
      </c>
      <c r="L28" s="59">
        <f>IF(H6="immobile",0,IF(H6="facile",0.5,IF(H6="modéré",1,IF(H6="intense",1.5,IF(H6="maximum",2)))))*I6</f>
        <v>0</v>
      </c>
      <c r="M28" s="66" t="s">
        <v>60</v>
      </c>
      <c r="N28" s="61">
        <f ca="1">SUMIF(J6:K17,"maximum",K6:K17)</f>
        <v>0</v>
      </c>
      <c r="O28" s="59">
        <f>IF(J6="immobile",0,IF(J6="facile",0.5,IF(J6="modéré",1,IF(J6="intense",1.5,IF(J6="maximum",2)))))*K6</f>
        <v>0</v>
      </c>
      <c r="P28" s="66" t="s">
        <v>60</v>
      </c>
      <c r="Q28" s="61">
        <f ca="1">SUMIF(L6:M17,"maximum",M6:M17)</f>
        <v>0</v>
      </c>
      <c r="R28" s="59">
        <f>IF(L6="immobile",0,IF(L6="facile",0.5,IF(L6="modéré",1,IF(L6="intense",1.5,IF(L6="maximum",2)))))*M6</f>
        <v>0</v>
      </c>
      <c r="S28" s="66" t="s">
        <v>60</v>
      </c>
      <c r="T28" s="61">
        <f ca="1">SUMIF(N6:O17,"maximum",O6:O17)</f>
        <v>0</v>
      </c>
      <c r="U28" s="59">
        <f>IF(N6="immobile",0,IF(N6="facile",0.5,IF(N6="modéré",1,IF(N6="intense",1.5,IF(N6="maximum",2)))))*O6</f>
        <v>0</v>
      </c>
      <c r="V28" s="75" t="s">
        <v>60</v>
      </c>
      <c r="W28" s="61">
        <f t="shared" ref="W28:W36" ca="1" si="3">B28+E28+H28+K28+N28+Q28+T28</f>
        <v>0</v>
      </c>
      <c r="X28" s="71" t="s">
        <v>71</v>
      </c>
      <c r="Y28" s="244">
        <f>IF(E27&lt;10,0,E27)</f>
        <v>0</v>
      </c>
      <c r="Z28" s="91" t="str">
        <f ca="1">IF(AND(Y28=0,OR(ISBLANK(Y29),Y29&lt;&gt;0)),COUNTIF(Y$21:Y28,0)-SUM(Z$21:Z27),"")</f>
        <v/>
      </c>
    </row>
    <row r="29" spans="1:36" ht="17" customHeight="1">
      <c r="A29" s="62" t="s">
        <v>57</v>
      </c>
      <c r="B29" s="61">
        <f ca="1">SUMIF(B6:C17,"intense",C6:C17)</f>
        <v>0</v>
      </c>
      <c r="C29" s="65">
        <f t="shared" si="2"/>
        <v>2.5</v>
      </c>
      <c r="D29" s="62" t="s">
        <v>57</v>
      </c>
      <c r="E29" s="61">
        <f ca="1">SUMIF(D6:E17,"intense",E6:E17)</f>
        <v>0</v>
      </c>
      <c r="F29" s="59">
        <f>IF(D7="immobile",0,IF(D7="facile",0.5,IF(D7="modéré",1,IF(D7="intense",1.5,IF(D7="maximum",2)))))*E7</f>
        <v>2.5</v>
      </c>
      <c r="G29" s="62" t="s">
        <v>57</v>
      </c>
      <c r="H29" s="61">
        <f ca="1">SUMIF(F6:G17,"intense",G6:G17)</f>
        <v>0</v>
      </c>
      <c r="I29" s="59">
        <f>IF(F7="immobile",0,IF(F7="facile",0.5,IF(F7="modéré",1,IF(F7="intense",1.5,IF(F7="maximum",2)))))*G7</f>
        <v>2.5</v>
      </c>
      <c r="J29" s="67" t="s">
        <v>57</v>
      </c>
      <c r="K29" s="61">
        <f ca="1">SUMIF(H6:I17,"intense",I6:I17)</f>
        <v>0</v>
      </c>
      <c r="L29" s="59">
        <f>IF(H7="immobile",0,IF(H7="facile",0.5,IF(H7="modéré",1,IF(H7="intense",1.5,IF(H7="maximum",2)))))*I7</f>
        <v>2.5</v>
      </c>
      <c r="M29" s="67" t="s">
        <v>57</v>
      </c>
      <c r="N29" s="61">
        <f ca="1">SUMIF(J6:K17,"intense",K6:K17)</f>
        <v>0</v>
      </c>
      <c r="O29" s="59">
        <f>IF(J7="immobile",0,IF(J7="facile",0.5,IF(J7="modéré",1,IF(J7="intense",1.5,IF(J7="maximum",2)))))*K7</f>
        <v>2.5</v>
      </c>
      <c r="P29" s="67" t="s">
        <v>57</v>
      </c>
      <c r="Q29" s="61">
        <f ca="1">SUMIF(L6:M17,"intense",M6:M17)</f>
        <v>0</v>
      </c>
      <c r="R29" s="59">
        <f>IF(L7="immobile",0,IF(L7="facile",0.5,IF(L7="modéré",1,IF(L7="intense",1.5,IF(L7="maximum",2)))))*M7</f>
        <v>2.5</v>
      </c>
      <c r="S29" s="67" t="s">
        <v>57</v>
      </c>
      <c r="T29" s="61">
        <f ca="1">SUMIF(N6:O17,"intense",O6:O17)</f>
        <v>0</v>
      </c>
      <c r="U29" s="59">
        <f>IF(N7="immobile",0,IF(N7="facile",0.5,IF(N7="modéré",1,IF(N7="intense",1.5,IF(N7="maximum",2)))))*O7</f>
        <v>0</v>
      </c>
      <c r="V29" s="76" t="s">
        <v>57</v>
      </c>
      <c r="W29" s="61">
        <f ca="1">B29+E29+H29+K29+N29+Q29+T29</f>
        <v>0</v>
      </c>
      <c r="X29" s="71" t="s">
        <v>51</v>
      </c>
      <c r="Y29" s="244">
        <f>H27</f>
        <v>2.5</v>
      </c>
      <c r="Z29" s="91" t="str">
        <f>IF(AND(Y29=0,OR(ISBLANK(Y30),Y30&lt;&gt;0)),COUNTIF(Y$21:Y29,0)-SUM(Z$21:Z28),"")</f>
        <v/>
      </c>
    </row>
    <row r="30" spans="1:36" ht="17" customHeight="1">
      <c r="A30" s="62" t="s">
        <v>58</v>
      </c>
      <c r="B30" s="61">
        <f ca="1">SUMIF(B6:C17,"modéré",C6:C17)</f>
        <v>0</v>
      </c>
      <c r="C30" s="65">
        <f t="shared" si="2"/>
        <v>0</v>
      </c>
      <c r="D30" s="62" t="s">
        <v>58</v>
      </c>
      <c r="E30" s="61">
        <f ca="1">SUMIF(D6:E17,"modéré",E6:E17)</f>
        <v>0</v>
      </c>
      <c r="F30" s="59">
        <f>IF(D8="immobile",0,IF(D8="facile",0.5,IF(D8="modéré",1,IF(D8="intense",1.5,IF(D8="maximum",2)))))*E8</f>
        <v>0</v>
      </c>
      <c r="G30" s="62" t="s">
        <v>58</v>
      </c>
      <c r="H30" s="61">
        <f ca="1">SUMIF(F6:G17,"modéré",G6:G17)</f>
        <v>0</v>
      </c>
      <c r="I30" s="59">
        <f>IF(F8="immobile",0,IF(F8="facile",0.5,IF(F8="modéré",1,IF(F8="intense",1.5,IF(F8="maximum",2)))))*G8</f>
        <v>0</v>
      </c>
      <c r="J30" s="67" t="s">
        <v>58</v>
      </c>
      <c r="K30" s="61">
        <f ca="1">SUMIF(H6:I17,"modéré",I6:I17)</f>
        <v>0</v>
      </c>
      <c r="L30" s="59">
        <f>IF(H8="immobile",0,IF(H8="facile",0.5,IF(H8="modéré",1,IF(H8="intense",1.5,IF(H8="maximum",2)))))*I8</f>
        <v>0</v>
      </c>
      <c r="M30" s="67" t="s">
        <v>58</v>
      </c>
      <c r="N30" s="61">
        <f ca="1">SUMIF(J6:K17,"modéré",K6:K17)</f>
        <v>0</v>
      </c>
      <c r="O30" s="59">
        <f>IF(J8="immobile",0,IF(J8="facile",0.5,IF(J8="modéré",1,IF(J8="intense",1.5,IF(J8="maximum",2)))))*K8</f>
        <v>0</v>
      </c>
      <c r="P30" s="67" t="s">
        <v>58</v>
      </c>
      <c r="Q30" s="61">
        <f ca="1">SUMIF(L6:M17,"modéré",M6:M17)</f>
        <v>0</v>
      </c>
      <c r="R30" s="59">
        <f>IF(L8="immobile",0,IF(L8="facile",0.5,IF(L8="modéré",1,IF(L8="intense",1.5,IF(L8="maximum",2)))))*M8</f>
        <v>0</v>
      </c>
      <c r="S30" s="67" t="s">
        <v>58</v>
      </c>
      <c r="T30" s="61">
        <f ca="1">SUMIF(N6:O17,"modéré",O6:O17)</f>
        <v>0</v>
      </c>
      <c r="U30" s="59">
        <f>IF(N8="immobile",0,IF(N8="facile",0.5,IF(N8="modéré",1,IF(N8="intense",1.5,IF(N8="maximum",2)))))*O8</f>
        <v>0</v>
      </c>
      <c r="V30" s="76" t="s">
        <v>58</v>
      </c>
      <c r="W30" s="61">
        <f ca="1">B30+E30+H30+K30+N30+Q30+T30</f>
        <v>0</v>
      </c>
      <c r="X30" s="71" t="s">
        <v>52</v>
      </c>
      <c r="Y30" s="244">
        <f>K27</f>
        <v>2.5</v>
      </c>
      <c r="Z30" s="91" t="str">
        <f>IF(AND(Y30=0,OR(ISBLANK(Y31),Y31&lt;&gt;0)),COUNTIF(Y$21:Y30,0)-SUM(Z$21:Z29),"")</f>
        <v/>
      </c>
    </row>
    <row r="31" spans="1:36" ht="17" customHeight="1">
      <c r="A31" s="62" t="s">
        <v>59</v>
      </c>
      <c r="B31" s="61">
        <f ca="1">SUMIF(B6:C17,"facile",C6:C17)</f>
        <v>5</v>
      </c>
      <c r="C31" s="65">
        <f t="shared" si="2"/>
        <v>0</v>
      </c>
      <c r="D31" s="62" t="s">
        <v>59</v>
      </c>
      <c r="E31" s="61">
        <f ca="1">SUMIF(D6:E17,"facile",E6:E17)</f>
        <v>5</v>
      </c>
      <c r="F31" s="59">
        <f>IF(D9="immobile",0,IF(D9="facile",0.5,IF(D9="modéré",1,IF(D9="intense",1.5,IF(D9="maximum",2)))))*E9</f>
        <v>0</v>
      </c>
      <c r="G31" s="62" t="s">
        <v>59</v>
      </c>
      <c r="H31" s="61">
        <f ca="1">SUMIF(F6:G17,"facile",G6:G17)</f>
        <v>5</v>
      </c>
      <c r="I31" s="59">
        <f>IF(F9="immobile",0,IF(F9="facile",0.5,IF(F9="modéré",1,IF(F9="intense",1.5,IF(F9="maximum",2)))))*G9</f>
        <v>0</v>
      </c>
      <c r="J31" s="67" t="s">
        <v>59</v>
      </c>
      <c r="K31" s="61">
        <f ca="1">SUMIF(H6:I17,"facile",I6:I17)</f>
        <v>5</v>
      </c>
      <c r="L31" s="59">
        <f>IF(H9="immobile",0,IF(H9="facile",0.5,IF(H9="modéré",1,IF(H9="intense",1.5,IF(H9="maximum",2)))))*I9</f>
        <v>0</v>
      </c>
      <c r="M31" s="67" t="s">
        <v>59</v>
      </c>
      <c r="N31" s="61">
        <f ca="1">SUMIF(J6:K17,"facile",K6:K17)</f>
        <v>5</v>
      </c>
      <c r="O31" s="59">
        <f>IF(J9="immobile",0,IF(J9="facile",0.5,IF(J9="modéré",1,IF(J9="intense",1.5,IF(J9="maximum",2)))))*K9</f>
        <v>0</v>
      </c>
      <c r="P31" s="67" t="s">
        <v>59</v>
      </c>
      <c r="Q31" s="61">
        <f ca="1">SUMIF(L6:M17,"facile",M6:M17)</f>
        <v>5</v>
      </c>
      <c r="R31" s="59">
        <f>IF(L9="immobile",0,IF(L9="facile",0.5,IF(L9="modéré",1,IF(L9="intense",1.5,IF(L9="maximum",2)))))*M9</f>
        <v>0</v>
      </c>
      <c r="S31" s="67" t="s">
        <v>59</v>
      </c>
      <c r="T31" s="61">
        <f ca="1">SUMIF(N6:O17,"facile",O6:O17)</f>
        <v>0</v>
      </c>
      <c r="U31" s="59">
        <f>IF(N9="immobile",0,IF(N9="facile",0.5,IF(N9="modéré",1,IF(N9="intense",1.5,IF(N9="maximum",2)))))*O9</f>
        <v>0</v>
      </c>
      <c r="V31" s="76" t="s">
        <v>59</v>
      </c>
      <c r="W31" s="61">
        <f ca="1">B31+E31+H31+K31+N31+Q31+T31</f>
        <v>30</v>
      </c>
      <c r="X31" s="71" t="s">
        <v>53</v>
      </c>
      <c r="Y31" s="244">
        <f>N27</f>
        <v>2.5</v>
      </c>
      <c r="Z31" s="91" t="str">
        <f>IF(AND(Y31=0,OR(ISBLANK(Y32),Y32&lt;&gt;0)),COUNTIF(Y$21:Y31,0)-SUM(Z$21:Z30),"")</f>
        <v/>
      </c>
    </row>
    <row r="32" spans="1:36" ht="16" customHeight="1">
      <c r="A32" s="62" t="s">
        <v>64</v>
      </c>
      <c r="B32" s="61">
        <f ca="1">SUMIF(B6:C17,"immobile",C6:C17)</f>
        <v>50</v>
      </c>
      <c r="C32" s="65">
        <f t="shared" si="2"/>
        <v>0</v>
      </c>
      <c r="D32" s="62" t="s">
        <v>64</v>
      </c>
      <c r="E32" s="61">
        <f ca="1">SUMIF(D6:E17,"immobile",E6:E17)</f>
        <v>50</v>
      </c>
      <c r="F32" s="59">
        <f t="shared" ref="F32:F39" si="4">IF(D10="immobile",0,IF(D10="facile",0.5,IF(D10="modéré",1,IF(D10="intense",1.5,IF(D10="maximum",2)))))*E10</f>
        <v>0</v>
      </c>
      <c r="G32" s="62" t="s">
        <v>64</v>
      </c>
      <c r="H32" s="61">
        <f ca="1">SUMIF(F6:G17,"immobile",G6:G17)</f>
        <v>50</v>
      </c>
      <c r="I32" s="59">
        <f t="shared" ref="I32:I39" si="5">IF(F10="immobile",0,IF(F10="facile",0.5,IF(F10="modéré",1,IF(F10="intense",1.5,IF(F10="maximum",2)))))*G10</f>
        <v>0</v>
      </c>
      <c r="J32" s="67" t="s">
        <v>64</v>
      </c>
      <c r="K32" s="61">
        <f ca="1">SUMIF(H6:I17,"immobile",I6:I17)</f>
        <v>50</v>
      </c>
      <c r="L32" s="59">
        <f t="shared" ref="L32:L39" si="6">IF(H10="immobile",0,IF(H10="facile",0.5,IF(H10="modéré",1,IF(H10="intense",1.5,IF(H10="maximum",2)))))*I10</f>
        <v>0</v>
      </c>
      <c r="M32" s="67" t="s">
        <v>64</v>
      </c>
      <c r="N32" s="61">
        <f ca="1">SUMIF(J6:K17,"immobile",K6:K17)</f>
        <v>50</v>
      </c>
      <c r="O32" s="59">
        <f t="shared" ref="O32:O39" si="7">IF(J10="immobile",0,IF(J10="facile",0.5,IF(J10="modéré",1,IF(J10="intense",1.5,IF(J10="maximum",2)))))*K10</f>
        <v>0</v>
      </c>
      <c r="P32" s="67" t="s">
        <v>64</v>
      </c>
      <c r="Q32" s="61">
        <f ca="1">SUMIF(L6:M17,"immobile",M6:M17)</f>
        <v>50</v>
      </c>
      <c r="R32" s="59">
        <f t="shared" ref="R32:R39" si="8">IF(L10="immobile",0,IF(L10="facile",0.5,IF(L10="modéré",1,IF(L10="intense",1.5,IF(L10="maximum",2)))))*M10</f>
        <v>0</v>
      </c>
      <c r="S32" s="67" t="s">
        <v>64</v>
      </c>
      <c r="T32" s="61">
        <f ca="1">SUMIF(N6:O17,"immobile",O6:O17)</f>
        <v>0</v>
      </c>
      <c r="U32" s="59">
        <f t="shared" ref="U32:U39" si="9">IF(N10="immobile",0,IF(N10="facile",0.5,IF(N10="modéré",1,IF(N10="intense",1.5,IF(N10="maximum",2)))))*O10</f>
        <v>0</v>
      </c>
      <c r="V32" s="78" t="s">
        <v>64</v>
      </c>
      <c r="W32" s="61">
        <f ca="1">LARGE(B41:T41,1)</f>
        <v>50</v>
      </c>
      <c r="X32" s="71" t="s">
        <v>54</v>
      </c>
      <c r="Y32" s="244">
        <f>Q27</f>
        <v>2.5</v>
      </c>
      <c r="Z32" s="91" t="str">
        <f>IF(AND(Y32=0,OR(ISBLANK(Y33),Y33&lt;&gt;0)),COUNTIF(Y$21:Y32,0)-SUM(Z$21:Z31),"")</f>
        <v/>
      </c>
    </row>
    <row r="33" spans="1:26">
      <c r="A33" s="63" t="s">
        <v>67</v>
      </c>
      <c r="B33" s="61">
        <f>SUM(C28:C30)</f>
        <v>2.5</v>
      </c>
      <c r="C33" s="65">
        <f t="shared" si="2"/>
        <v>0</v>
      </c>
      <c r="D33" s="63" t="s">
        <v>67</v>
      </c>
      <c r="E33" s="61">
        <f>SUM(F28:F30)</f>
        <v>2.5</v>
      </c>
      <c r="F33" s="59">
        <f t="shared" si="4"/>
        <v>0</v>
      </c>
      <c r="G33" s="63" t="s">
        <v>67</v>
      </c>
      <c r="H33" s="61">
        <f>SUM(I28:I30)</f>
        <v>2.5</v>
      </c>
      <c r="I33" s="59">
        <f t="shared" si="5"/>
        <v>0</v>
      </c>
      <c r="J33" s="68" t="s">
        <v>67</v>
      </c>
      <c r="K33" s="61">
        <f>SUM(L28:L30)</f>
        <v>2.5</v>
      </c>
      <c r="L33" s="59">
        <f t="shared" si="6"/>
        <v>0</v>
      </c>
      <c r="M33" s="68" t="s">
        <v>67</v>
      </c>
      <c r="N33" s="61">
        <f>SUM(O28:O30)</f>
        <v>2.5</v>
      </c>
      <c r="O33" s="59">
        <f t="shared" si="7"/>
        <v>0</v>
      </c>
      <c r="P33" s="68" t="s">
        <v>67</v>
      </c>
      <c r="Q33" s="61">
        <f>SUM(R28:R30)</f>
        <v>2.5</v>
      </c>
      <c r="R33" s="59">
        <f t="shared" si="8"/>
        <v>0</v>
      </c>
      <c r="S33" s="68" t="s">
        <v>67</v>
      </c>
      <c r="T33" s="61">
        <f>SUM(U28:U30)</f>
        <v>0</v>
      </c>
      <c r="U33" s="59">
        <f t="shared" si="9"/>
        <v>0</v>
      </c>
      <c r="V33" s="73" t="s">
        <v>67</v>
      </c>
      <c r="W33" s="61">
        <f t="shared" si="3"/>
        <v>15</v>
      </c>
      <c r="X33" s="71" t="s">
        <v>55</v>
      </c>
      <c r="Y33" s="244">
        <f>T27</f>
        <v>0</v>
      </c>
      <c r="Z33" s="91">
        <f ca="1">IF(AND(Y33=0,OR(ISBLANK(Y34),Y34&lt;&gt;0)),COUNTIF(Y$21:Y33,0)-SUM(Z$21:Z32),"")</f>
        <v>1</v>
      </c>
    </row>
    <row r="34" spans="1:26" ht="30">
      <c r="A34" s="61" t="s">
        <v>65</v>
      </c>
      <c r="B34" s="61">
        <f>SUM(C31:C33)</f>
        <v>0</v>
      </c>
      <c r="C34" s="65">
        <f t="shared" ref="C34:C39" si="10">IF(B12="immobile",0,IF(B12="facile",0.5,IF(B12="modéré",1,IF(B12="intense",1.5,IF(B12="maximum",2)))))*C12</f>
        <v>0</v>
      </c>
      <c r="D34" s="61" t="s">
        <v>65</v>
      </c>
      <c r="E34" s="61">
        <f>SUM(F31:F33)</f>
        <v>0</v>
      </c>
      <c r="F34" s="59">
        <f t="shared" si="4"/>
        <v>0</v>
      </c>
      <c r="G34" s="61" t="s">
        <v>65</v>
      </c>
      <c r="H34" s="61">
        <f>SUM(I31:I33)</f>
        <v>0</v>
      </c>
      <c r="I34" s="59">
        <f t="shared" si="5"/>
        <v>0</v>
      </c>
      <c r="J34" s="69" t="s">
        <v>65</v>
      </c>
      <c r="K34" s="61">
        <f>SUM(L31:L33)</f>
        <v>0</v>
      </c>
      <c r="L34" s="59">
        <f t="shared" si="6"/>
        <v>0</v>
      </c>
      <c r="M34" s="69" t="s">
        <v>65</v>
      </c>
      <c r="N34" s="61">
        <f>SUM(O31:O33)</f>
        <v>0</v>
      </c>
      <c r="O34" s="59">
        <f t="shared" si="7"/>
        <v>0</v>
      </c>
      <c r="P34" s="69" t="s">
        <v>65</v>
      </c>
      <c r="Q34" s="61">
        <f>SUM(R31:R33)</f>
        <v>0</v>
      </c>
      <c r="R34" s="59">
        <f t="shared" si="8"/>
        <v>0</v>
      </c>
      <c r="S34" s="69" t="s">
        <v>65</v>
      </c>
      <c r="T34" s="61">
        <f>SUM(U31:U33)</f>
        <v>0</v>
      </c>
      <c r="U34" s="59">
        <f t="shared" si="9"/>
        <v>0</v>
      </c>
      <c r="V34" s="74" t="s">
        <v>65</v>
      </c>
      <c r="W34" s="61">
        <f t="shared" si="3"/>
        <v>0</v>
      </c>
    </row>
    <row r="35" spans="1:26">
      <c r="A35" s="61" t="s">
        <v>68</v>
      </c>
      <c r="B35" s="61">
        <f>SUM(C34:C36)</f>
        <v>0</v>
      </c>
      <c r="C35" s="65">
        <f t="shared" si="10"/>
        <v>0</v>
      </c>
      <c r="D35" s="61" t="s">
        <v>68</v>
      </c>
      <c r="E35" s="61">
        <f>SUM(F34:F36)</f>
        <v>0</v>
      </c>
      <c r="F35" s="59">
        <f t="shared" si="4"/>
        <v>0</v>
      </c>
      <c r="G35" s="61" t="s">
        <v>68</v>
      </c>
      <c r="H35" s="61">
        <f>SUM(I34:I36)</f>
        <v>0</v>
      </c>
      <c r="I35" s="59">
        <f t="shared" si="5"/>
        <v>0</v>
      </c>
      <c r="J35" s="69" t="s">
        <v>68</v>
      </c>
      <c r="K35" s="61">
        <f>SUM(L34:L36)</f>
        <v>0</v>
      </c>
      <c r="L35" s="59">
        <f t="shared" si="6"/>
        <v>0</v>
      </c>
      <c r="M35" s="69" t="s">
        <v>68</v>
      </c>
      <c r="N35" s="61">
        <f>SUM(O34:O36)</f>
        <v>0</v>
      </c>
      <c r="O35" s="59">
        <f t="shared" si="7"/>
        <v>0</v>
      </c>
      <c r="P35" s="69" t="s">
        <v>68</v>
      </c>
      <c r="Q35" s="61">
        <f>SUM(R34:R36)</f>
        <v>0</v>
      </c>
      <c r="R35" s="59">
        <f t="shared" si="8"/>
        <v>0</v>
      </c>
      <c r="S35" s="69" t="s">
        <v>68</v>
      </c>
      <c r="T35" s="61">
        <f>SUM(U34:U36)</f>
        <v>0</v>
      </c>
      <c r="U35" s="59">
        <f t="shared" si="9"/>
        <v>0</v>
      </c>
      <c r="V35" s="74" t="s">
        <v>68</v>
      </c>
      <c r="W35" s="61">
        <f t="shared" si="3"/>
        <v>0</v>
      </c>
    </row>
    <row r="36" spans="1:26" ht="30">
      <c r="A36" s="61" t="s">
        <v>66</v>
      </c>
      <c r="B36" s="61">
        <f>SUM(C37:C39)</f>
        <v>0</v>
      </c>
      <c r="C36" s="65">
        <f t="shared" si="10"/>
        <v>0</v>
      </c>
      <c r="D36" s="61" t="s">
        <v>66</v>
      </c>
      <c r="E36" s="61">
        <f>SUM(F37:F39)</f>
        <v>0</v>
      </c>
      <c r="F36" s="59">
        <f t="shared" si="4"/>
        <v>0</v>
      </c>
      <c r="G36" s="61" t="s">
        <v>66</v>
      </c>
      <c r="H36" s="61">
        <f>SUM(I37:I39)</f>
        <v>0</v>
      </c>
      <c r="I36" s="59">
        <f t="shared" si="5"/>
        <v>0</v>
      </c>
      <c r="J36" s="69" t="s">
        <v>66</v>
      </c>
      <c r="K36" s="61">
        <f>SUM(L37:L39)</f>
        <v>0</v>
      </c>
      <c r="L36" s="59">
        <f t="shared" si="6"/>
        <v>0</v>
      </c>
      <c r="M36" s="69" t="s">
        <v>66</v>
      </c>
      <c r="N36" s="61">
        <f>SUM(O37:O39)</f>
        <v>0</v>
      </c>
      <c r="O36" s="59">
        <f t="shared" si="7"/>
        <v>0</v>
      </c>
      <c r="P36" s="69" t="s">
        <v>66</v>
      </c>
      <c r="Q36" s="61">
        <f>SUM(R37:R39)</f>
        <v>0</v>
      </c>
      <c r="R36" s="59">
        <f t="shared" si="8"/>
        <v>0</v>
      </c>
      <c r="S36" s="69" t="s">
        <v>66</v>
      </c>
      <c r="T36" s="61">
        <f>SUM(U37:U39)</f>
        <v>0</v>
      </c>
      <c r="U36" s="59">
        <f t="shared" si="9"/>
        <v>0</v>
      </c>
      <c r="V36" s="74" t="s">
        <v>66</v>
      </c>
      <c r="W36" s="61">
        <f t="shared" si="3"/>
        <v>0</v>
      </c>
    </row>
    <row r="37" spans="1:26" ht="45">
      <c r="A37" s="61" t="s">
        <v>69</v>
      </c>
      <c r="B37" s="61">
        <f ca="1">SUMIF(B15:C17,"maximum",C15:C17)*2+SUMIF(B15:C17,"intense",C15:C17)*1.5</f>
        <v>0</v>
      </c>
      <c r="C37" s="65">
        <f t="shared" si="10"/>
        <v>0</v>
      </c>
      <c r="D37" s="61" t="s">
        <v>70</v>
      </c>
      <c r="E37" s="61">
        <f ca="1">SUMIF(D15:E17,"maximum",E15:E17)*2+SUMIF(D15:E17,"intense",E15:E17)*1.5</f>
        <v>0</v>
      </c>
      <c r="F37" s="59">
        <f t="shared" si="4"/>
        <v>0</v>
      </c>
      <c r="G37" s="61" t="s">
        <v>70</v>
      </c>
      <c r="H37" s="61">
        <f ca="1">SUMIF(F15:G17,"maximum",G15:G17)*2+SUMIF(F15:G17,"intense",G15:G17)*1.5</f>
        <v>0</v>
      </c>
      <c r="I37" s="59">
        <f t="shared" si="5"/>
        <v>0</v>
      </c>
      <c r="J37" s="72" t="s">
        <v>70</v>
      </c>
      <c r="K37" s="61">
        <f ca="1">SUMIF(H15:I17,"maximum",I15:I17)*2+SUMIF(H15:I17,"intense",I15:I17)*1.5</f>
        <v>0</v>
      </c>
      <c r="L37" s="59">
        <f t="shared" si="6"/>
        <v>0</v>
      </c>
      <c r="M37" s="72" t="s">
        <v>70</v>
      </c>
      <c r="N37" s="61">
        <f ca="1">SUMIF(J15:K17,"maximum",K15:K17)*2+SUMIF(J15:K17,"intense",K15:K17)*1.5</f>
        <v>0</v>
      </c>
      <c r="O37" s="59">
        <f t="shared" si="7"/>
        <v>0</v>
      </c>
      <c r="P37" s="72" t="s">
        <v>66</v>
      </c>
      <c r="Q37" s="61">
        <f ca="1">SUMIF(L15:M17,"maximum",M15:M17)*2+SUMIF(L15:M17,"intense",M15:M17)*1.5</f>
        <v>0</v>
      </c>
      <c r="R37" s="59">
        <f t="shared" si="8"/>
        <v>0</v>
      </c>
      <c r="S37" s="72" t="s">
        <v>66</v>
      </c>
      <c r="T37" s="61">
        <f ca="1">SUMIF(N15:O17,"maximum",O15:O17)*2+SUMIF(N15:O17,"intense",O15:O17)*1.5</f>
        <v>0</v>
      </c>
      <c r="U37" s="59">
        <f t="shared" si="9"/>
        <v>0</v>
      </c>
      <c r="V37" s="74" t="s">
        <v>69</v>
      </c>
      <c r="W37" s="61">
        <f ca="1">SUMIF(Q15:R17,"maximum",R15:R17)*2+SUMIF(Q15:R17,"intense",R15:R17)*1.5</f>
        <v>0</v>
      </c>
      <c r="Y37" s="12">
        <f ca="1">W28+W29+W30+W31</f>
        <v>30</v>
      </c>
    </row>
    <row r="38" spans="1:26">
      <c r="A38" s="12"/>
      <c r="C38" s="65">
        <f t="shared" si="10"/>
        <v>0</v>
      </c>
      <c r="F38" s="59">
        <f t="shared" si="4"/>
        <v>0</v>
      </c>
      <c r="I38" s="59">
        <f t="shared" si="5"/>
        <v>0</v>
      </c>
      <c r="L38" s="59">
        <f t="shared" si="6"/>
        <v>0</v>
      </c>
      <c r="O38" s="59">
        <f t="shared" si="7"/>
        <v>0</v>
      </c>
      <c r="R38" s="59">
        <f t="shared" si="8"/>
        <v>0</v>
      </c>
      <c r="U38" s="59">
        <f t="shared" si="9"/>
        <v>0</v>
      </c>
    </row>
    <row r="39" spans="1:26">
      <c r="A39" s="12"/>
      <c r="C39" s="65">
        <f t="shared" si="10"/>
        <v>0</v>
      </c>
      <c r="F39" s="59">
        <f t="shared" si="4"/>
        <v>0</v>
      </c>
      <c r="I39" s="59">
        <f t="shared" si="5"/>
        <v>0</v>
      </c>
      <c r="L39" s="59">
        <f t="shared" si="6"/>
        <v>0</v>
      </c>
      <c r="O39" s="59">
        <f t="shared" si="7"/>
        <v>0</v>
      </c>
      <c r="R39" s="59">
        <f t="shared" si="8"/>
        <v>0</v>
      </c>
      <c r="U39" s="59">
        <f t="shared" si="9"/>
        <v>0</v>
      </c>
    </row>
    <row r="40" spans="1:26">
      <c r="A40" s="12"/>
    </row>
    <row r="41" spans="1:26">
      <c r="A41" s="12"/>
      <c r="B41" s="12">
        <f ca="1">B32</f>
        <v>50</v>
      </c>
      <c r="E41" s="184">
        <f ca="1">E32</f>
        <v>50</v>
      </c>
      <c r="F41" s="12">
        <f t="shared" ref="F41:T41" si="11">F32</f>
        <v>0</v>
      </c>
      <c r="H41" s="12">
        <f t="shared" ca="1" si="11"/>
        <v>50</v>
      </c>
      <c r="K41" s="185">
        <f t="shared" ca="1" si="11"/>
        <v>50</v>
      </c>
      <c r="L41" s="12">
        <f t="shared" si="11"/>
        <v>0</v>
      </c>
      <c r="N41" s="12">
        <f t="shared" ca="1" si="11"/>
        <v>50</v>
      </c>
      <c r="O41" s="12">
        <f t="shared" si="11"/>
        <v>0</v>
      </c>
      <c r="Q41" s="12">
        <f t="shared" ca="1" si="11"/>
        <v>50</v>
      </c>
      <c r="R41" s="12">
        <f t="shared" si="11"/>
        <v>0</v>
      </c>
      <c r="T41" s="12">
        <f t="shared" ca="1" si="11"/>
        <v>0</v>
      </c>
    </row>
    <row r="42" spans="1:26">
      <c r="A42" s="12"/>
      <c r="C42" s="29"/>
      <c r="D42" s="29"/>
    </row>
    <row r="43" spans="1:26">
      <c r="A43" s="12"/>
      <c r="C43" s="29"/>
      <c r="D43" s="29"/>
    </row>
    <row r="44" spans="1:26">
      <c r="A44" s="12"/>
      <c r="C44" s="29"/>
      <c r="D44" s="29"/>
    </row>
    <row r="45" spans="1:26">
      <c r="A45" s="29"/>
      <c r="B45" s="29"/>
      <c r="C45" s="29"/>
      <c r="D45" s="29"/>
    </row>
    <row r="53" spans="8:11">
      <c r="H53" s="13"/>
      <c r="I53" s="13"/>
      <c r="J53" s="13"/>
      <c r="K53" s="13"/>
    </row>
    <row r="54" spans="8:11">
      <c r="H54" s="13"/>
      <c r="I54" s="13"/>
      <c r="J54" s="13"/>
      <c r="K54" s="13"/>
    </row>
    <row r="55" spans="8:11">
      <c r="H55" s="13"/>
      <c r="I55" s="13"/>
      <c r="J55" s="13"/>
      <c r="K55" s="13"/>
    </row>
    <row r="56" spans="8:11">
      <c r="H56" s="13"/>
      <c r="I56" s="13"/>
      <c r="J56" s="13"/>
      <c r="K56" s="13"/>
    </row>
    <row r="57" spans="8:11">
      <c r="H57" s="13"/>
      <c r="I57" s="13"/>
      <c r="J57" s="13"/>
      <c r="K57" s="13"/>
    </row>
    <row r="58" spans="8:11">
      <c r="H58" s="13"/>
      <c r="I58" s="13"/>
      <c r="J58" s="13"/>
      <c r="K58" s="13"/>
    </row>
    <row r="59" spans="8:11">
      <c r="H59" s="13"/>
      <c r="I59" s="13"/>
      <c r="J59" s="13"/>
      <c r="K59" s="13"/>
    </row>
    <row r="60" spans="8:11">
      <c r="H60" s="13"/>
      <c r="I60" s="106"/>
      <c r="J60" s="13"/>
      <c r="K60" s="13"/>
    </row>
    <row r="61" spans="8:11">
      <c r="H61" s="13"/>
      <c r="I61" s="13"/>
      <c r="J61" s="13"/>
      <c r="K61" s="13"/>
    </row>
    <row r="62" spans="8:11">
      <c r="H62" s="13"/>
      <c r="I62" s="13"/>
      <c r="J62" s="13"/>
      <c r="K62" s="13"/>
    </row>
    <row r="63" spans="8:11">
      <c r="H63" s="13"/>
      <c r="I63" s="13"/>
      <c r="J63" s="13"/>
      <c r="K63" s="13"/>
    </row>
    <row r="64" spans="8:11">
      <c r="H64" s="13"/>
      <c r="I64" s="13"/>
      <c r="J64" s="13"/>
      <c r="K64" s="13"/>
    </row>
    <row r="65" spans="1:11">
      <c r="H65" s="13"/>
      <c r="I65" s="13"/>
      <c r="J65" s="13"/>
      <c r="K65" s="13"/>
    </row>
    <row r="66" spans="1:11" s="22" customFormat="1">
      <c r="A66" s="14"/>
      <c r="H66" s="13"/>
      <c r="I66" s="13"/>
      <c r="J66" s="13"/>
      <c r="K66" s="13"/>
    </row>
    <row r="71" spans="1:11" ht="26">
      <c r="A71" s="27"/>
      <c r="B71" s="27"/>
      <c r="C71" s="27"/>
      <c r="D71" s="27"/>
      <c r="E71" s="27"/>
      <c r="F71" s="27"/>
      <c r="G71" s="27"/>
    </row>
    <row r="73" spans="1:11">
      <c r="A73" s="53"/>
    </row>
    <row r="77" spans="1:11">
      <c r="A77" s="54"/>
    </row>
    <row r="78" spans="1:11">
      <c r="A78" s="54"/>
    </row>
    <row r="79" spans="1:11" ht="26">
      <c r="A79" s="54"/>
      <c r="H79" s="27"/>
    </row>
    <row r="80" spans="1:11">
      <c r="B80" s="24"/>
      <c r="C80" s="24"/>
      <c r="D80" s="24"/>
      <c r="E80" s="24"/>
      <c r="F80" s="24"/>
      <c r="G80" s="24"/>
    </row>
    <row r="81" spans="1:7">
      <c r="A81" s="55"/>
      <c r="B81" s="25"/>
      <c r="C81" s="25"/>
      <c r="D81" s="25"/>
      <c r="E81" s="25"/>
      <c r="F81" s="25"/>
      <c r="G81" s="25"/>
    </row>
    <row r="82" spans="1:7">
      <c r="A82" s="54"/>
      <c r="B82" s="25"/>
      <c r="C82" s="25"/>
      <c r="D82" s="25"/>
      <c r="E82" s="25"/>
      <c r="F82" s="25"/>
      <c r="G82" s="25"/>
    </row>
    <row r="83" spans="1:7">
      <c r="A83" s="54"/>
    </row>
    <row r="86" spans="1:7">
      <c r="A86" s="54"/>
    </row>
    <row r="87" spans="1:7">
      <c r="A87" s="54"/>
    </row>
    <row r="93" spans="1:7" ht="26">
      <c r="A93" s="232" t="s">
        <v>137</v>
      </c>
      <c r="B93" s="232"/>
      <c r="C93" s="232"/>
      <c r="D93" s="232"/>
      <c r="E93" s="232"/>
      <c r="F93" s="232"/>
      <c r="G93" s="232"/>
    </row>
    <row r="96" spans="1:7">
      <c r="A96" s="12"/>
      <c r="B96" s="12" t="s">
        <v>29</v>
      </c>
    </row>
    <row r="97" spans="1:8">
      <c r="A97" s="12"/>
      <c r="B97" s="12" t="s">
        <v>30</v>
      </c>
    </row>
    <row r="98" spans="1:8">
      <c r="A98" s="12"/>
      <c r="B98" s="12" t="s">
        <v>31</v>
      </c>
    </row>
    <row r="99" spans="1:8">
      <c r="A99" s="12"/>
      <c r="B99" s="12" t="s">
        <v>32</v>
      </c>
    </row>
    <row r="100" spans="1:8">
      <c r="A100" s="12"/>
      <c r="B100" s="12" t="s">
        <v>33</v>
      </c>
    </row>
    <row r="101" spans="1:8">
      <c r="A101" s="12"/>
      <c r="B101" s="12" t="s">
        <v>35</v>
      </c>
    </row>
    <row r="102" spans="1:8">
      <c r="A102" s="12"/>
      <c r="B102" s="12" t="s">
        <v>36</v>
      </c>
    </row>
    <row r="103" spans="1:8">
      <c r="A103" s="12"/>
      <c r="B103" s="12" t="s">
        <v>37</v>
      </c>
      <c r="E103" s="12" t="s">
        <v>34</v>
      </c>
    </row>
    <row r="104" spans="1:8">
      <c r="A104" s="12"/>
      <c r="B104" s="23" t="s">
        <v>38</v>
      </c>
    </row>
    <row r="105" spans="1:8">
      <c r="A105" s="12"/>
      <c r="B105" s="23" t="s">
        <v>39</v>
      </c>
    </row>
    <row r="106" spans="1:8" ht="26">
      <c r="A106" s="12"/>
      <c r="H106" s="27"/>
    </row>
  </sheetData>
  <mergeCells count="21">
    <mergeCell ref="A93:G93"/>
    <mergeCell ref="S11:S16"/>
    <mergeCell ref="W12:W16"/>
    <mergeCell ref="A2:O2"/>
    <mergeCell ref="B4:C4"/>
    <mergeCell ref="D4:E4"/>
    <mergeCell ref="F4:G4"/>
    <mergeCell ref="H4:I4"/>
    <mergeCell ref="J4:K4"/>
    <mergeCell ref="L4:M4"/>
    <mergeCell ref="N4:O4"/>
    <mergeCell ref="AD4:AJ9"/>
    <mergeCell ref="AD10:AJ14"/>
    <mergeCell ref="A12:A14"/>
    <mergeCell ref="AD16:AJ17"/>
    <mergeCell ref="AD19:AJ21"/>
    <mergeCell ref="X12:X16"/>
    <mergeCell ref="Y12:Y16"/>
    <mergeCell ref="T11:T16"/>
    <mergeCell ref="V11:V16"/>
    <mergeCell ref="U11:U16"/>
  </mergeCells>
  <pageMargins left="0.75" right="0.75" top="1" bottom="1" header="0.5" footer="0.5"/>
  <pageSetup paperSize="9" orientation="portrait" horizontalDpi="4294967292" verticalDpi="4294967292"/>
  <extLst>
    <ext xmlns:x14="http://schemas.microsoft.com/office/spreadsheetml/2009/9/main" uri="{CCE6A557-97BC-4b89-ADB6-D9C93CAAB3DF}">
      <x14:dataValidations xmlns:xm="http://schemas.microsoft.com/office/excel/2006/main" count="9">
        <x14:dataValidation type="list" allowBlank="1" showInputMessage="1" showErrorMessage="1">
          <x14:formula1>
            <xm:f>'[1]Mennus déroulants'!#REF!</xm:f>
          </x14:formula1>
          <xm:sqref>O4</xm:sqref>
        </x14:dataValidation>
        <x14:dataValidation type="list" allowBlank="1" showInputMessage="1" showErrorMessage="1">
          <x14:formula1>
            <xm:f>Listes!$C$2:$C$26</xm:f>
          </x14:formula1>
          <xm:sqref>O6:O17 C6:C17 E6:E17 G6:G17 K6:K17 M6:M17 I6:I17</xm:sqref>
        </x14:dataValidation>
        <x14:dataValidation type="list" allowBlank="1" showInputMessage="1" showErrorMessage="1">
          <x14:formula1>
            <xm:f>Listes!$B$2:$B$6</xm:f>
          </x14:formula1>
          <xm:sqref>D8:D17</xm:sqref>
        </x14:dataValidation>
        <x14:dataValidation type="list" allowBlank="1" showInputMessage="1" showErrorMessage="1">
          <x14:formula1>
            <xm:f>Listes!$B$2:$B$6</xm:f>
          </x14:formula1>
          <xm:sqref>N6:N17</xm:sqref>
        </x14:dataValidation>
        <x14:dataValidation type="list" allowBlank="1" showInputMessage="1" showErrorMessage="1">
          <x14:formula1>
            <xm:f>Listes!$B$2:$B$6</xm:f>
          </x14:formula1>
          <xm:sqref>H8:H17</xm:sqref>
        </x14:dataValidation>
        <x14:dataValidation type="list" allowBlank="1" showInputMessage="1" showErrorMessage="1">
          <x14:formula1>
            <xm:f>Listes!$B$2:$B$6</xm:f>
          </x14:formula1>
          <xm:sqref>L8:L17</xm:sqref>
        </x14:dataValidation>
        <x14:dataValidation type="list" allowBlank="1" showInputMessage="1" showErrorMessage="1">
          <x14:formula1>
            <xm:f>Listes!$B$2:$B$6</xm:f>
          </x14:formula1>
          <xm:sqref>B6:B17 D6:D7 F6:F7 H6:H7 J6:J7 L6:L7</xm:sqref>
        </x14:dataValidation>
        <x14:dataValidation type="list" allowBlank="1" showInputMessage="1" showErrorMessage="1">
          <x14:formula1>
            <xm:f>Listes!$B$2:$B$6</xm:f>
          </x14:formula1>
          <xm:sqref>J8:J17</xm:sqref>
        </x14:dataValidation>
        <x14:dataValidation type="list" allowBlank="1" showInputMessage="1" showErrorMessage="1">
          <x14:formula1>
            <xm:f>Listes!$B$2:$B$6</xm:f>
          </x14:formula1>
          <xm:sqref>F8:F17</xm:sqref>
        </x14:dataValidation>
      </x14:dataValidations>
    </ex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5</vt:i4>
      </vt:variant>
    </vt:vector>
  </HeadingPairs>
  <TitlesOfParts>
    <vt:vector size="5" baseType="lpstr">
      <vt:lpstr>résumé</vt:lpstr>
      <vt:lpstr>Listes</vt:lpstr>
      <vt:lpstr>tests</vt:lpstr>
      <vt:lpstr>coach</vt:lpstr>
      <vt:lpstr>planning</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Macbook01</dc:creator>
  <cp:lastModifiedBy>Macbook01</cp:lastModifiedBy>
  <cp:lastPrinted>2018-05-14T07:34:49Z</cp:lastPrinted>
  <dcterms:created xsi:type="dcterms:W3CDTF">2017-11-13T12:08:23Z</dcterms:created>
  <dcterms:modified xsi:type="dcterms:W3CDTF">2018-11-26T10:29:55Z</dcterms:modified>
</cp:coreProperties>
</file>