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2685" yWindow="0" windowWidth="35565" windowHeight="19575" tabRatio="718" activeTab="1"/>
  </bookViews>
  <sheets>
    <sheet name="12-16" sheetId="9" r:id="rId1"/>
    <sheet name="01-17" sheetId="39" r:id="rId2"/>
  </sheet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39" l="1"/>
  <c r="AA14" i="39"/>
  <c r="AA15" i="39"/>
  <c r="AA20" i="39"/>
  <c r="AA22" i="39"/>
  <c r="AA25" i="39"/>
  <c r="AA28" i="39"/>
  <c r="AA32" i="39"/>
  <c r="Z14" i="39"/>
  <c r="Z15" i="39"/>
  <c r="Z20" i="39"/>
  <c r="Z22" i="39"/>
  <c r="Z25" i="39"/>
  <c r="Z28" i="39"/>
  <c r="Z32" i="39"/>
  <c r="Y14" i="39"/>
  <c r="Y15" i="39"/>
  <c r="Y20" i="39"/>
  <c r="Y22" i="39"/>
  <c r="Y25" i="39"/>
  <c r="Y28" i="39"/>
  <c r="Y32" i="39"/>
  <c r="X14" i="39"/>
  <c r="X15" i="39"/>
  <c r="X20" i="39"/>
  <c r="X22" i="39"/>
  <c r="X25" i="39"/>
  <c r="X28" i="39"/>
  <c r="X32" i="39"/>
  <c r="W14" i="39"/>
  <c r="W15" i="39"/>
  <c r="W20" i="39"/>
  <c r="W22" i="39"/>
  <c r="W25" i="39"/>
  <c r="W28" i="39"/>
  <c r="W32" i="39"/>
  <c r="V14" i="39"/>
  <c r="V15" i="39"/>
  <c r="V20" i="39"/>
  <c r="V22" i="39"/>
  <c r="V25" i="39"/>
  <c r="V28" i="39"/>
  <c r="V32" i="39"/>
  <c r="U14" i="39"/>
  <c r="U15" i="39"/>
  <c r="U20" i="39"/>
  <c r="U22" i="39"/>
  <c r="U25" i="39"/>
  <c r="U28" i="39"/>
  <c r="U32" i="39"/>
  <c r="T14" i="39"/>
  <c r="T15" i="39"/>
  <c r="T20" i="39"/>
  <c r="T22" i="39"/>
  <c r="T25" i="39"/>
  <c r="T28" i="39"/>
  <c r="T32" i="39"/>
  <c r="S14" i="39"/>
  <c r="S15" i="39"/>
  <c r="S20" i="39"/>
  <c r="S22" i="39"/>
  <c r="S25" i="39"/>
  <c r="S28" i="39"/>
  <c r="S32" i="39"/>
  <c r="P14" i="39"/>
  <c r="P15" i="39"/>
  <c r="P20" i="39"/>
  <c r="P22" i="39"/>
  <c r="P25" i="39"/>
  <c r="P28" i="39"/>
  <c r="P32" i="39"/>
  <c r="O14" i="39"/>
  <c r="O15" i="39"/>
  <c r="O20" i="39"/>
  <c r="O22" i="39"/>
  <c r="O25" i="39"/>
  <c r="O28" i="39"/>
  <c r="O32" i="39"/>
  <c r="N14" i="39"/>
  <c r="N15" i="39"/>
  <c r="N20" i="39"/>
  <c r="N22" i="39"/>
  <c r="N25" i="39"/>
  <c r="N28" i="39"/>
  <c r="N32" i="39"/>
  <c r="M14" i="39"/>
  <c r="M15" i="39"/>
  <c r="M20" i="39"/>
  <c r="M22" i="39"/>
  <c r="M25" i="39"/>
  <c r="M28" i="39"/>
  <c r="M32" i="39"/>
  <c r="L14" i="39"/>
  <c r="L15" i="39"/>
  <c r="L20" i="39"/>
  <c r="L22" i="39"/>
  <c r="L25" i="39"/>
  <c r="L28" i="39"/>
  <c r="L32" i="39"/>
  <c r="K14" i="39"/>
  <c r="K15" i="39"/>
  <c r="K20" i="39"/>
  <c r="K22" i="39"/>
  <c r="K25" i="39"/>
  <c r="K28" i="39"/>
  <c r="K32" i="39"/>
  <c r="J14" i="39"/>
  <c r="J15" i="39"/>
  <c r="J20" i="39"/>
  <c r="J22" i="39"/>
  <c r="J25" i="39"/>
  <c r="J28" i="39"/>
  <c r="J32" i="39"/>
  <c r="I14" i="39"/>
  <c r="I15" i="39"/>
  <c r="I20" i="39"/>
  <c r="I22" i="39"/>
  <c r="I25" i="39"/>
  <c r="I28" i="39"/>
  <c r="I32" i="39"/>
  <c r="H14" i="39"/>
  <c r="H15" i="39"/>
  <c r="H20" i="39"/>
  <c r="H22" i="39"/>
  <c r="H25" i="39"/>
  <c r="H28" i="39"/>
  <c r="H32" i="39"/>
  <c r="G14" i="39"/>
  <c r="G15" i="39"/>
  <c r="G20" i="39"/>
  <c r="G22" i="39"/>
  <c r="G25" i="39"/>
  <c r="G28" i="39"/>
  <c r="G32" i="39"/>
  <c r="F14" i="39"/>
  <c r="F15" i="39"/>
  <c r="F20" i="39"/>
  <c r="F22" i="39"/>
  <c r="F25" i="39"/>
  <c r="F28" i="39"/>
  <c r="F32" i="39"/>
  <c r="AA26" i="39"/>
  <c r="Z26" i="39"/>
  <c r="Y26" i="39"/>
  <c r="X26" i="39"/>
  <c r="W26" i="39"/>
  <c r="V26" i="39"/>
  <c r="U26" i="39"/>
  <c r="T26" i="39"/>
  <c r="S26" i="39"/>
  <c r="P26" i="39"/>
  <c r="O26" i="39"/>
  <c r="N26" i="39"/>
  <c r="M26" i="39"/>
  <c r="L26" i="39"/>
  <c r="K26" i="39"/>
  <c r="J26" i="39"/>
  <c r="I26" i="39"/>
  <c r="H26" i="39"/>
  <c r="G26" i="39"/>
  <c r="F26" i="39"/>
  <c r="E26" i="39"/>
  <c r="D25" i="39"/>
  <c r="D26" i="39"/>
  <c r="AD22" i="39"/>
  <c r="D20" i="39"/>
  <c r="AD15" i="39"/>
  <c r="AD10" i="39"/>
  <c r="G9" i="39"/>
  <c r="H9" i="39"/>
  <c r="I9" i="39"/>
  <c r="J9" i="39"/>
  <c r="K9" i="39"/>
  <c r="L9" i="39"/>
  <c r="M9" i="39"/>
  <c r="N9" i="39"/>
  <c r="O9" i="39"/>
  <c r="P9" i="39"/>
  <c r="S9" i="39"/>
  <c r="T9" i="39"/>
  <c r="U9" i="39"/>
  <c r="V9" i="39"/>
  <c r="W9" i="39"/>
  <c r="X9" i="39"/>
  <c r="Y9" i="39"/>
  <c r="Z9" i="39"/>
  <c r="AA9" i="39"/>
  <c r="AC9" i="39"/>
  <c r="AB9" i="39"/>
  <c r="R9" i="39"/>
  <c r="Q9" i="39"/>
  <c r="F9" i="9"/>
  <c r="G9" i="9"/>
  <c r="H9" i="9"/>
  <c r="I9" i="9"/>
  <c r="J9" i="9"/>
  <c r="K9" i="9"/>
  <c r="L9" i="9"/>
  <c r="M9" i="9"/>
  <c r="N9" i="9"/>
  <c r="O9" i="9"/>
  <c r="P9" i="9"/>
  <c r="Q9" i="9"/>
  <c r="T9" i="9"/>
  <c r="U9" i="9"/>
  <c r="V9" i="9"/>
  <c r="W9" i="9"/>
  <c r="X9" i="9"/>
  <c r="Y9" i="9"/>
  <c r="Z9" i="9"/>
  <c r="AA9" i="9"/>
  <c r="AB9" i="9"/>
  <c r="AD9" i="9"/>
  <c r="AC9" i="9"/>
  <c r="S9" i="9"/>
  <c r="R9" i="9"/>
  <c r="AE10" i="9"/>
  <c r="F14" i="9"/>
  <c r="F15" i="9"/>
  <c r="G14" i="9"/>
  <c r="G15" i="9"/>
  <c r="H14" i="9"/>
  <c r="H15" i="9"/>
  <c r="I14" i="9"/>
  <c r="I15" i="9"/>
  <c r="J14" i="9"/>
  <c r="J15" i="9"/>
  <c r="K14" i="9"/>
  <c r="K15" i="9"/>
  <c r="L14" i="9"/>
  <c r="L15" i="9"/>
  <c r="M14" i="9"/>
  <c r="M15" i="9"/>
  <c r="N14" i="9"/>
  <c r="N15" i="9"/>
  <c r="O14" i="9"/>
  <c r="O15" i="9"/>
  <c r="P14" i="9"/>
  <c r="P15" i="9"/>
  <c r="Q14" i="9"/>
  <c r="Q15" i="9"/>
  <c r="T14" i="9"/>
  <c r="T15" i="9"/>
  <c r="U14" i="9"/>
  <c r="U15" i="9"/>
  <c r="V14" i="9"/>
  <c r="V15" i="9"/>
  <c r="W14" i="9"/>
  <c r="W15" i="9"/>
  <c r="X14" i="9"/>
  <c r="X15" i="9"/>
  <c r="Y14" i="9"/>
  <c r="Y15" i="9"/>
  <c r="Z14" i="9"/>
  <c r="Z15" i="9"/>
  <c r="AA14" i="9"/>
  <c r="AA15" i="9"/>
  <c r="AB14" i="9"/>
  <c r="AB15" i="9"/>
  <c r="AE15" i="9"/>
  <c r="F20" i="9"/>
  <c r="F22" i="9"/>
  <c r="G20" i="9"/>
  <c r="G22" i="9"/>
  <c r="H20" i="9"/>
  <c r="H22" i="9"/>
  <c r="I20" i="9"/>
  <c r="I22" i="9"/>
  <c r="J20" i="9"/>
  <c r="J22" i="9"/>
  <c r="K20" i="9"/>
  <c r="K22" i="9"/>
  <c r="L20" i="9"/>
  <c r="L22" i="9"/>
  <c r="M20" i="9"/>
  <c r="M22" i="9"/>
  <c r="N20" i="9"/>
  <c r="N22" i="9"/>
  <c r="O20" i="9"/>
  <c r="O22" i="9"/>
  <c r="P20" i="9"/>
  <c r="P22" i="9"/>
  <c r="Q20" i="9"/>
  <c r="Q22" i="9"/>
  <c r="T20" i="9"/>
  <c r="T22" i="9"/>
  <c r="U20" i="9"/>
  <c r="U22" i="9"/>
  <c r="V20" i="9"/>
  <c r="V22" i="9"/>
  <c r="W20" i="9"/>
  <c r="W22" i="9"/>
  <c r="X20" i="9"/>
  <c r="X22" i="9"/>
  <c r="Y20" i="9"/>
  <c r="Y22" i="9"/>
  <c r="Z20" i="9"/>
  <c r="Z22" i="9"/>
  <c r="AA20" i="9"/>
  <c r="AA22" i="9"/>
  <c r="AB20" i="9"/>
  <c r="AB22" i="9"/>
  <c r="AB25" i="9"/>
  <c r="AB28" i="9"/>
  <c r="AB32" i="9"/>
  <c r="AA25" i="9"/>
  <c r="AA28" i="9"/>
  <c r="AA32" i="9"/>
  <c r="Z25" i="9"/>
  <c r="Z28" i="9"/>
  <c r="Z32" i="9"/>
  <c r="Y25" i="9"/>
  <c r="Y28" i="9"/>
  <c r="Y32" i="9"/>
  <c r="X25" i="9"/>
  <c r="X28" i="9"/>
  <c r="X32" i="9"/>
  <c r="W25" i="9"/>
  <c r="W28" i="9"/>
  <c r="W32" i="9"/>
  <c r="V25" i="9"/>
  <c r="V28" i="9"/>
  <c r="V32" i="9"/>
  <c r="U25" i="9"/>
  <c r="U28" i="9"/>
  <c r="U32" i="9"/>
  <c r="T25" i="9"/>
  <c r="T28" i="9"/>
  <c r="T32" i="9"/>
  <c r="Q25" i="9"/>
  <c r="Q28" i="9"/>
  <c r="Q32" i="9"/>
  <c r="P25" i="9"/>
  <c r="P28" i="9"/>
  <c r="P32" i="9"/>
  <c r="O25" i="9"/>
  <c r="O28" i="9"/>
  <c r="O32" i="9"/>
  <c r="N25" i="9"/>
  <c r="N28" i="9"/>
  <c r="N32" i="9"/>
  <c r="M25" i="9"/>
  <c r="M28" i="9"/>
  <c r="M32" i="9"/>
  <c r="L25" i="9"/>
  <c r="L28" i="9"/>
  <c r="L32" i="9"/>
  <c r="K25" i="9"/>
  <c r="K28" i="9"/>
  <c r="K32" i="9"/>
  <c r="J25" i="9"/>
  <c r="J28" i="9"/>
  <c r="J32" i="9"/>
  <c r="I25" i="9"/>
  <c r="I28" i="9"/>
  <c r="I32" i="9"/>
  <c r="H25" i="9"/>
  <c r="H28" i="9"/>
  <c r="H32" i="9"/>
  <c r="G25" i="9"/>
  <c r="G28" i="9"/>
  <c r="G32" i="9"/>
  <c r="F25" i="9"/>
  <c r="F28" i="9"/>
  <c r="F32" i="9"/>
  <c r="AB26" i="9"/>
  <c r="AA26" i="9"/>
  <c r="Z26" i="9"/>
  <c r="Y26" i="9"/>
  <c r="X26" i="9"/>
  <c r="W26" i="9"/>
  <c r="V26" i="9"/>
  <c r="U26" i="9"/>
  <c r="T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5" i="9"/>
  <c r="D26" i="9"/>
  <c r="AE22" i="9"/>
  <c r="D20" i="9"/>
</calcChain>
</file>

<file path=xl/sharedStrings.xml><?xml version="1.0" encoding="utf-8"?>
<sst xmlns="http://schemas.openxmlformats.org/spreadsheetml/2006/main" count="38" uniqueCount="19">
  <si>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</si>
  <si>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</si>
  <si>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</si>
  <si>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</si>
  <si>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</si>
  <si>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</si>
  <si>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</si>
  <si>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</si>
  <si>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</si>
  <si>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</si>
  <si>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</si>
  <si>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</si>
  <si>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</si>
  <si>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</si>
  <si>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Activité Previsionnelle</t>
  </si>
  <si>
    <t>Mensuelle</t>
  </si>
  <si>
    <t>Cumul Stade</t>
  </si>
  <si>
    <t>Prévisions d'Activité et de Marge</t>
  </si>
  <si>
    <t>Dépenses Corrigées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</si>
</sst>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34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4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4" fontId="7" fillId="4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34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B3:AG32"/>
  <sheetViews>
    <sheetView showGridLines="0" workbookViewId="0">
      <selection activeCell="F14" sqref="F14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3" width="16.85546875" customWidth="1"/>
    <col min="34" max="34" width="12.85546875" bestFit="1" customWidth="1"/>
  </cols>
  <sheetData>
    <row r="3" spans="2:33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.75" thickBot="1" x14ac:dyDescent="0.3"/>
    <row r="9" spans="2:33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PROPER(TEXT(MID(CELL("filename",A1),FIND("]",CELL("filename",A1))+1,LEN(CELL("filename",A1))-FIND("]",CELL("filename",A1)))+31,"mmmm-aa"))</f>
        <v>Janvier-17</v>
      </c>
      <c r="G9" s="50" t="str">
        <f ca="1">PROPER(TEXT(F9+31,"mmmm-aa"))</f>
        <v>Février-17</v>
      </c>
      <c r="H9" s="50" t="str">
        <f t="shared" ref="H9:AB9" ca="1" si="0">PROPER(TEXT(G9+31,"mmmm-aa"))</f>
        <v>Mars-17</v>
      </c>
      <c r="I9" s="50" t="str">
        <f t="shared" ca="1" si="0"/>
        <v>Avril-17</v>
      </c>
      <c r="J9" s="50" t="str">
        <f t="shared" ca="1" si="0"/>
        <v>Mai-17</v>
      </c>
      <c r="K9" s="50" t="str">
        <f t="shared" ca="1" si="0"/>
        <v>Juin-17</v>
      </c>
      <c r="L9" s="50" t="str">
        <f t="shared" ca="1" si="0"/>
        <v>Juillet-17</v>
      </c>
      <c r="M9" s="50" t="str">
        <f t="shared" ca="1" si="0"/>
        <v>Août-17</v>
      </c>
      <c r="N9" s="50" t="str">
        <f t="shared" ca="1" si="0"/>
        <v>Septembre-17</v>
      </c>
      <c r="O9" s="50" t="str">
        <f t="shared" ca="1" si="0"/>
        <v>Octobre-17</v>
      </c>
      <c r="P9" s="50" t="str">
        <f t="shared" ca="1" si="0"/>
        <v>Novembre-17</v>
      </c>
      <c r="Q9" s="50" t="str">
        <f t="shared" ca="1" si="0"/>
        <v>Décembre-17</v>
      </c>
      <c r="R9" s="50" t="str">
        <f ca="1">"EX "&amp;TEXT(Q9,"aaaa")</f>
        <v>EX 2017</v>
      </c>
      <c r="S9" s="50" t="str">
        <f ca="1">"Cumul Fin "&amp;TEXT(Q9,"aaaa")</f>
        <v>Cumul Fin 2017</v>
      </c>
      <c r="T9" s="50" t="str">
        <f ca="1">PROPER(TEXT(Q9+31,"mmmm-aa"))</f>
        <v>Janvier-18</v>
      </c>
      <c r="U9" s="50" t="str">
        <f t="shared" ca="1" si="0"/>
        <v>Février-18</v>
      </c>
      <c r="V9" s="50" t="str">
        <f t="shared" ca="1" si="0"/>
        <v>Mars-18</v>
      </c>
      <c r="W9" s="50" t="str">
        <f t="shared" ca="1" si="0"/>
        <v>Avril-18</v>
      </c>
      <c r="X9" s="50" t="str">
        <f t="shared" ca="1" si="0"/>
        <v>Mai-18</v>
      </c>
      <c r="Y9" s="50" t="str">
        <f t="shared" ca="1" si="0"/>
        <v>Juin-18</v>
      </c>
      <c r="Z9" s="50" t="str">
        <f t="shared" ca="1" si="0"/>
        <v>Juillet-18</v>
      </c>
      <c r="AA9" s="50" t="str">
        <f t="shared" ca="1" si="0"/>
        <v>Août-18</v>
      </c>
      <c r="AB9" s="50" t="str">
        <f t="shared" ca="1" si="0"/>
        <v>Septembre-18</v>
      </c>
      <c r="AC9" s="50" t="str">
        <f ca="1">"EX "&amp;TEXT(AB9,"aaaa")</f>
        <v>EX 2018</v>
      </c>
      <c r="AD9" s="4" t="str">
        <f ca="1">"Cumul Fin "&amp;TEXT(AB9,"aaaa")</f>
        <v>Cumul Fin 2018</v>
      </c>
      <c r="AE9" s="4" t="s">
        <v>4</v>
      </c>
      <c r="AF9" s="5" t="s">
        <v>3</v>
      </c>
    </row>
    <row r="10" spans="2:33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11000000</v>
      </c>
      <c r="H10" s="32">
        <v>13000000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15000000</v>
      </c>
      <c r="N10" s="32">
        <v>16000000</v>
      </c>
      <c r="O10" s="32">
        <v>17000000</v>
      </c>
      <c r="P10" s="32">
        <v>16000000</v>
      </c>
      <c r="Q10" s="32">
        <v>15000000</v>
      </c>
      <c r="R10" s="32"/>
      <c r="S10" s="32"/>
      <c r="T10" s="32">
        <v>15000000</v>
      </c>
      <c r="U10" s="32">
        <v>15000000</v>
      </c>
      <c r="V10" s="32">
        <v>15000000</v>
      </c>
      <c r="W10" s="32">
        <v>15000000</v>
      </c>
      <c r="X10" s="32">
        <v>14000000</v>
      </c>
      <c r="Y10" s="32">
        <v>3000000</v>
      </c>
      <c r="Z10" s="32">
        <v>9045200</v>
      </c>
      <c r="AA10" s="32">
        <v>8000000</v>
      </c>
      <c r="AB10" s="32">
        <v>8000000</v>
      </c>
      <c r="AC10" s="32"/>
      <c r="AD10" s="32"/>
      <c r="AE10" s="32">
        <f>AD10-AF10</f>
        <v>-280500000</v>
      </c>
      <c r="AF10" s="33">
        <v>280500000</v>
      </c>
    </row>
    <row r="11" spans="2:33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9"/>
    </row>
    <row r="12" spans="2:33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9"/>
    </row>
    <row r="13" spans="2:33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17231518.280000001</v>
      </c>
      <c r="G13" s="16">
        <v>11588096.470000001</v>
      </c>
      <c r="H13" s="16">
        <v>24728079</v>
      </c>
      <c r="I13" s="16">
        <v>36994492.170000002</v>
      </c>
      <c r="J13" s="16">
        <v>27906730.469999999</v>
      </c>
      <c r="K13" s="16">
        <v>19898036.030000001</v>
      </c>
      <c r="L13" s="16">
        <v>16832097.399999999</v>
      </c>
      <c r="M13" s="16">
        <v>22076615.59</v>
      </c>
      <c r="N13" s="16">
        <v>16798639.129999999</v>
      </c>
      <c r="O13" s="16">
        <v>16421877.93</v>
      </c>
      <c r="P13" s="16">
        <v>16069723.279999999</v>
      </c>
      <c r="Q13" s="16">
        <v>2609369.2000000002</v>
      </c>
      <c r="R13" s="16"/>
      <c r="S13" s="16"/>
      <c r="T13" s="16">
        <v>2455978.39</v>
      </c>
      <c r="U13" s="16">
        <v>1237191.6100000001</v>
      </c>
      <c r="V13" s="16">
        <v>1134928.03</v>
      </c>
      <c r="W13" s="16">
        <v>1156663.1599999999</v>
      </c>
      <c r="X13" s="16">
        <v>842597.48</v>
      </c>
      <c r="Y13" s="16">
        <v>406168.04</v>
      </c>
      <c r="Z13" s="16">
        <v>242971.26</v>
      </c>
      <c r="AA13" s="16">
        <v>14839.98</v>
      </c>
      <c r="AB13" s="16">
        <v>39398587.100000001</v>
      </c>
      <c r="AC13" s="16"/>
      <c r="AD13" s="16"/>
      <c r="AE13" s="16"/>
      <c r="AF13" s="71">
        <v>280500000</v>
      </c>
    </row>
    <row r="14" spans="2:33" ht="18" customHeight="1" x14ac:dyDescent="0.25">
      <c r="B14" s="25" t="s">
        <v>9</v>
      </c>
      <c r="C14" s="26"/>
      <c r="D14" s="27"/>
      <c r="E14" s="58"/>
      <c r="F14" s="28">
        <f t="shared" ref="F14:AB14" si="1">F10-F13</f>
        <v>-6231518.2800000012</v>
      </c>
      <c r="G14" s="28">
        <f t="shared" si="1"/>
        <v>-588096.47000000067</v>
      </c>
      <c r="H14" s="28">
        <f t="shared" si="1"/>
        <v>-11728079</v>
      </c>
      <c r="I14" s="28">
        <f t="shared" si="1"/>
        <v>-21994492.170000002</v>
      </c>
      <c r="J14" s="28">
        <f t="shared" si="1"/>
        <v>-12906730.469999999</v>
      </c>
      <c r="K14" s="28">
        <f t="shared" si="1"/>
        <v>-4898036.0300000012</v>
      </c>
      <c r="L14" s="28">
        <f t="shared" si="1"/>
        <v>-1832097.3999999985</v>
      </c>
      <c r="M14" s="28">
        <f t="shared" si="1"/>
        <v>-7076615.5899999999</v>
      </c>
      <c r="N14" s="28">
        <f t="shared" si="1"/>
        <v>-798639.12999999896</v>
      </c>
      <c r="O14" s="28">
        <f t="shared" si="1"/>
        <v>578122.0700000003</v>
      </c>
      <c r="P14" s="28">
        <f t="shared" si="1"/>
        <v>-69723.279999999329</v>
      </c>
      <c r="Q14" s="28">
        <f t="shared" si="1"/>
        <v>12390630.800000001</v>
      </c>
      <c r="R14" s="28"/>
      <c r="S14" s="28"/>
      <c r="T14" s="28">
        <f t="shared" si="1"/>
        <v>12544021.609999999</v>
      </c>
      <c r="U14" s="28">
        <f t="shared" si="1"/>
        <v>13762808.390000001</v>
      </c>
      <c r="V14" s="28">
        <f t="shared" si="1"/>
        <v>13865071.970000001</v>
      </c>
      <c r="W14" s="28">
        <f t="shared" si="1"/>
        <v>13843336.84</v>
      </c>
      <c r="X14" s="28">
        <f t="shared" si="1"/>
        <v>13157402.52</v>
      </c>
      <c r="Y14" s="28">
        <f t="shared" si="1"/>
        <v>2593831.96</v>
      </c>
      <c r="Z14" s="28">
        <f t="shared" si="1"/>
        <v>8802228.7400000002</v>
      </c>
      <c r="AA14" s="28">
        <f t="shared" si="1"/>
        <v>7985160.0199999996</v>
      </c>
      <c r="AB14" s="28">
        <f t="shared" si="1"/>
        <v>-31398587.100000001</v>
      </c>
      <c r="AC14" s="28"/>
      <c r="AD14" s="29"/>
      <c r="AE14" s="29"/>
      <c r="AF14" s="30"/>
    </row>
    <row r="15" spans="2:33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AB15" si="2">F13+F14</f>
        <v>11000000</v>
      </c>
      <c r="G15" s="19">
        <f t="shared" si="2"/>
        <v>11000000</v>
      </c>
      <c r="H15" s="19">
        <f t="shared" si="2"/>
        <v>13000000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15000000</v>
      </c>
      <c r="N15" s="19">
        <f t="shared" si="2"/>
        <v>16000000</v>
      </c>
      <c r="O15" s="19">
        <f t="shared" si="2"/>
        <v>17000000</v>
      </c>
      <c r="P15" s="19">
        <f t="shared" si="2"/>
        <v>16000000</v>
      </c>
      <c r="Q15" s="19">
        <f t="shared" si="2"/>
        <v>15000000</v>
      </c>
      <c r="R15" s="19"/>
      <c r="S15" s="19"/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15000000</v>
      </c>
      <c r="X15" s="19">
        <f t="shared" si="2"/>
        <v>14000000</v>
      </c>
      <c r="Y15" s="19">
        <f t="shared" si="2"/>
        <v>3000000</v>
      </c>
      <c r="Z15" s="19">
        <f t="shared" si="2"/>
        <v>9045200</v>
      </c>
      <c r="AA15" s="19">
        <f t="shared" si="2"/>
        <v>8000000</v>
      </c>
      <c r="AB15" s="19">
        <f t="shared" si="2"/>
        <v>8000000</v>
      </c>
      <c r="AC15" s="19"/>
      <c r="AD15" s="19"/>
      <c r="AE15" s="19">
        <f>-(AD15-AF13)</f>
        <v>280500000</v>
      </c>
      <c r="AF15" s="20">
        <v>280500000</v>
      </c>
    </row>
    <row r="16" spans="2:33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9"/>
    </row>
    <row r="17" spans="2:32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9"/>
    </row>
    <row r="18" spans="2:32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15157469.51</v>
      </c>
      <c r="G18" s="16">
        <v>10194944.970000001</v>
      </c>
      <c r="H18" s="16">
        <v>21799973.620000001</v>
      </c>
      <c r="I18" s="16">
        <v>32614448.530000001</v>
      </c>
      <c r="J18" s="16">
        <v>24619153.579999998</v>
      </c>
      <c r="K18" s="16">
        <v>17551492.93</v>
      </c>
      <c r="L18" s="16">
        <v>14854125.189999999</v>
      </c>
      <c r="M18" s="16">
        <v>19468175.190000001</v>
      </c>
      <c r="N18" s="16">
        <v>14824689.09</v>
      </c>
      <c r="O18" s="16">
        <v>14491766.48</v>
      </c>
      <c r="P18" s="16">
        <v>14181275.43</v>
      </c>
      <c r="Q18" s="16">
        <v>2296987.5499999998</v>
      </c>
      <c r="R18" s="16"/>
      <c r="S18" s="16"/>
      <c r="T18" s="16">
        <v>2161914.85</v>
      </c>
      <c r="U18" s="16">
        <v>1089600.5</v>
      </c>
      <c r="V18" s="16">
        <v>999630.5</v>
      </c>
      <c r="W18" s="16">
        <v>1018698.75</v>
      </c>
      <c r="X18" s="16">
        <v>742103.58</v>
      </c>
      <c r="Y18" s="16">
        <v>357320.77</v>
      </c>
      <c r="Z18" s="16">
        <v>213761.43</v>
      </c>
      <c r="AA18" s="16">
        <v>13056.02</v>
      </c>
      <c r="AB18" s="16">
        <v>34649610.869999997</v>
      </c>
      <c r="AC18" s="16"/>
      <c r="AD18" s="16"/>
      <c r="AE18" s="16"/>
      <c r="AF18" s="71">
        <v>247226036.53</v>
      </c>
    </row>
    <row r="19" spans="2:32" ht="18" customHeight="1" x14ac:dyDescent="0.25">
      <c r="B19" s="25" t="s">
        <v>13</v>
      </c>
      <c r="C19" s="26"/>
      <c r="D19" s="27"/>
      <c r="E19" s="58"/>
      <c r="F19" s="28">
        <v>-5462069.5099999998</v>
      </c>
      <c r="G19" s="28">
        <v>-499544.97</v>
      </c>
      <c r="H19" s="28">
        <v>-10341773.619999999</v>
      </c>
      <c r="I19" s="28">
        <v>-19393448.530000001</v>
      </c>
      <c r="J19" s="28">
        <v>-11398153.58</v>
      </c>
      <c r="K19" s="28">
        <v>-4330492.93</v>
      </c>
      <c r="L19" s="28">
        <v>-1633125.19</v>
      </c>
      <c r="M19" s="28">
        <v>-6247175.1900000004</v>
      </c>
      <c r="N19" s="28">
        <v>-722289.09</v>
      </c>
      <c r="O19" s="28">
        <v>492033.52</v>
      </c>
      <c r="P19" s="28">
        <v>-78875.429999999993</v>
      </c>
      <c r="Q19" s="28">
        <v>10924012.449999999</v>
      </c>
      <c r="R19" s="28"/>
      <c r="S19" s="28"/>
      <c r="T19" s="28">
        <v>11059085.15</v>
      </c>
      <c r="U19" s="28">
        <v>12131399.5</v>
      </c>
      <c r="V19" s="28">
        <v>12221369.5</v>
      </c>
      <c r="W19" s="28">
        <v>12202301.25</v>
      </c>
      <c r="X19" s="28">
        <v>11597496.42</v>
      </c>
      <c r="Y19" s="28">
        <v>2286879.23</v>
      </c>
      <c r="Z19" s="28">
        <v>7758677.8499999996</v>
      </c>
      <c r="AA19" s="28">
        <v>7038143.9800000004</v>
      </c>
      <c r="AB19" s="28">
        <v>-27598410.870000001</v>
      </c>
      <c r="AC19" s="28"/>
      <c r="AD19" s="29"/>
      <c r="AE19" s="29"/>
      <c r="AF19" s="30"/>
    </row>
    <row r="20" spans="2:32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B20" si="3">F$15*$C$20</f>
        <v>1008700</v>
      </c>
      <c r="G20" s="68">
        <f t="shared" si="3"/>
        <v>1008700</v>
      </c>
      <c r="H20" s="68">
        <f t="shared" si="3"/>
        <v>1192100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1375500</v>
      </c>
      <c r="N20" s="68">
        <f t="shared" si="3"/>
        <v>1467200</v>
      </c>
      <c r="O20" s="68">
        <f t="shared" si="3"/>
        <v>1558900</v>
      </c>
      <c r="P20" s="68">
        <f t="shared" si="3"/>
        <v>1467200</v>
      </c>
      <c r="Q20" s="68">
        <f t="shared" si="3"/>
        <v>1375500</v>
      </c>
      <c r="R20" s="68"/>
      <c r="S20" s="68"/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1375500</v>
      </c>
      <c r="X20" s="68">
        <f t="shared" si="3"/>
        <v>1283800</v>
      </c>
      <c r="Y20" s="68">
        <f t="shared" si="3"/>
        <v>275100</v>
      </c>
      <c r="Z20" s="68">
        <f t="shared" si="3"/>
        <v>829444.84000000008</v>
      </c>
      <c r="AA20" s="68">
        <f t="shared" si="3"/>
        <v>733600</v>
      </c>
      <c r="AB20" s="68">
        <f t="shared" si="3"/>
        <v>733600</v>
      </c>
      <c r="AC20" s="68"/>
      <c r="AD20" s="68"/>
      <c r="AE20" s="68"/>
      <c r="AF20" s="69">
        <v>25721789.960000001</v>
      </c>
    </row>
    <row r="21" spans="2:32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9"/>
    </row>
    <row r="22" spans="2:32" ht="18" customHeight="1" x14ac:dyDescent="0.25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AA22" si="4">F$18+F$19+F$20</f>
        <v>10704100</v>
      </c>
      <c r="G22" s="19">
        <f t="shared" si="4"/>
        <v>10704100</v>
      </c>
      <c r="H22" s="19">
        <f t="shared" si="4"/>
        <v>12650300.000000002</v>
      </c>
      <c r="I22" s="19">
        <f t="shared" si="4"/>
        <v>14596500</v>
      </c>
      <c r="J22" s="19">
        <f t="shared" si="4"/>
        <v>14596499.999999998</v>
      </c>
      <c r="K22" s="19">
        <f t="shared" si="4"/>
        <v>14596500</v>
      </c>
      <c r="L22" s="19">
        <f t="shared" si="4"/>
        <v>14596500</v>
      </c>
      <c r="M22" s="19">
        <f t="shared" si="4"/>
        <v>14596500</v>
      </c>
      <c r="N22" s="19">
        <f t="shared" si="4"/>
        <v>15569600</v>
      </c>
      <c r="O22" s="19">
        <f t="shared" si="4"/>
        <v>16542700</v>
      </c>
      <c r="P22" s="19">
        <f t="shared" si="4"/>
        <v>15569600</v>
      </c>
      <c r="Q22" s="19">
        <f t="shared" si="4"/>
        <v>14596500</v>
      </c>
      <c r="R22" s="19"/>
      <c r="S22" s="19"/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14596500</v>
      </c>
      <c r="X22" s="19">
        <f t="shared" si="4"/>
        <v>13623400</v>
      </c>
      <c r="Y22" s="19">
        <f t="shared" si="4"/>
        <v>2919300</v>
      </c>
      <c r="Z22" s="19">
        <f t="shared" si="4"/>
        <v>8801884.1199999992</v>
      </c>
      <c r="AA22" s="19">
        <f t="shared" si="4"/>
        <v>7784800</v>
      </c>
      <c r="AB22" s="19">
        <f>AB$18+AB$19+AB$20</f>
        <v>7784799.9999999963</v>
      </c>
      <c r="AC22" s="19"/>
      <c r="AD22" s="19"/>
      <c r="AE22" s="19">
        <f>-(AD22-AD20-AD18)</f>
        <v>0</v>
      </c>
      <c r="AF22" s="20">
        <v>272947826.49000001</v>
      </c>
    </row>
    <row r="23" spans="2:32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9"/>
    </row>
    <row r="24" spans="2:32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31"/>
      <c r="AE24" s="8"/>
      <c r="AF24" s="9"/>
    </row>
    <row r="25" spans="2:32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AB25" si="5">F$15-F$22</f>
        <v>295900</v>
      </c>
      <c r="G25" s="21">
        <f t="shared" si="5"/>
        <v>295900</v>
      </c>
      <c r="H25" s="21">
        <f t="shared" si="5"/>
        <v>349699.99999999814</v>
      </c>
      <c r="I25" s="21">
        <f t="shared" si="5"/>
        <v>403500</v>
      </c>
      <c r="J25" s="21">
        <f t="shared" si="5"/>
        <v>403500.00000000186</v>
      </c>
      <c r="K25" s="21">
        <f t="shared" si="5"/>
        <v>403500</v>
      </c>
      <c r="L25" s="21">
        <f t="shared" si="5"/>
        <v>403500</v>
      </c>
      <c r="M25" s="21">
        <f t="shared" si="5"/>
        <v>403500</v>
      </c>
      <c r="N25" s="21">
        <f t="shared" si="5"/>
        <v>430400</v>
      </c>
      <c r="O25" s="21">
        <f t="shared" si="5"/>
        <v>457300</v>
      </c>
      <c r="P25" s="21">
        <f t="shared" si="5"/>
        <v>430400</v>
      </c>
      <c r="Q25" s="21">
        <f t="shared" si="5"/>
        <v>403500</v>
      </c>
      <c r="R25" s="21"/>
      <c r="S25" s="21"/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403500</v>
      </c>
      <c r="X25" s="21">
        <f t="shared" si="5"/>
        <v>376600</v>
      </c>
      <c r="Y25" s="21">
        <f t="shared" si="5"/>
        <v>80700</v>
      </c>
      <c r="Z25" s="21">
        <f t="shared" si="5"/>
        <v>243315.88000000082</v>
      </c>
      <c r="AA25" s="21">
        <f t="shared" si="5"/>
        <v>215200</v>
      </c>
      <c r="AB25" s="21">
        <f t="shared" si="5"/>
        <v>215200.00000000373</v>
      </c>
      <c r="AC25" s="21"/>
      <c r="AD25" s="21"/>
      <c r="AE25" s="21"/>
      <c r="AF25" s="22"/>
    </row>
    <row r="26" spans="2:32" ht="18" customHeight="1" x14ac:dyDescent="0.25">
      <c r="B26" s="73"/>
      <c r="C26" s="37"/>
      <c r="D26" s="38">
        <f>D$25/D$15</f>
        <v>0.11862426431372544</v>
      </c>
      <c r="E26" s="61">
        <f t="shared" ref="E26:AB26" si="6">E$25/E$15</f>
        <v>2.7053445721468977E-2</v>
      </c>
      <c r="F26" s="40">
        <f t="shared" si="6"/>
        <v>2.69E-2</v>
      </c>
      <c r="G26" s="40">
        <f t="shared" si="6"/>
        <v>2.69E-2</v>
      </c>
      <c r="H26" s="40">
        <f t="shared" si="6"/>
        <v>2.6899999999999858E-2</v>
      </c>
      <c r="I26" s="40">
        <f t="shared" si="6"/>
        <v>2.69E-2</v>
      </c>
      <c r="J26" s="40">
        <f t="shared" si="6"/>
        <v>2.6900000000000125E-2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/>
      <c r="S26" s="40"/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2.69E-2</v>
      </c>
      <c r="Z26" s="40">
        <f t="shared" si="6"/>
        <v>2.6900000000000091E-2</v>
      </c>
      <c r="AA26" s="40">
        <f t="shared" si="6"/>
        <v>2.69E-2</v>
      </c>
      <c r="AB26" s="40">
        <f t="shared" si="6"/>
        <v>2.6900000000000465E-2</v>
      </c>
      <c r="AC26" s="40"/>
      <c r="AD26" s="39"/>
      <c r="AE26" s="39"/>
      <c r="AF26" s="41"/>
    </row>
    <row r="27" spans="2:32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9"/>
    </row>
    <row r="28" spans="2:32" ht="18" customHeight="1" x14ac:dyDescent="0.25">
      <c r="B28" s="47" t="s">
        <v>12</v>
      </c>
      <c r="C28" s="48">
        <v>2.69E-2</v>
      </c>
      <c r="D28" s="49"/>
      <c r="E28" s="62"/>
      <c r="F28" s="17">
        <f t="shared" ref="F28:AB28" si="7">F$15*$C$28</f>
        <v>295900</v>
      </c>
      <c r="G28" s="17">
        <f t="shared" si="7"/>
        <v>295900</v>
      </c>
      <c r="H28" s="17">
        <f t="shared" si="7"/>
        <v>349700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403500</v>
      </c>
      <c r="N28" s="17">
        <f t="shared" si="7"/>
        <v>430400</v>
      </c>
      <c r="O28" s="17">
        <f t="shared" si="7"/>
        <v>457300</v>
      </c>
      <c r="P28" s="17">
        <f t="shared" si="7"/>
        <v>430400</v>
      </c>
      <c r="Q28" s="17">
        <f t="shared" si="7"/>
        <v>403500</v>
      </c>
      <c r="R28" s="17"/>
      <c r="S28" s="17"/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403500</v>
      </c>
      <c r="X28" s="17">
        <f t="shared" si="7"/>
        <v>376600</v>
      </c>
      <c r="Y28" s="17">
        <f t="shared" si="7"/>
        <v>80700</v>
      </c>
      <c r="Z28" s="17">
        <f t="shared" si="7"/>
        <v>243315.88</v>
      </c>
      <c r="AA28" s="17">
        <f t="shared" si="7"/>
        <v>215200</v>
      </c>
      <c r="AB28" s="17">
        <f t="shared" si="7"/>
        <v>215200</v>
      </c>
      <c r="AC28" s="17"/>
      <c r="AD28" s="17"/>
      <c r="AE28" s="17"/>
      <c r="AF28" s="18"/>
    </row>
    <row r="29" spans="2:32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9"/>
    </row>
    <row r="30" spans="2:32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9"/>
    </row>
    <row r="31" spans="2:32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9"/>
    </row>
    <row r="32" spans="2:32" ht="18" customHeight="1" thickBot="1" x14ac:dyDescent="0.3">
      <c r="B32" s="42" t="s">
        <v>7</v>
      </c>
      <c r="C32" s="43"/>
      <c r="D32" s="44"/>
      <c r="E32" s="63"/>
      <c r="F32" s="45">
        <f t="shared" ref="F32:AB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/>
      <c r="S32" s="45"/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>
        <f t="shared" si="8"/>
        <v>0</v>
      </c>
      <c r="AC32" s="45"/>
      <c r="AD32" s="45"/>
      <c r="AE32" s="45"/>
      <c r="AF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B3:AG32"/>
  <sheetViews>
    <sheetView showGridLines="0" tabSelected="1" workbookViewId="0">
      <selection activeCell="F35" sqref="F35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3" width="16.85546875" customWidth="1"/>
    <col min="34" max="34" width="12.85546875" bestFit="1" customWidth="1"/>
  </cols>
  <sheetData>
    <row r="3" spans="2:33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.75" thickBot="1" x14ac:dyDescent="0.3"/>
    <row r="9" spans="2:33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PROPER(TEXT(MID(CELL("filename",B1),FIND("]",CELL("filename",B1))+1,LEN(CELL("filename",B1))-FIND("]",CELL("filename",B1)))+31,"mmmm-aa"))</f>
        <v>Février-17</v>
      </c>
      <c r="G9" s="50" t="str">
        <f t="shared" ref="G9:AA9" ca="1" si="0">PROPER(TEXT(F9+31,"mmmm-aa"))</f>
        <v>Mars-17</v>
      </c>
      <c r="H9" s="50" t="str">
        <f t="shared" ca="1" si="0"/>
        <v>Avril-17</v>
      </c>
      <c r="I9" s="50" t="str">
        <f t="shared" ca="1" si="0"/>
        <v>Mai-17</v>
      </c>
      <c r="J9" s="50" t="str">
        <f t="shared" ca="1" si="0"/>
        <v>Juin-17</v>
      </c>
      <c r="K9" s="50" t="str">
        <f t="shared" ca="1" si="0"/>
        <v>Juillet-17</v>
      </c>
      <c r="L9" s="50" t="str">
        <f t="shared" ca="1" si="0"/>
        <v>Août-17</v>
      </c>
      <c r="M9" s="50" t="str">
        <f t="shared" ca="1" si="0"/>
        <v>Septembre-17</v>
      </c>
      <c r="N9" s="50" t="str">
        <f t="shared" ca="1" si="0"/>
        <v>Octobre-17</v>
      </c>
      <c r="O9" s="50" t="str">
        <f t="shared" ca="1" si="0"/>
        <v>Novembre-17</v>
      </c>
      <c r="P9" s="50" t="str">
        <f t="shared" ca="1" si="0"/>
        <v>Décembre-17</v>
      </c>
      <c r="Q9" s="50" t="str">
        <f ca="1">"EX "&amp;TEXT(P9,"aaaa")</f>
        <v>EX 2017</v>
      </c>
      <c r="R9" s="50" t="str">
        <f ca="1">"Cumul Fin "&amp;TEXT(P9,"aaaa")</f>
        <v>Cumul Fin 2017</v>
      </c>
      <c r="S9" s="50" t="str">
        <f ca="1">PROPER(TEXT(P9+31,"mmmm-aa"))</f>
        <v>Janvier-18</v>
      </c>
      <c r="T9" s="50" t="str">
        <f t="shared" ca="1" si="0"/>
        <v>Février-18</v>
      </c>
      <c r="U9" s="50" t="str">
        <f t="shared" ca="1" si="0"/>
        <v>Mars-18</v>
      </c>
      <c r="V9" s="50" t="str">
        <f t="shared" ca="1" si="0"/>
        <v>Avril-18</v>
      </c>
      <c r="W9" s="50" t="str">
        <f t="shared" ca="1" si="0"/>
        <v>Mai-18</v>
      </c>
      <c r="X9" s="50" t="str">
        <f t="shared" ca="1" si="0"/>
        <v>Juin-18</v>
      </c>
      <c r="Y9" s="50" t="str">
        <f t="shared" ca="1" si="0"/>
        <v>Juillet-18</v>
      </c>
      <c r="Z9" s="50" t="str">
        <f t="shared" ca="1" si="0"/>
        <v>Août-18</v>
      </c>
      <c r="AA9" s="50" t="str">
        <f t="shared" ca="1" si="0"/>
        <v>Septembre-18</v>
      </c>
      <c r="AB9" s="50" t="str">
        <f ca="1">"EX "&amp;TEXT(AA9,"aaaa")</f>
        <v>EX 2018</v>
      </c>
      <c r="AC9" s="4" t="str">
        <f ca="1">"Cumul Fin "&amp;TEXT(AA9,"aaaa")</f>
        <v>Cumul Fin 2018</v>
      </c>
      <c r="AD9" s="4" t="s">
        <v>4</v>
      </c>
      <c r="AE9" s="5" t="s">
        <v>3</v>
      </c>
    </row>
    <row r="10" spans="2:33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13000000</v>
      </c>
      <c r="H10" s="32">
        <v>15000000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16000000</v>
      </c>
      <c r="N10" s="32">
        <v>17000000</v>
      </c>
      <c r="O10" s="32">
        <v>16000000</v>
      </c>
      <c r="P10" s="32">
        <v>15000000</v>
      </c>
      <c r="Q10" s="32"/>
      <c r="R10" s="32"/>
      <c r="S10" s="32">
        <v>15000000</v>
      </c>
      <c r="T10" s="32">
        <v>15000000</v>
      </c>
      <c r="U10" s="32">
        <v>15000000</v>
      </c>
      <c r="V10" s="32">
        <v>15000000</v>
      </c>
      <c r="W10" s="32">
        <v>14000000</v>
      </c>
      <c r="X10" s="32">
        <v>3000000</v>
      </c>
      <c r="Y10" s="32">
        <v>9045200</v>
      </c>
      <c r="Z10" s="32">
        <v>8000000</v>
      </c>
      <c r="AA10" s="32">
        <v>8000000</v>
      </c>
      <c r="AB10" s="32"/>
      <c r="AC10" s="32"/>
      <c r="AD10" s="32">
        <f>AC10-AE10</f>
        <v>-280500000</v>
      </c>
      <c r="AE10" s="33">
        <v>280500000</v>
      </c>
    </row>
    <row r="11" spans="2:33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9"/>
    </row>
    <row r="12" spans="2:33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9"/>
    </row>
    <row r="13" spans="2:33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11588096.470000001</v>
      </c>
      <c r="G13" s="16">
        <v>24728079</v>
      </c>
      <c r="H13" s="16">
        <v>36994492.170000002</v>
      </c>
      <c r="I13" s="16">
        <v>27906730.469999999</v>
      </c>
      <c r="J13" s="16">
        <v>19898036.030000001</v>
      </c>
      <c r="K13" s="16">
        <v>16832097.399999999</v>
      </c>
      <c r="L13" s="16">
        <v>22076615.59</v>
      </c>
      <c r="M13" s="16">
        <v>16798639.129999999</v>
      </c>
      <c r="N13" s="16">
        <v>16421877.93</v>
      </c>
      <c r="O13" s="16">
        <v>16069723.279999999</v>
      </c>
      <c r="P13" s="16">
        <v>2609369.2000000002</v>
      </c>
      <c r="Q13" s="16"/>
      <c r="R13" s="16"/>
      <c r="S13" s="16">
        <v>2455978.39</v>
      </c>
      <c r="T13" s="16">
        <v>1237191.6100000001</v>
      </c>
      <c r="U13" s="16">
        <v>1134928.03</v>
      </c>
      <c r="V13" s="16">
        <v>1156663.1599999999</v>
      </c>
      <c r="W13" s="16">
        <v>842597.48</v>
      </c>
      <c r="X13" s="16">
        <v>406168.04</v>
      </c>
      <c r="Y13" s="16">
        <v>242971.26</v>
      </c>
      <c r="Z13" s="16">
        <v>14839.98</v>
      </c>
      <c r="AA13" s="16">
        <v>39398587.100000001</v>
      </c>
      <c r="AB13" s="16"/>
      <c r="AC13" s="16"/>
      <c r="AD13" s="16"/>
      <c r="AE13" s="71">
        <v>280500000</v>
      </c>
    </row>
    <row r="14" spans="2:33" ht="18" customHeight="1" x14ac:dyDescent="0.25">
      <c r="B14" s="25" t="s">
        <v>9</v>
      </c>
      <c r="C14" s="26"/>
      <c r="D14" s="27"/>
      <c r="E14" s="58"/>
      <c r="F14" s="28">
        <f t="shared" ref="F14:AA14" si="1">F10-F13</f>
        <v>-588096.47000000067</v>
      </c>
      <c r="G14" s="28">
        <f t="shared" si="1"/>
        <v>-11728079</v>
      </c>
      <c r="H14" s="28">
        <f t="shared" si="1"/>
        <v>-21994492.170000002</v>
      </c>
      <c r="I14" s="28">
        <f t="shared" si="1"/>
        <v>-12906730.469999999</v>
      </c>
      <c r="J14" s="28">
        <f t="shared" si="1"/>
        <v>-4898036.0300000012</v>
      </c>
      <c r="K14" s="28">
        <f t="shared" si="1"/>
        <v>-1832097.3999999985</v>
      </c>
      <c r="L14" s="28">
        <f t="shared" si="1"/>
        <v>-7076615.5899999999</v>
      </c>
      <c r="M14" s="28">
        <f t="shared" si="1"/>
        <v>-798639.12999999896</v>
      </c>
      <c r="N14" s="28">
        <f t="shared" si="1"/>
        <v>578122.0700000003</v>
      </c>
      <c r="O14" s="28">
        <f t="shared" si="1"/>
        <v>-69723.279999999329</v>
      </c>
      <c r="P14" s="28">
        <f t="shared" si="1"/>
        <v>12390630.800000001</v>
      </c>
      <c r="Q14" s="28"/>
      <c r="R14" s="28"/>
      <c r="S14" s="28">
        <f t="shared" si="1"/>
        <v>12544021.609999999</v>
      </c>
      <c r="T14" s="28">
        <f t="shared" si="1"/>
        <v>13762808.390000001</v>
      </c>
      <c r="U14" s="28">
        <f t="shared" si="1"/>
        <v>13865071.970000001</v>
      </c>
      <c r="V14" s="28">
        <f t="shared" si="1"/>
        <v>13843336.84</v>
      </c>
      <c r="W14" s="28">
        <f t="shared" si="1"/>
        <v>13157402.52</v>
      </c>
      <c r="X14" s="28">
        <f t="shared" si="1"/>
        <v>2593831.96</v>
      </c>
      <c r="Y14" s="28">
        <f t="shared" si="1"/>
        <v>8802228.7400000002</v>
      </c>
      <c r="Z14" s="28">
        <f t="shared" si="1"/>
        <v>7985160.0199999996</v>
      </c>
      <c r="AA14" s="28">
        <f t="shared" si="1"/>
        <v>-31398587.100000001</v>
      </c>
      <c r="AB14" s="28"/>
      <c r="AC14" s="29"/>
      <c r="AD14" s="29"/>
      <c r="AE14" s="30"/>
    </row>
    <row r="15" spans="2:33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AA15" si="2">F13+F14</f>
        <v>11000000</v>
      </c>
      <c r="G15" s="19">
        <f t="shared" si="2"/>
        <v>13000000</v>
      </c>
      <c r="H15" s="19">
        <f t="shared" si="2"/>
        <v>15000000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16000000</v>
      </c>
      <c r="N15" s="19">
        <f t="shared" si="2"/>
        <v>17000000</v>
      </c>
      <c r="O15" s="19">
        <f t="shared" si="2"/>
        <v>16000000</v>
      </c>
      <c r="P15" s="19">
        <f t="shared" si="2"/>
        <v>15000000</v>
      </c>
      <c r="Q15" s="19"/>
      <c r="R15" s="19"/>
      <c r="S15" s="19">
        <f t="shared" si="2"/>
        <v>15000000</v>
      </c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14000000</v>
      </c>
      <c r="X15" s="19">
        <f t="shared" si="2"/>
        <v>3000000</v>
      </c>
      <c r="Y15" s="19">
        <f t="shared" si="2"/>
        <v>9045200</v>
      </c>
      <c r="Z15" s="19">
        <f t="shared" si="2"/>
        <v>8000000</v>
      </c>
      <c r="AA15" s="19">
        <f t="shared" si="2"/>
        <v>8000000</v>
      </c>
      <c r="AB15" s="19"/>
      <c r="AC15" s="19"/>
      <c r="AD15" s="19">
        <f>-(AC15-AE13)</f>
        <v>280500000</v>
      </c>
      <c r="AE15" s="20">
        <v>280500000</v>
      </c>
    </row>
    <row r="16" spans="2:33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9"/>
    </row>
    <row r="17" spans="2:31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9"/>
    </row>
    <row r="18" spans="2:31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10194944.970000001</v>
      </c>
      <c r="G18" s="16">
        <v>21799973.620000001</v>
      </c>
      <c r="H18" s="16">
        <v>32614448.530000001</v>
      </c>
      <c r="I18" s="16">
        <v>24619153.579999998</v>
      </c>
      <c r="J18" s="16">
        <v>17551492.93</v>
      </c>
      <c r="K18" s="16">
        <v>14854125.189999999</v>
      </c>
      <c r="L18" s="16">
        <v>19468175.190000001</v>
      </c>
      <c r="M18" s="16">
        <v>14824689.09</v>
      </c>
      <c r="N18" s="16">
        <v>14491766.48</v>
      </c>
      <c r="O18" s="16">
        <v>14181275.43</v>
      </c>
      <c r="P18" s="16">
        <v>2296987.5499999998</v>
      </c>
      <c r="Q18" s="16"/>
      <c r="R18" s="16"/>
      <c r="S18" s="16">
        <v>2161914.85</v>
      </c>
      <c r="T18" s="16">
        <v>1089600.5</v>
      </c>
      <c r="U18" s="16">
        <v>999630.5</v>
      </c>
      <c r="V18" s="16">
        <v>1018698.75</v>
      </c>
      <c r="W18" s="16">
        <v>742103.58</v>
      </c>
      <c r="X18" s="16">
        <v>357320.77</v>
      </c>
      <c r="Y18" s="16">
        <v>213761.43</v>
      </c>
      <c r="Z18" s="16">
        <v>13056.02</v>
      </c>
      <c r="AA18" s="16">
        <v>34649610.869999997</v>
      </c>
      <c r="AB18" s="16"/>
      <c r="AC18" s="16"/>
      <c r="AD18" s="16"/>
      <c r="AE18" s="71">
        <v>247226036.53</v>
      </c>
    </row>
    <row r="19" spans="2:31" ht="18" customHeight="1" x14ac:dyDescent="0.25">
      <c r="B19" s="25" t="s">
        <v>13</v>
      </c>
      <c r="C19" s="26"/>
      <c r="D19" s="27"/>
      <c r="E19" s="58"/>
      <c r="F19" s="28">
        <v>-499544.97</v>
      </c>
      <c r="G19" s="28">
        <v>-10341773.619999999</v>
      </c>
      <c r="H19" s="28">
        <v>-19393448.530000001</v>
      </c>
      <c r="I19" s="28">
        <v>-11398153.58</v>
      </c>
      <c r="J19" s="28">
        <v>-4330492.93</v>
      </c>
      <c r="K19" s="28">
        <v>-1633125.19</v>
      </c>
      <c r="L19" s="28">
        <v>-6247175.1900000004</v>
      </c>
      <c r="M19" s="28">
        <v>-722289.09</v>
      </c>
      <c r="N19" s="28">
        <v>492033.52</v>
      </c>
      <c r="O19" s="28">
        <v>-78875.429999999993</v>
      </c>
      <c r="P19" s="28">
        <v>10924012.449999999</v>
      </c>
      <c r="Q19" s="28"/>
      <c r="R19" s="28"/>
      <c r="S19" s="28">
        <v>11059085.15</v>
      </c>
      <c r="T19" s="28">
        <v>12131399.5</v>
      </c>
      <c r="U19" s="28">
        <v>12221369.5</v>
      </c>
      <c r="V19" s="28">
        <v>12202301.25</v>
      </c>
      <c r="W19" s="28">
        <v>11597496.42</v>
      </c>
      <c r="X19" s="28">
        <v>2286879.23</v>
      </c>
      <c r="Y19" s="28">
        <v>7758677.8499999996</v>
      </c>
      <c r="Z19" s="28">
        <v>7038143.9800000004</v>
      </c>
      <c r="AA19" s="28">
        <v>-27598410.870000001</v>
      </c>
      <c r="AB19" s="28"/>
      <c r="AC19" s="29"/>
      <c r="AD19" s="29"/>
      <c r="AE19" s="30"/>
    </row>
    <row r="20" spans="2:31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A20" si="3">F$15*$C$20</f>
        <v>1008700</v>
      </c>
      <c r="G20" s="68">
        <f t="shared" si="3"/>
        <v>1192100</v>
      </c>
      <c r="H20" s="68">
        <f t="shared" si="3"/>
        <v>1375500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1467200</v>
      </c>
      <c r="N20" s="68">
        <f t="shared" si="3"/>
        <v>1558900</v>
      </c>
      <c r="O20" s="68">
        <f t="shared" si="3"/>
        <v>1467200</v>
      </c>
      <c r="P20" s="68">
        <f t="shared" si="3"/>
        <v>1375500</v>
      </c>
      <c r="Q20" s="68"/>
      <c r="R20" s="68"/>
      <c r="S20" s="68">
        <f t="shared" si="3"/>
        <v>1375500</v>
      </c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1283800</v>
      </c>
      <c r="X20" s="68">
        <f t="shared" si="3"/>
        <v>275100</v>
      </c>
      <c r="Y20" s="68">
        <f t="shared" si="3"/>
        <v>829444.84000000008</v>
      </c>
      <c r="Z20" s="68">
        <f t="shared" si="3"/>
        <v>733600</v>
      </c>
      <c r="AA20" s="68">
        <f t="shared" si="3"/>
        <v>733600</v>
      </c>
      <c r="AB20" s="68"/>
      <c r="AC20" s="68"/>
      <c r="AD20" s="68"/>
      <c r="AE20" s="69">
        <v>25721789.960000001</v>
      </c>
    </row>
    <row r="21" spans="2:31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9"/>
    </row>
    <row r="22" spans="2:31" ht="18" customHeight="1" x14ac:dyDescent="0.25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Z22" si="4">F$18+F$19+F$20</f>
        <v>10704100</v>
      </c>
      <c r="G22" s="19">
        <f t="shared" si="4"/>
        <v>12650300.000000002</v>
      </c>
      <c r="H22" s="19">
        <f t="shared" si="4"/>
        <v>14596500</v>
      </c>
      <c r="I22" s="19">
        <f t="shared" si="4"/>
        <v>14596499.999999998</v>
      </c>
      <c r="J22" s="19">
        <f t="shared" si="4"/>
        <v>14596500</v>
      </c>
      <c r="K22" s="19">
        <f t="shared" si="4"/>
        <v>14596500</v>
      </c>
      <c r="L22" s="19">
        <f t="shared" si="4"/>
        <v>14596500</v>
      </c>
      <c r="M22" s="19">
        <f t="shared" si="4"/>
        <v>15569600</v>
      </c>
      <c r="N22" s="19">
        <f t="shared" si="4"/>
        <v>16542700</v>
      </c>
      <c r="O22" s="19">
        <f t="shared" si="4"/>
        <v>15569600</v>
      </c>
      <c r="P22" s="19">
        <f t="shared" si="4"/>
        <v>14596500</v>
      </c>
      <c r="Q22" s="19"/>
      <c r="R22" s="19"/>
      <c r="S22" s="19">
        <f t="shared" si="4"/>
        <v>14596500</v>
      </c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13623400</v>
      </c>
      <c r="X22" s="19">
        <f t="shared" si="4"/>
        <v>2919300</v>
      </c>
      <c r="Y22" s="19">
        <f t="shared" si="4"/>
        <v>8801884.1199999992</v>
      </c>
      <c r="Z22" s="19">
        <f t="shared" si="4"/>
        <v>7784800</v>
      </c>
      <c r="AA22" s="19">
        <f>AA$18+AA$19+AA$20</f>
        <v>7784799.9999999963</v>
      </c>
      <c r="AB22" s="19"/>
      <c r="AC22" s="19"/>
      <c r="AD22" s="19">
        <f>-(AC22-AC20-AC18)</f>
        <v>0</v>
      </c>
      <c r="AE22" s="20">
        <v>272947826.49000001</v>
      </c>
    </row>
    <row r="23" spans="2:31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9"/>
    </row>
    <row r="24" spans="2:31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31"/>
      <c r="AD24" s="8"/>
      <c r="AE24" s="9"/>
    </row>
    <row r="25" spans="2:31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AA25" si="5">F$15-F$22</f>
        <v>295900</v>
      </c>
      <c r="G25" s="21">
        <f t="shared" si="5"/>
        <v>349699.99999999814</v>
      </c>
      <c r="H25" s="21">
        <f t="shared" si="5"/>
        <v>403500</v>
      </c>
      <c r="I25" s="21">
        <f t="shared" si="5"/>
        <v>403500.00000000186</v>
      </c>
      <c r="J25" s="21">
        <f t="shared" si="5"/>
        <v>403500</v>
      </c>
      <c r="K25" s="21">
        <f t="shared" si="5"/>
        <v>403500</v>
      </c>
      <c r="L25" s="21">
        <f t="shared" si="5"/>
        <v>403500</v>
      </c>
      <c r="M25" s="21">
        <f t="shared" si="5"/>
        <v>430400</v>
      </c>
      <c r="N25" s="21">
        <f t="shared" si="5"/>
        <v>457300</v>
      </c>
      <c r="O25" s="21">
        <f t="shared" si="5"/>
        <v>430400</v>
      </c>
      <c r="P25" s="21">
        <f t="shared" si="5"/>
        <v>403500</v>
      </c>
      <c r="Q25" s="21"/>
      <c r="R25" s="21"/>
      <c r="S25" s="21">
        <f t="shared" si="5"/>
        <v>403500</v>
      </c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376600</v>
      </c>
      <c r="X25" s="21">
        <f t="shared" si="5"/>
        <v>80700</v>
      </c>
      <c r="Y25" s="21">
        <f t="shared" si="5"/>
        <v>243315.88000000082</v>
      </c>
      <c r="Z25" s="21">
        <f t="shared" si="5"/>
        <v>215200</v>
      </c>
      <c r="AA25" s="21">
        <f t="shared" si="5"/>
        <v>215200.00000000373</v>
      </c>
      <c r="AB25" s="21"/>
      <c r="AC25" s="21"/>
      <c r="AD25" s="21"/>
      <c r="AE25" s="22"/>
    </row>
    <row r="26" spans="2:31" ht="18" customHeight="1" x14ac:dyDescent="0.25">
      <c r="B26" s="73"/>
      <c r="C26" s="37"/>
      <c r="D26" s="38">
        <f>D$25/D$15</f>
        <v>0.11862426431372544</v>
      </c>
      <c r="E26" s="61">
        <f t="shared" ref="E26:AA26" si="6">E$25/E$15</f>
        <v>2.7053445721468977E-2</v>
      </c>
      <c r="F26" s="40">
        <f t="shared" si="6"/>
        <v>2.69E-2</v>
      </c>
      <c r="G26" s="40">
        <f t="shared" si="6"/>
        <v>2.6899999999999858E-2</v>
      </c>
      <c r="H26" s="40">
        <f t="shared" si="6"/>
        <v>2.69E-2</v>
      </c>
      <c r="I26" s="40">
        <f t="shared" si="6"/>
        <v>2.6900000000000125E-2</v>
      </c>
      <c r="J26" s="40">
        <f t="shared" si="6"/>
        <v>2.69E-2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/>
      <c r="R26" s="40"/>
      <c r="S26" s="40">
        <f t="shared" si="6"/>
        <v>2.69E-2</v>
      </c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2.6900000000000091E-2</v>
      </c>
      <c r="Z26" s="40">
        <f t="shared" si="6"/>
        <v>2.69E-2</v>
      </c>
      <c r="AA26" s="40">
        <f t="shared" si="6"/>
        <v>2.6900000000000465E-2</v>
      </c>
      <c r="AB26" s="40"/>
      <c r="AC26" s="39"/>
      <c r="AD26" s="39"/>
      <c r="AE26" s="41"/>
    </row>
    <row r="27" spans="2:31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9"/>
    </row>
    <row r="28" spans="2:31" ht="18" customHeight="1" x14ac:dyDescent="0.25">
      <c r="B28" s="47" t="s">
        <v>12</v>
      </c>
      <c r="C28" s="48">
        <v>2.69E-2</v>
      </c>
      <c r="D28" s="49"/>
      <c r="E28" s="62"/>
      <c r="F28" s="17">
        <f t="shared" ref="F28:AA28" si="7">F$15*$C$28</f>
        <v>295900</v>
      </c>
      <c r="G28" s="17">
        <f t="shared" si="7"/>
        <v>349700</v>
      </c>
      <c r="H28" s="17">
        <f t="shared" si="7"/>
        <v>403500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430400</v>
      </c>
      <c r="N28" s="17">
        <f t="shared" si="7"/>
        <v>457300</v>
      </c>
      <c r="O28" s="17">
        <f t="shared" si="7"/>
        <v>430400</v>
      </c>
      <c r="P28" s="17">
        <f t="shared" si="7"/>
        <v>403500</v>
      </c>
      <c r="Q28" s="17"/>
      <c r="R28" s="17"/>
      <c r="S28" s="17">
        <f t="shared" si="7"/>
        <v>403500</v>
      </c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376600</v>
      </c>
      <c r="X28" s="17">
        <f t="shared" si="7"/>
        <v>80700</v>
      </c>
      <c r="Y28" s="17">
        <f t="shared" si="7"/>
        <v>243315.88</v>
      </c>
      <c r="Z28" s="17">
        <f t="shared" si="7"/>
        <v>215200</v>
      </c>
      <c r="AA28" s="17">
        <f t="shared" si="7"/>
        <v>215200</v>
      </c>
      <c r="AB28" s="17"/>
      <c r="AC28" s="17"/>
      <c r="AD28" s="17"/>
      <c r="AE28" s="18"/>
    </row>
    <row r="29" spans="2:31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9"/>
    </row>
    <row r="30" spans="2:31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9"/>
    </row>
    <row r="31" spans="2:31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9"/>
    </row>
    <row r="32" spans="2:31" ht="18" customHeight="1" thickBot="1" x14ac:dyDescent="0.3">
      <c r="B32" s="42" t="s">
        <v>7</v>
      </c>
      <c r="C32" s="43"/>
      <c r="D32" s="44"/>
      <c r="E32" s="63"/>
      <c r="F32" s="45">
        <f t="shared" ref="F32:AA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/>
      <c r="R32" s="45"/>
      <c r="S32" s="45">
        <f t="shared" si="8"/>
        <v>0</v>
      </c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/>
      <c r="AC32" s="45"/>
      <c r="AD32" s="45"/>
      <c r="AE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12-16</vt:lpstr>
      <vt:lpstr>01-17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2016-09-06T23:25:09Z</dcterms:created>
  <dcterms:modified xsi:type="dcterms:W3CDTF">2017-01-10T10:51:25Z</dcterms:modified>
</cp:coreProperties>
</file>