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drawings/drawing3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drawings/drawing4.xml" ContentType="application/vnd.openxmlformats-officedocument.drawing+xml"/>
  <Override PartName="/xl/ctrlProps/ctrlProp7.xml" ContentType="application/vnd.ms-excel.controlproperties+xml"/>
  <Override PartName="/xl/ctrlProps/ctrlProp8.xml" ContentType="application/vnd.ms-excel.controlproperties+xml"/>
  <Override PartName="/xl/drawings/drawing5.xml" ContentType="application/vnd.openxmlformats-officedocument.drawing+xml"/>
  <Override PartName="/xl/ctrlProps/ctrlProp9.xml" ContentType="application/vnd.ms-excel.controlproperties+xml"/>
  <Override PartName="/xl/ctrlProps/ctrlProp10.xml" ContentType="application/vnd.ms-excel.controlproperties+xml"/>
  <Override PartName="/xl/drawings/drawing6.xml" ContentType="application/vnd.openxmlformats-officedocument.drawing+xml"/>
  <Override PartName="/xl/ctrlProps/ctrlProp11.xml" ContentType="application/vnd.ms-excel.controlproperties+xml"/>
  <Override PartName="/xl/ctrlProps/ctrlProp1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m.sahir\Desktop\"/>
    </mc:Choice>
  </mc:AlternateContent>
  <bookViews>
    <workbookView xWindow="2685" yWindow="0" windowWidth="35565" windowHeight="19575" tabRatio="698" activeTab="5"/>
  </bookViews>
  <sheets>
    <sheet name="12-16" sheetId="9" r:id="rId1"/>
    <sheet name="01-17" sheetId="10" r:id="rId2"/>
    <sheet name="02-17" sheetId="11" r:id="rId3"/>
    <sheet name="03-17" sheetId="12" r:id="rId4"/>
    <sheet name="04-17" sheetId="13" r:id="rId5"/>
    <sheet name="05-17" sheetId="14" r:id="rId6"/>
  </sheets>
  <calcPr calcId="152511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9" i="14" l="1"/>
  <c r="U14" i="14"/>
  <c r="U15" i="14"/>
  <c r="U20" i="14"/>
  <c r="U22" i="14"/>
  <c r="U25" i="14"/>
  <c r="U28" i="14"/>
  <c r="U32" i="14"/>
  <c r="T14" i="14"/>
  <c r="T15" i="14"/>
  <c r="T20" i="14"/>
  <c r="T22" i="14"/>
  <c r="T25" i="14"/>
  <c r="T28" i="14"/>
  <c r="T32" i="14"/>
  <c r="S14" i="14"/>
  <c r="S15" i="14"/>
  <c r="S20" i="14"/>
  <c r="S22" i="14"/>
  <c r="S25" i="14"/>
  <c r="S28" i="14"/>
  <c r="S32" i="14"/>
  <c r="R14" i="14"/>
  <c r="R15" i="14"/>
  <c r="R20" i="14"/>
  <c r="R22" i="14"/>
  <c r="R25" i="14"/>
  <c r="R28" i="14"/>
  <c r="R32" i="14"/>
  <c r="Q14" i="14"/>
  <c r="Q15" i="14"/>
  <c r="Q20" i="14"/>
  <c r="Q22" i="14"/>
  <c r="Q25" i="14"/>
  <c r="Q28" i="14"/>
  <c r="Q32" i="14"/>
  <c r="P14" i="14"/>
  <c r="P15" i="14"/>
  <c r="P20" i="14"/>
  <c r="P22" i="14"/>
  <c r="P25" i="14"/>
  <c r="P28" i="14"/>
  <c r="P32" i="14"/>
  <c r="O14" i="14"/>
  <c r="O15" i="14"/>
  <c r="O20" i="14"/>
  <c r="O22" i="14"/>
  <c r="O25" i="14"/>
  <c r="O28" i="14"/>
  <c r="O32" i="14"/>
  <c r="N14" i="14"/>
  <c r="N15" i="14"/>
  <c r="N20" i="14"/>
  <c r="N22" i="14"/>
  <c r="N25" i="14"/>
  <c r="N28" i="14"/>
  <c r="N32" i="14"/>
  <c r="M14" i="14"/>
  <c r="M15" i="14"/>
  <c r="M20" i="14"/>
  <c r="M22" i="14"/>
  <c r="M25" i="14"/>
  <c r="M28" i="14"/>
  <c r="M32" i="14"/>
  <c r="L14" i="14"/>
  <c r="L15" i="14"/>
  <c r="L20" i="14"/>
  <c r="L22" i="14"/>
  <c r="L25" i="14"/>
  <c r="L28" i="14"/>
  <c r="L32" i="14"/>
  <c r="K14" i="14"/>
  <c r="K15" i="14"/>
  <c r="K20" i="14"/>
  <c r="K22" i="14"/>
  <c r="K25" i="14"/>
  <c r="K28" i="14"/>
  <c r="K32" i="14"/>
  <c r="J14" i="14"/>
  <c r="J15" i="14"/>
  <c r="J20" i="14"/>
  <c r="J22" i="14"/>
  <c r="J25" i="14"/>
  <c r="J28" i="14"/>
  <c r="J32" i="14"/>
  <c r="I14" i="14"/>
  <c r="I15" i="14"/>
  <c r="I20" i="14"/>
  <c r="I22" i="14"/>
  <c r="I25" i="14"/>
  <c r="I28" i="14"/>
  <c r="I32" i="14"/>
  <c r="H14" i="14"/>
  <c r="H15" i="14"/>
  <c r="H20" i="14"/>
  <c r="H22" i="14"/>
  <c r="H25" i="14"/>
  <c r="H28" i="14"/>
  <c r="H32" i="14"/>
  <c r="G14" i="14"/>
  <c r="G15" i="14"/>
  <c r="G20" i="14"/>
  <c r="G22" i="14"/>
  <c r="G25" i="14"/>
  <c r="G28" i="14"/>
  <c r="G32" i="14"/>
  <c r="F14" i="14"/>
  <c r="F15" i="14"/>
  <c r="F20" i="14"/>
  <c r="F22" i="14"/>
  <c r="F25" i="14"/>
  <c r="F28" i="14"/>
  <c r="F32" i="14"/>
  <c r="U26" i="14"/>
  <c r="T26" i="14"/>
  <c r="S26" i="14"/>
  <c r="R26" i="14"/>
  <c r="Q26" i="14"/>
  <c r="P26" i="14"/>
  <c r="O26" i="14"/>
  <c r="N26" i="14"/>
  <c r="M26" i="14"/>
  <c r="L26" i="14"/>
  <c r="K26" i="14"/>
  <c r="J26" i="14"/>
  <c r="I26" i="14"/>
  <c r="H26" i="14"/>
  <c r="G26" i="14"/>
  <c r="F26" i="14"/>
  <c r="E26" i="14"/>
  <c r="D25" i="14"/>
  <c r="D26" i="14"/>
  <c r="V22" i="14"/>
  <c r="V20" i="14"/>
  <c r="V18" i="14"/>
  <c r="W22" i="14"/>
  <c r="D20" i="14"/>
  <c r="V15" i="14"/>
  <c r="W15" i="14"/>
  <c r="V13" i="14"/>
  <c r="V10" i="14"/>
  <c r="W10" i="14"/>
  <c r="G9" i="14"/>
  <c r="H9" i="14"/>
  <c r="I9" i="14"/>
  <c r="J9" i="14"/>
  <c r="K9" i="14"/>
  <c r="L9" i="14"/>
  <c r="M9" i="14"/>
  <c r="N9" i="14"/>
  <c r="O9" i="14"/>
  <c r="P9" i="14"/>
  <c r="Q9" i="14"/>
  <c r="R9" i="14"/>
  <c r="S9" i="14"/>
  <c r="T9" i="14"/>
  <c r="U9" i="14"/>
  <c r="F9" i="13"/>
  <c r="V14" i="13"/>
  <c r="V15" i="13"/>
  <c r="V20" i="13"/>
  <c r="V22" i="13"/>
  <c r="V25" i="13"/>
  <c r="V28" i="13"/>
  <c r="V32" i="13"/>
  <c r="U14" i="13"/>
  <c r="U15" i="13"/>
  <c r="U20" i="13"/>
  <c r="U22" i="13"/>
  <c r="U25" i="13"/>
  <c r="U28" i="13"/>
  <c r="U32" i="13"/>
  <c r="T14" i="13"/>
  <c r="T15" i="13"/>
  <c r="T20" i="13"/>
  <c r="T22" i="13"/>
  <c r="T25" i="13"/>
  <c r="T28" i="13"/>
  <c r="T32" i="13"/>
  <c r="S14" i="13"/>
  <c r="S15" i="13"/>
  <c r="S20" i="13"/>
  <c r="S22" i="13"/>
  <c r="S25" i="13"/>
  <c r="S28" i="13"/>
  <c r="S32" i="13"/>
  <c r="R14" i="13"/>
  <c r="R15" i="13"/>
  <c r="R20" i="13"/>
  <c r="R22" i="13"/>
  <c r="R25" i="13"/>
  <c r="R28" i="13"/>
  <c r="R32" i="13"/>
  <c r="Q14" i="13"/>
  <c r="Q15" i="13"/>
  <c r="Q20" i="13"/>
  <c r="Q22" i="13"/>
  <c r="Q25" i="13"/>
  <c r="Q28" i="13"/>
  <c r="Q32" i="13"/>
  <c r="P14" i="13"/>
  <c r="P15" i="13"/>
  <c r="P20" i="13"/>
  <c r="P22" i="13"/>
  <c r="P25" i="13"/>
  <c r="P28" i="13"/>
  <c r="P32" i="13"/>
  <c r="O14" i="13"/>
  <c r="O15" i="13"/>
  <c r="O20" i="13"/>
  <c r="O22" i="13"/>
  <c r="O25" i="13"/>
  <c r="O28" i="13"/>
  <c r="O32" i="13"/>
  <c r="N14" i="13"/>
  <c r="N15" i="13"/>
  <c r="N20" i="13"/>
  <c r="N22" i="13"/>
  <c r="N25" i="13"/>
  <c r="N28" i="13"/>
  <c r="N32" i="13"/>
  <c r="M14" i="13"/>
  <c r="M15" i="13"/>
  <c r="M20" i="13"/>
  <c r="M22" i="13"/>
  <c r="M25" i="13"/>
  <c r="M28" i="13"/>
  <c r="M32" i="13"/>
  <c r="L14" i="13"/>
  <c r="L15" i="13"/>
  <c r="L20" i="13"/>
  <c r="L22" i="13"/>
  <c r="L25" i="13"/>
  <c r="L28" i="13"/>
  <c r="L32" i="13"/>
  <c r="K14" i="13"/>
  <c r="K15" i="13"/>
  <c r="K20" i="13"/>
  <c r="K22" i="13"/>
  <c r="K25" i="13"/>
  <c r="K28" i="13"/>
  <c r="K32" i="13"/>
  <c r="J14" i="13"/>
  <c r="J15" i="13"/>
  <c r="J20" i="13"/>
  <c r="J22" i="13"/>
  <c r="J25" i="13"/>
  <c r="J28" i="13"/>
  <c r="J32" i="13"/>
  <c r="I14" i="13"/>
  <c r="I15" i="13"/>
  <c r="I20" i="13"/>
  <c r="I22" i="13"/>
  <c r="I25" i="13"/>
  <c r="I28" i="13"/>
  <c r="I32" i="13"/>
  <c r="H14" i="13"/>
  <c r="H15" i="13"/>
  <c r="H20" i="13"/>
  <c r="H22" i="13"/>
  <c r="H25" i="13"/>
  <c r="H28" i="13"/>
  <c r="H32" i="13"/>
  <c r="G14" i="13"/>
  <c r="G15" i="13"/>
  <c r="G20" i="13"/>
  <c r="G22" i="13"/>
  <c r="G25" i="13"/>
  <c r="G28" i="13"/>
  <c r="G32" i="13"/>
  <c r="F14" i="13"/>
  <c r="F15" i="13"/>
  <c r="F20" i="13"/>
  <c r="F22" i="13"/>
  <c r="F25" i="13"/>
  <c r="F28" i="13"/>
  <c r="F32" i="13"/>
  <c r="V26" i="13"/>
  <c r="U26" i="13"/>
  <c r="T26" i="13"/>
  <c r="S26" i="13"/>
  <c r="R26" i="13"/>
  <c r="Q26" i="13"/>
  <c r="P26" i="13"/>
  <c r="O26" i="13"/>
  <c r="N26" i="13"/>
  <c r="M26" i="13"/>
  <c r="L26" i="13"/>
  <c r="K26" i="13"/>
  <c r="J26" i="13"/>
  <c r="I26" i="13"/>
  <c r="H26" i="13"/>
  <c r="G26" i="13"/>
  <c r="F26" i="13"/>
  <c r="E26" i="13"/>
  <c r="D25" i="13"/>
  <c r="D26" i="13"/>
  <c r="W22" i="13"/>
  <c r="W20" i="13"/>
  <c r="W18" i="13"/>
  <c r="X22" i="13"/>
  <c r="D20" i="13"/>
  <c r="W15" i="13"/>
  <c r="X15" i="13"/>
  <c r="W13" i="13"/>
  <c r="W10" i="13"/>
  <c r="X10" i="13"/>
  <c r="G9" i="13"/>
  <c r="H9" i="13"/>
  <c r="I9" i="13"/>
  <c r="J9" i="13"/>
  <c r="K9" i="13"/>
  <c r="L9" i="13"/>
  <c r="M9" i="13"/>
  <c r="N9" i="13"/>
  <c r="O9" i="13"/>
  <c r="P9" i="13"/>
  <c r="Q9" i="13"/>
  <c r="R9" i="13"/>
  <c r="S9" i="13"/>
  <c r="T9" i="13"/>
  <c r="U9" i="13"/>
  <c r="V9" i="13"/>
  <c r="F9" i="12"/>
  <c r="W14" i="12"/>
  <c r="W15" i="12"/>
  <c r="W20" i="12"/>
  <c r="W22" i="12"/>
  <c r="W25" i="12"/>
  <c r="W28" i="12"/>
  <c r="W32" i="12"/>
  <c r="V14" i="12"/>
  <c r="V15" i="12"/>
  <c r="V20" i="12"/>
  <c r="V22" i="12"/>
  <c r="V25" i="12"/>
  <c r="V28" i="12"/>
  <c r="V32" i="12"/>
  <c r="U14" i="12"/>
  <c r="U15" i="12"/>
  <c r="U20" i="12"/>
  <c r="U22" i="12"/>
  <c r="U25" i="12"/>
  <c r="U28" i="12"/>
  <c r="U32" i="12"/>
  <c r="T14" i="12"/>
  <c r="T15" i="12"/>
  <c r="T20" i="12"/>
  <c r="T22" i="12"/>
  <c r="T25" i="12"/>
  <c r="T28" i="12"/>
  <c r="T32" i="12"/>
  <c r="S14" i="12"/>
  <c r="S15" i="12"/>
  <c r="S20" i="12"/>
  <c r="S22" i="12"/>
  <c r="S25" i="12"/>
  <c r="S28" i="12"/>
  <c r="S32" i="12"/>
  <c r="R14" i="12"/>
  <c r="R15" i="12"/>
  <c r="R20" i="12"/>
  <c r="R22" i="12"/>
  <c r="R25" i="12"/>
  <c r="R28" i="12"/>
  <c r="R32" i="12"/>
  <c r="Q14" i="12"/>
  <c r="Q15" i="12"/>
  <c r="Q20" i="12"/>
  <c r="Q22" i="12"/>
  <c r="Q25" i="12"/>
  <c r="Q28" i="12"/>
  <c r="Q32" i="12"/>
  <c r="P14" i="12"/>
  <c r="P15" i="12"/>
  <c r="P20" i="12"/>
  <c r="P22" i="12"/>
  <c r="P25" i="12"/>
  <c r="P28" i="12"/>
  <c r="P32" i="12"/>
  <c r="O14" i="12"/>
  <c r="O15" i="12"/>
  <c r="O20" i="12"/>
  <c r="O22" i="12"/>
  <c r="O25" i="12"/>
  <c r="O28" i="12"/>
  <c r="O32" i="12"/>
  <c r="N14" i="12"/>
  <c r="N15" i="12"/>
  <c r="N20" i="12"/>
  <c r="N22" i="12"/>
  <c r="N25" i="12"/>
  <c r="N28" i="12"/>
  <c r="N32" i="12"/>
  <c r="M14" i="12"/>
  <c r="M15" i="12"/>
  <c r="M20" i="12"/>
  <c r="M22" i="12"/>
  <c r="M25" i="12"/>
  <c r="M28" i="12"/>
  <c r="M32" i="12"/>
  <c r="L14" i="12"/>
  <c r="L15" i="12"/>
  <c r="L20" i="12"/>
  <c r="L22" i="12"/>
  <c r="L25" i="12"/>
  <c r="L28" i="12"/>
  <c r="L32" i="12"/>
  <c r="K14" i="12"/>
  <c r="K15" i="12"/>
  <c r="K20" i="12"/>
  <c r="K22" i="12"/>
  <c r="K25" i="12"/>
  <c r="K28" i="12"/>
  <c r="K32" i="12"/>
  <c r="J14" i="12"/>
  <c r="J15" i="12"/>
  <c r="J20" i="12"/>
  <c r="J22" i="12"/>
  <c r="J25" i="12"/>
  <c r="J28" i="12"/>
  <c r="J32" i="12"/>
  <c r="I14" i="12"/>
  <c r="I15" i="12"/>
  <c r="I20" i="12"/>
  <c r="I22" i="12"/>
  <c r="I25" i="12"/>
  <c r="I28" i="12"/>
  <c r="I32" i="12"/>
  <c r="H14" i="12"/>
  <c r="H15" i="12"/>
  <c r="H20" i="12"/>
  <c r="H22" i="12"/>
  <c r="H25" i="12"/>
  <c r="H28" i="12"/>
  <c r="H32" i="12"/>
  <c r="G14" i="12"/>
  <c r="G15" i="12"/>
  <c r="G20" i="12"/>
  <c r="G22" i="12"/>
  <c r="G25" i="12"/>
  <c r="G28" i="12"/>
  <c r="G32" i="12"/>
  <c r="F14" i="12"/>
  <c r="F15" i="12"/>
  <c r="F20" i="12"/>
  <c r="F22" i="12"/>
  <c r="F25" i="12"/>
  <c r="F28" i="12"/>
  <c r="F32" i="12"/>
  <c r="W26" i="12"/>
  <c r="V26" i="12"/>
  <c r="U26" i="12"/>
  <c r="T26" i="12"/>
  <c r="S26" i="12"/>
  <c r="R26" i="12"/>
  <c r="Q26" i="12"/>
  <c r="P26" i="12"/>
  <c r="O26" i="12"/>
  <c r="N26" i="12"/>
  <c r="M26" i="12"/>
  <c r="L26" i="12"/>
  <c r="K26" i="12"/>
  <c r="J26" i="12"/>
  <c r="I26" i="12"/>
  <c r="H26" i="12"/>
  <c r="G26" i="12"/>
  <c r="F26" i="12"/>
  <c r="E26" i="12"/>
  <c r="D25" i="12"/>
  <c r="D26" i="12"/>
  <c r="X22" i="12"/>
  <c r="X20" i="12"/>
  <c r="X18" i="12"/>
  <c r="Y22" i="12"/>
  <c r="D20" i="12"/>
  <c r="X15" i="12"/>
  <c r="Y15" i="12"/>
  <c r="X13" i="12"/>
  <c r="X10" i="12"/>
  <c r="Y10" i="12"/>
  <c r="G9" i="12"/>
  <c r="H9" i="12"/>
  <c r="I9" i="12"/>
  <c r="J9" i="12"/>
  <c r="K9" i="12"/>
  <c r="L9" i="12"/>
  <c r="M9" i="12"/>
  <c r="N9" i="12"/>
  <c r="O9" i="12"/>
  <c r="P9" i="12"/>
  <c r="Q9" i="12"/>
  <c r="R9" i="12"/>
  <c r="S9" i="12"/>
  <c r="T9" i="12"/>
  <c r="U9" i="12"/>
  <c r="V9" i="12"/>
  <c r="W9" i="12"/>
  <c r="F9" i="11"/>
  <c r="X14" i="11"/>
  <c r="X15" i="11"/>
  <c r="X20" i="11"/>
  <c r="X22" i="11"/>
  <c r="X25" i="11"/>
  <c r="X28" i="11"/>
  <c r="X32" i="11"/>
  <c r="W14" i="11"/>
  <c r="W15" i="11"/>
  <c r="W20" i="11"/>
  <c r="W22" i="11"/>
  <c r="W25" i="11"/>
  <c r="W28" i="11"/>
  <c r="W32" i="11"/>
  <c r="V14" i="11"/>
  <c r="V15" i="11"/>
  <c r="V20" i="11"/>
  <c r="V22" i="11"/>
  <c r="V25" i="11"/>
  <c r="V28" i="11"/>
  <c r="V32" i="11"/>
  <c r="U14" i="11"/>
  <c r="U15" i="11"/>
  <c r="U20" i="11"/>
  <c r="U22" i="11"/>
  <c r="U25" i="11"/>
  <c r="U28" i="11"/>
  <c r="U32" i="11"/>
  <c r="T14" i="11"/>
  <c r="T15" i="11"/>
  <c r="T20" i="11"/>
  <c r="T22" i="11"/>
  <c r="T25" i="11"/>
  <c r="T28" i="11"/>
  <c r="T32" i="11"/>
  <c r="S14" i="11"/>
  <c r="S15" i="11"/>
  <c r="S20" i="11"/>
  <c r="S22" i="11"/>
  <c r="S25" i="11"/>
  <c r="S28" i="11"/>
  <c r="S32" i="11"/>
  <c r="R14" i="11"/>
  <c r="R15" i="11"/>
  <c r="R20" i="11"/>
  <c r="R22" i="11"/>
  <c r="R25" i="11"/>
  <c r="R28" i="11"/>
  <c r="R32" i="11"/>
  <c r="Q14" i="11"/>
  <c r="Q15" i="11"/>
  <c r="Q20" i="11"/>
  <c r="Q22" i="11"/>
  <c r="Q25" i="11"/>
  <c r="Q28" i="11"/>
  <c r="Q32" i="11"/>
  <c r="P14" i="11"/>
  <c r="P15" i="11"/>
  <c r="P20" i="11"/>
  <c r="P22" i="11"/>
  <c r="P25" i="11"/>
  <c r="P28" i="11"/>
  <c r="P32" i="11"/>
  <c r="O14" i="11"/>
  <c r="O15" i="11"/>
  <c r="O20" i="11"/>
  <c r="O22" i="11"/>
  <c r="O25" i="11"/>
  <c r="O28" i="11"/>
  <c r="O32" i="11"/>
  <c r="N14" i="11"/>
  <c r="N15" i="11"/>
  <c r="N20" i="11"/>
  <c r="N22" i="11"/>
  <c r="N25" i="11"/>
  <c r="N28" i="11"/>
  <c r="N32" i="11"/>
  <c r="M14" i="11"/>
  <c r="M15" i="11"/>
  <c r="M20" i="11"/>
  <c r="M22" i="11"/>
  <c r="M25" i="11"/>
  <c r="M28" i="11"/>
  <c r="M32" i="11"/>
  <c r="L14" i="11"/>
  <c r="L15" i="11"/>
  <c r="L20" i="11"/>
  <c r="L22" i="11"/>
  <c r="L25" i="11"/>
  <c r="L28" i="11"/>
  <c r="L32" i="11"/>
  <c r="K14" i="11"/>
  <c r="K15" i="11"/>
  <c r="K20" i="11"/>
  <c r="K22" i="11"/>
  <c r="K25" i="11"/>
  <c r="K28" i="11"/>
  <c r="K32" i="11"/>
  <c r="J14" i="11"/>
  <c r="J15" i="11"/>
  <c r="J20" i="11"/>
  <c r="J22" i="11"/>
  <c r="J25" i="11"/>
  <c r="J28" i="11"/>
  <c r="J32" i="11"/>
  <c r="I14" i="11"/>
  <c r="I15" i="11"/>
  <c r="I20" i="11"/>
  <c r="I22" i="11"/>
  <c r="I25" i="11"/>
  <c r="I28" i="11"/>
  <c r="I32" i="11"/>
  <c r="H14" i="11"/>
  <c r="H15" i="11"/>
  <c r="H20" i="11"/>
  <c r="H22" i="11"/>
  <c r="H25" i="11"/>
  <c r="H28" i="11"/>
  <c r="H32" i="11"/>
  <c r="G14" i="11"/>
  <c r="G15" i="11"/>
  <c r="G20" i="11"/>
  <c r="G22" i="11"/>
  <c r="G25" i="11"/>
  <c r="G28" i="11"/>
  <c r="G32" i="11"/>
  <c r="F14" i="11"/>
  <c r="F15" i="11"/>
  <c r="F20" i="11"/>
  <c r="F22" i="11"/>
  <c r="F25" i="11"/>
  <c r="F28" i="11"/>
  <c r="F32" i="11"/>
  <c r="X26" i="11"/>
  <c r="W26" i="11"/>
  <c r="V26" i="11"/>
  <c r="U26" i="11"/>
  <c r="T26" i="11"/>
  <c r="S26" i="11"/>
  <c r="R26" i="11"/>
  <c r="Q26" i="11"/>
  <c r="P26" i="11"/>
  <c r="O26" i="11"/>
  <c r="N26" i="11"/>
  <c r="M26" i="11"/>
  <c r="L26" i="11"/>
  <c r="K26" i="11"/>
  <c r="J26" i="11"/>
  <c r="I26" i="11"/>
  <c r="H26" i="11"/>
  <c r="G26" i="11"/>
  <c r="F26" i="11"/>
  <c r="E26" i="11"/>
  <c r="D25" i="11"/>
  <c r="D26" i="11"/>
  <c r="Y22" i="11"/>
  <c r="Y20" i="11"/>
  <c r="Y18" i="11"/>
  <c r="Z22" i="11"/>
  <c r="D20" i="11"/>
  <c r="Y15" i="11"/>
  <c r="Z15" i="11"/>
  <c r="Y13" i="11"/>
  <c r="Y10" i="11"/>
  <c r="Z10" i="11"/>
  <c r="G9" i="11"/>
  <c r="H9" i="11"/>
  <c r="I9" i="11"/>
  <c r="J9" i="11"/>
  <c r="K9" i="11"/>
  <c r="L9" i="11"/>
  <c r="M9" i="11"/>
  <c r="N9" i="11"/>
  <c r="O9" i="11"/>
  <c r="P9" i="11"/>
  <c r="Q9" i="11"/>
  <c r="R9" i="11"/>
  <c r="S9" i="11"/>
  <c r="T9" i="11"/>
  <c r="U9" i="11"/>
  <c r="V9" i="11"/>
  <c r="W9" i="11"/>
  <c r="X9" i="11"/>
  <c r="F9" i="10"/>
  <c r="Y14" i="10"/>
  <c r="Y15" i="10"/>
  <c r="Y20" i="10"/>
  <c r="Y22" i="10"/>
  <c r="Y25" i="10"/>
  <c r="Y28" i="10"/>
  <c r="Y32" i="10"/>
  <c r="X14" i="10"/>
  <c r="X15" i="10"/>
  <c r="X20" i="10"/>
  <c r="X22" i="10"/>
  <c r="X25" i="10"/>
  <c r="X28" i="10"/>
  <c r="X32" i="10"/>
  <c r="W14" i="10"/>
  <c r="W15" i="10"/>
  <c r="W20" i="10"/>
  <c r="W22" i="10"/>
  <c r="W25" i="10"/>
  <c r="W28" i="10"/>
  <c r="W32" i="10"/>
  <c r="V14" i="10"/>
  <c r="V15" i="10"/>
  <c r="V20" i="10"/>
  <c r="V22" i="10"/>
  <c r="V25" i="10"/>
  <c r="V28" i="10"/>
  <c r="V32" i="10"/>
  <c r="U14" i="10"/>
  <c r="U15" i="10"/>
  <c r="U20" i="10"/>
  <c r="U22" i="10"/>
  <c r="U25" i="10"/>
  <c r="U28" i="10"/>
  <c r="U32" i="10"/>
  <c r="T14" i="10"/>
  <c r="T15" i="10"/>
  <c r="T20" i="10"/>
  <c r="T22" i="10"/>
  <c r="T25" i="10"/>
  <c r="T28" i="10"/>
  <c r="T32" i="10"/>
  <c r="S14" i="10"/>
  <c r="S15" i="10"/>
  <c r="S20" i="10"/>
  <c r="S22" i="10"/>
  <c r="S25" i="10"/>
  <c r="S28" i="10"/>
  <c r="S32" i="10"/>
  <c r="R14" i="10"/>
  <c r="R15" i="10"/>
  <c r="R20" i="10"/>
  <c r="R22" i="10"/>
  <c r="R25" i="10"/>
  <c r="R28" i="10"/>
  <c r="R32" i="10"/>
  <c r="Q14" i="10"/>
  <c r="Q15" i="10"/>
  <c r="Q20" i="10"/>
  <c r="Q22" i="10"/>
  <c r="Q25" i="10"/>
  <c r="Q28" i="10"/>
  <c r="Q32" i="10"/>
  <c r="P14" i="10"/>
  <c r="P15" i="10"/>
  <c r="P20" i="10"/>
  <c r="P22" i="10"/>
  <c r="P25" i="10"/>
  <c r="P28" i="10"/>
  <c r="P32" i="10"/>
  <c r="O14" i="10"/>
  <c r="O15" i="10"/>
  <c r="O20" i="10"/>
  <c r="O22" i="10"/>
  <c r="O25" i="10"/>
  <c r="O28" i="10"/>
  <c r="O32" i="10"/>
  <c r="N14" i="10"/>
  <c r="N15" i="10"/>
  <c r="N20" i="10"/>
  <c r="N22" i="10"/>
  <c r="N25" i="10"/>
  <c r="N28" i="10"/>
  <c r="N32" i="10"/>
  <c r="M14" i="10"/>
  <c r="M15" i="10"/>
  <c r="M20" i="10"/>
  <c r="M22" i="10"/>
  <c r="M25" i="10"/>
  <c r="M28" i="10"/>
  <c r="M32" i="10"/>
  <c r="L14" i="10"/>
  <c r="L15" i="10"/>
  <c r="L20" i="10"/>
  <c r="L22" i="10"/>
  <c r="L25" i="10"/>
  <c r="L28" i="10"/>
  <c r="L32" i="10"/>
  <c r="K14" i="10"/>
  <c r="K15" i="10"/>
  <c r="K20" i="10"/>
  <c r="K22" i="10"/>
  <c r="K25" i="10"/>
  <c r="K28" i="10"/>
  <c r="K32" i="10"/>
  <c r="J14" i="10"/>
  <c r="J15" i="10"/>
  <c r="J20" i="10"/>
  <c r="J22" i="10"/>
  <c r="J25" i="10"/>
  <c r="J28" i="10"/>
  <c r="J32" i="10"/>
  <c r="I14" i="10"/>
  <c r="I15" i="10"/>
  <c r="I20" i="10"/>
  <c r="I22" i="10"/>
  <c r="I25" i="10"/>
  <c r="I28" i="10"/>
  <c r="I32" i="10"/>
  <c r="H14" i="10"/>
  <c r="H15" i="10"/>
  <c r="H20" i="10"/>
  <c r="H22" i="10"/>
  <c r="H25" i="10"/>
  <c r="H28" i="10"/>
  <c r="H32" i="10"/>
  <c r="G14" i="10"/>
  <c r="G15" i="10"/>
  <c r="G20" i="10"/>
  <c r="G22" i="10"/>
  <c r="G25" i="10"/>
  <c r="G28" i="10"/>
  <c r="G32" i="10"/>
  <c r="F14" i="10"/>
  <c r="F15" i="10"/>
  <c r="F20" i="10"/>
  <c r="F22" i="10"/>
  <c r="F25" i="10"/>
  <c r="F28" i="10"/>
  <c r="F32" i="10"/>
  <c r="Y26" i="10"/>
  <c r="X26" i="10"/>
  <c r="W26" i="10"/>
  <c r="V26" i="10"/>
  <c r="U26" i="10"/>
  <c r="T26" i="10"/>
  <c r="S26" i="10"/>
  <c r="R26" i="10"/>
  <c r="Q26" i="10"/>
  <c r="P26" i="10"/>
  <c r="O26" i="10"/>
  <c r="N26" i="10"/>
  <c r="M26" i="10"/>
  <c r="L26" i="10"/>
  <c r="K26" i="10"/>
  <c r="J26" i="10"/>
  <c r="I26" i="10"/>
  <c r="H26" i="10"/>
  <c r="G26" i="10"/>
  <c r="F26" i="10"/>
  <c r="E26" i="10"/>
  <c r="D25" i="10"/>
  <c r="D26" i="10"/>
  <c r="Z22" i="10"/>
  <c r="Z20" i="10"/>
  <c r="Z18" i="10"/>
  <c r="AA22" i="10"/>
  <c r="D20" i="10"/>
  <c r="Z15" i="10"/>
  <c r="AA15" i="10"/>
  <c r="Z13" i="10"/>
  <c r="Z10" i="10"/>
  <c r="AA10" i="10"/>
  <c r="G9" i="10"/>
  <c r="H9" i="10"/>
  <c r="I9" i="10"/>
  <c r="J9" i="10"/>
  <c r="K9" i="10"/>
  <c r="L9" i="10"/>
  <c r="M9" i="10"/>
  <c r="N9" i="10"/>
  <c r="O9" i="10"/>
  <c r="P9" i="10"/>
  <c r="Q9" i="10"/>
  <c r="R9" i="10"/>
  <c r="S9" i="10"/>
  <c r="T9" i="10"/>
  <c r="U9" i="10"/>
  <c r="V9" i="10"/>
  <c r="W9" i="10"/>
  <c r="X9" i="10"/>
  <c r="Y9" i="10"/>
  <c r="AA10" i="9"/>
  <c r="AB10" i="9"/>
  <c r="F14" i="9"/>
  <c r="F15" i="9"/>
  <c r="G14" i="9"/>
  <c r="G15" i="9"/>
  <c r="H14" i="9"/>
  <c r="H15" i="9"/>
  <c r="I14" i="9"/>
  <c r="I15" i="9"/>
  <c r="J14" i="9"/>
  <c r="J15" i="9"/>
  <c r="K14" i="9"/>
  <c r="K15" i="9"/>
  <c r="L14" i="9"/>
  <c r="L15" i="9"/>
  <c r="M14" i="9"/>
  <c r="M15" i="9"/>
  <c r="N14" i="9"/>
  <c r="N15" i="9"/>
  <c r="O14" i="9"/>
  <c r="O15" i="9"/>
  <c r="P14" i="9"/>
  <c r="P15" i="9"/>
  <c r="Q14" i="9"/>
  <c r="Q15" i="9"/>
  <c r="R14" i="9"/>
  <c r="R15" i="9"/>
  <c r="S14" i="9"/>
  <c r="S15" i="9"/>
  <c r="T14" i="9"/>
  <c r="T15" i="9"/>
  <c r="U14" i="9"/>
  <c r="U15" i="9"/>
  <c r="V14" i="9"/>
  <c r="V15" i="9"/>
  <c r="W14" i="9"/>
  <c r="W15" i="9"/>
  <c r="X14" i="9"/>
  <c r="X15" i="9"/>
  <c r="Y14" i="9"/>
  <c r="Y15" i="9"/>
  <c r="Z14" i="9"/>
  <c r="Z15" i="9"/>
  <c r="AA15" i="9"/>
  <c r="AB15" i="9"/>
  <c r="F20" i="9"/>
  <c r="F22" i="9"/>
  <c r="G20" i="9"/>
  <c r="G22" i="9"/>
  <c r="H20" i="9"/>
  <c r="H22" i="9"/>
  <c r="I20" i="9"/>
  <c r="I22" i="9"/>
  <c r="J20" i="9"/>
  <c r="J22" i="9"/>
  <c r="K20" i="9"/>
  <c r="K22" i="9"/>
  <c r="L20" i="9"/>
  <c r="L22" i="9"/>
  <c r="M20" i="9"/>
  <c r="M22" i="9"/>
  <c r="N20" i="9"/>
  <c r="N22" i="9"/>
  <c r="O20" i="9"/>
  <c r="O22" i="9"/>
  <c r="P20" i="9"/>
  <c r="P22" i="9"/>
  <c r="Q20" i="9"/>
  <c r="Q22" i="9"/>
  <c r="R20" i="9"/>
  <c r="R22" i="9"/>
  <c r="S20" i="9"/>
  <c r="S22" i="9"/>
  <c r="T20" i="9"/>
  <c r="T22" i="9"/>
  <c r="U20" i="9"/>
  <c r="U22" i="9"/>
  <c r="V20" i="9"/>
  <c r="V22" i="9"/>
  <c r="W20" i="9"/>
  <c r="W22" i="9"/>
  <c r="X20" i="9"/>
  <c r="X22" i="9"/>
  <c r="Y20" i="9"/>
  <c r="Y22" i="9"/>
  <c r="Z20" i="9"/>
  <c r="Z22" i="9"/>
  <c r="AA22" i="9"/>
  <c r="AA20" i="9"/>
  <c r="AA18" i="9"/>
  <c r="F9" i="9"/>
  <c r="G9" i="9"/>
  <c r="H9" i="9"/>
  <c r="I9" i="9"/>
  <c r="J9" i="9"/>
  <c r="K9" i="9"/>
  <c r="L9" i="9"/>
  <c r="M9" i="9"/>
  <c r="N9" i="9"/>
  <c r="O9" i="9"/>
  <c r="P9" i="9"/>
  <c r="Q9" i="9"/>
  <c r="R9" i="9"/>
  <c r="S9" i="9"/>
  <c r="T9" i="9"/>
  <c r="U9" i="9"/>
  <c r="V9" i="9"/>
  <c r="W9" i="9"/>
  <c r="X9" i="9"/>
  <c r="Y9" i="9"/>
  <c r="Z9" i="9"/>
  <c r="AA13" i="9"/>
  <c r="Z25" i="9"/>
  <c r="Z28" i="9"/>
  <c r="Z32" i="9"/>
  <c r="Y25" i="9"/>
  <c r="Y28" i="9"/>
  <c r="Y32" i="9"/>
  <c r="X25" i="9"/>
  <c r="X28" i="9"/>
  <c r="X32" i="9"/>
  <c r="W25" i="9"/>
  <c r="W28" i="9"/>
  <c r="W32" i="9"/>
  <c r="V25" i="9"/>
  <c r="V28" i="9"/>
  <c r="V32" i="9"/>
  <c r="U25" i="9"/>
  <c r="U28" i="9"/>
  <c r="U32" i="9"/>
  <c r="T25" i="9"/>
  <c r="T28" i="9"/>
  <c r="T32" i="9"/>
  <c r="S25" i="9"/>
  <c r="S28" i="9"/>
  <c r="S32" i="9"/>
  <c r="R25" i="9"/>
  <c r="R28" i="9"/>
  <c r="R32" i="9"/>
  <c r="Q25" i="9"/>
  <c r="Q28" i="9"/>
  <c r="Q32" i="9"/>
  <c r="P25" i="9"/>
  <c r="P28" i="9"/>
  <c r="P32" i="9"/>
  <c r="O25" i="9"/>
  <c r="O28" i="9"/>
  <c r="O32" i="9"/>
  <c r="N25" i="9"/>
  <c r="N28" i="9"/>
  <c r="N32" i="9"/>
  <c r="M25" i="9"/>
  <c r="M28" i="9"/>
  <c r="M32" i="9"/>
  <c r="L25" i="9"/>
  <c r="L28" i="9"/>
  <c r="L32" i="9"/>
  <c r="K25" i="9"/>
  <c r="K28" i="9"/>
  <c r="K32" i="9"/>
  <c r="J25" i="9"/>
  <c r="J28" i="9"/>
  <c r="J32" i="9"/>
  <c r="I25" i="9"/>
  <c r="I28" i="9"/>
  <c r="I32" i="9"/>
  <c r="H25" i="9"/>
  <c r="H28" i="9"/>
  <c r="H32" i="9"/>
  <c r="G25" i="9"/>
  <c r="G28" i="9"/>
  <c r="G32" i="9"/>
  <c r="F25" i="9"/>
  <c r="F28" i="9"/>
  <c r="F32" i="9"/>
  <c r="Z26" i="9"/>
  <c r="Y26" i="9"/>
  <c r="X26" i="9"/>
  <c r="W26" i="9"/>
  <c r="V26" i="9"/>
  <c r="U26" i="9"/>
  <c r="T26" i="9"/>
  <c r="S26" i="9"/>
  <c r="R26" i="9"/>
  <c r="Q26" i="9"/>
  <c r="P26" i="9"/>
  <c r="O26" i="9"/>
  <c r="N26" i="9"/>
  <c r="M26" i="9"/>
  <c r="L26" i="9"/>
  <c r="K26" i="9"/>
  <c r="J26" i="9"/>
  <c r="I26" i="9"/>
  <c r="H26" i="9"/>
  <c r="G26" i="9"/>
  <c r="F26" i="9"/>
  <c r="E26" i="9"/>
  <c r="D25" i="9"/>
  <c r="D26" i="9"/>
  <c r="AB22" i="9"/>
  <c r="D20" i="9"/>
</calcChain>
</file>

<file path=xl/sharedStrings.xml><?xml version="1.0" encoding="utf-8"?>
<sst xmlns="http://schemas.openxmlformats.org/spreadsheetml/2006/main" count="120" uniqueCount="20">
  <si>
    <t>Budget conforme</t>
  </si>
  <si>
    <t>Descritpion</t>
  </si>
  <si>
    <t>Type</t>
  </si>
  <si>
    <t>Total FDC</t>
  </si>
  <si>
    <t>Ecart</t>
  </si>
  <si>
    <t>Activité SAP</t>
  </si>
  <si>
    <t>Dépenses SAP</t>
  </si>
  <si>
    <t>Correction des dépenses</t>
  </si>
  <si>
    <t>Frais proportionnels</t>
  </si>
  <si>
    <t>Correction D'activité</t>
  </si>
  <si>
    <t>Activité Corrigée</t>
  </si>
  <si>
    <t>Marge après FP</t>
  </si>
  <si>
    <t>Marge à réaliser</t>
  </si>
  <si>
    <t>Correction Des Dépenses</t>
  </si>
  <si>
    <t>Activité Previsionnelle</t>
  </si>
  <si>
    <t>Mensuelle</t>
  </si>
  <si>
    <t>Cumul Stade</t>
  </si>
  <si>
    <t>Prévisions d'Activité et de Marge</t>
  </si>
  <si>
    <t>Cumul FDC</t>
  </si>
  <si>
    <t>Dépenses Corrigées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</si>
</sst>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\-yy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Book Antiqua"/>
      <family val="1"/>
    </font>
    <font>
      <b/>
      <sz val="11"/>
      <color theme="0"/>
      <name val="Book Antiqua"/>
      <family val="1"/>
    </font>
    <font>
      <sz val="10"/>
      <name val="Arial"/>
      <family val="2"/>
    </font>
    <font>
      <b/>
      <sz val="22"/>
      <name val="Book Antiqua"/>
      <family val="1"/>
    </font>
    <font>
      <sz val="11"/>
      <color theme="1"/>
      <name val="Book Antiqua"/>
      <family val="1"/>
    </font>
    <font>
      <b/>
      <sz val="11"/>
      <color theme="1"/>
      <name val="Book Antiqua"/>
      <family val="1"/>
    </font>
    <font>
      <b/>
      <sz val="11"/>
      <name val="Book Antiqua"/>
      <family val="1"/>
    </font>
    <font>
      <b/>
      <sz val="24"/>
      <name val="Book Antiqua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99"/>
        <bgColor indexed="64"/>
      </patternFill>
    </fill>
    <fill>
      <patternFill patternType="solid">
        <fgColor rgb="FFFF9BCD"/>
        <bgColor indexed="64"/>
      </patternFill>
    </fill>
    <fill>
      <patternFill patternType="solid">
        <fgColor rgb="FFE5CA7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99FF33"/>
        <bgColor indexed="64"/>
      </patternFill>
    </fill>
  </fills>
  <borders count="29">
    <border>
      <left/>
      <right/>
      <top/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 style="dashed">
        <color rgb="FF000000"/>
      </left>
      <right style="dashed">
        <color rgb="FF000000"/>
      </right>
      <top style="medium">
        <color rgb="FF000000"/>
      </top>
      <bottom style="medium">
        <color rgb="FF000000"/>
      </bottom>
      <diagonal/>
    </border>
    <border>
      <left style="dashed">
        <color rgb="FF000000"/>
      </left>
      <right style="dashed">
        <color rgb="FF000000"/>
      </right>
      <top/>
      <bottom/>
      <diagonal/>
    </border>
    <border>
      <left style="dashed">
        <color rgb="FF000000"/>
      </left>
      <right style="medium">
        <color rgb="FF000000"/>
      </right>
      <top/>
      <bottom/>
      <diagonal/>
    </border>
    <border>
      <left style="dashed">
        <color rgb="FF000000"/>
      </left>
      <right style="dashed">
        <color rgb="FF000000"/>
      </right>
      <top/>
      <bottom style="medium">
        <color rgb="FF000000"/>
      </bottom>
      <diagonal/>
    </border>
    <border>
      <left style="dashed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dashed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dashed">
        <color rgb="FF000000"/>
      </left>
      <right style="dashed">
        <color rgb="FF000000"/>
      </right>
      <top style="medium">
        <color rgb="FF000000"/>
      </top>
      <bottom/>
      <diagonal/>
    </border>
    <border>
      <left style="dashed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thin">
        <color auto="1"/>
      </left>
      <right style="thin">
        <color auto="1"/>
      </right>
      <top style="medium">
        <color rgb="FF000000"/>
      </top>
      <bottom/>
      <diagonal/>
    </border>
    <border>
      <left style="medium">
        <color auto="1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rgb="FF000000"/>
      </left>
      <right style="double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double">
        <color rgb="FF000000"/>
      </right>
      <top style="medium">
        <color rgb="FF000000"/>
      </top>
      <bottom/>
      <diagonal/>
    </border>
    <border>
      <left style="thin">
        <color rgb="FF000000"/>
      </left>
      <right style="double">
        <color rgb="FF000000"/>
      </right>
      <top/>
      <bottom/>
      <diagonal/>
    </border>
    <border>
      <left style="thin">
        <color rgb="FF000000"/>
      </left>
      <right style="double">
        <color rgb="FF000000"/>
      </right>
      <top/>
      <bottom style="medium">
        <color rgb="FF000000"/>
      </bottom>
      <diagonal/>
    </border>
  </borders>
  <cellStyleXfs count="34">
    <xf numFmtId="0" fontId="0" fillId="0" borderId="0"/>
    <xf numFmtId="9" fontId="1" fillId="0" borderId="0" applyFont="0" applyFill="0" applyBorder="0" applyAlignment="0" applyProtection="0"/>
    <xf numFmtId="0" fontId="4" fillId="0" borderId="0"/>
    <xf numFmtId="0" fontId="4" fillId="0" borderId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</cellStyleXfs>
  <cellXfs count="74">
    <xf numFmtId="0" fontId="0" fillId="0" borderId="0" xfId="0"/>
    <xf numFmtId="0" fontId="2" fillId="2" borderId="3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4" fontId="7" fillId="4" borderId="6" xfId="0" applyNumberFormat="1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4" fontId="7" fillId="5" borderId="6" xfId="0" applyNumberFormat="1" applyFont="1" applyFill="1" applyBorder="1" applyAlignment="1">
      <alignment horizontal="center" vertical="center"/>
    </xf>
    <xf numFmtId="4" fontId="7" fillId="4" borderId="8" xfId="0" applyNumberFormat="1" applyFont="1" applyFill="1" applyBorder="1" applyAlignment="1">
      <alignment horizontal="center" vertical="center"/>
    </xf>
    <xf numFmtId="4" fontId="7" fillId="3" borderId="8" xfId="0" applyNumberFormat="1" applyFont="1" applyFill="1" applyBorder="1" applyAlignment="1">
      <alignment horizontal="center" vertical="center"/>
    </xf>
    <xf numFmtId="4" fontId="7" fillId="3" borderId="9" xfId="0" applyNumberFormat="1" applyFont="1" applyFill="1" applyBorder="1" applyAlignment="1">
      <alignment horizontal="center" vertical="center"/>
    </xf>
    <xf numFmtId="4" fontId="7" fillId="5" borderId="8" xfId="0" applyNumberFormat="1" applyFont="1" applyFill="1" applyBorder="1" applyAlignment="1">
      <alignment horizontal="center" vertical="center"/>
    </xf>
    <xf numFmtId="4" fontId="7" fillId="5" borderId="9" xfId="0" applyNumberFormat="1" applyFont="1" applyFill="1" applyBorder="1" applyAlignment="1">
      <alignment horizontal="center" vertical="center"/>
    </xf>
    <xf numFmtId="4" fontId="7" fillId="7" borderId="8" xfId="0" applyNumberFormat="1" applyFont="1" applyFill="1" applyBorder="1" applyAlignment="1">
      <alignment horizontal="center" vertical="center"/>
    </xf>
    <xf numFmtId="4" fontId="7" fillId="7" borderId="9" xfId="0" applyNumberFormat="1" applyFont="1" applyFill="1" applyBorder="1" applyAlignment="1">
      <alignment horizontal="center" vertical="center"/>
    </xf>
    <xf numFmtId="0" fontId="7" fillId="4" borderId="4" xfId="1" applyNumberFormat="1" applyFont="1" applyFill="1" applyBorder="1" applyAlignment="1">
      <alignment horizontal="center" vertical="center"/>
    </xf>
    <xf numFmtId="0" fontId="7" fillId="5" borderId="4" xfId="1" applyNumberFormat="1" applyFont="1" applyFill="1" applyBorder="1" applyAlignment="1">
      <alignment horizontal="center" vertical="center"/>
    </xf>
    <xf numFmtId="0" fontId="3" fillId="9" borderId="21" xfId="0" applyFont="1" applyFill="1" applyBorder="1" applyAlignment="1">
      <alignment horizontal="center" vertical="center"/>
    </xf>
    <xf numFmtId="0" fontId="3" fillId="9" borderId="22" xfId="1" applyNumberFormat="1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/>
    </xf>
    <xf numFmtId="0" fontId="3" fillId="9" borderId="8" xfId="0" applyNumberFormat="1" applyFont="1" applyFill="1" applyBorder="1" applyAlignment="1">
      <alignment horizontal="center" vertical="center"/>
    </xf>
    <xf numFmtId="4" fontId="3" fillId="9" borderId="8" xfId="0" applyNumberFormat="1" applyFont="1" applyFill="1" applyBorder="1" applyAlignment="1">
      <alignment horizontal="center" vertical="center"/>
    </xf>
    <xf numFmtId="0" fontId="3" fillId="9" borderId="9" xfId="0" applyNumberFormat="1" applyFont="1" applyFill="1" applyBorder="1" applyAlignment="1">
      <alignment horizontal="center" vertical="center"/>
    </xf>
    <xf numFmtId="4" fontId="6" fillId="0" borderId="8" xfId="0" applyNumberFormat="1" applyFont="1" applyBorder="1" applyAlignment="1">
      <alignment horizontal="center" vertical="center"/>
    </xf>
    <xf numFmtId="4" fontId="8" fillId="6" borderId="17" xfId="0" applyNumberFormat="1" applyFont="1" applyFill="1" applyBorder="1" applyAlignment="1">
      <alignment horizontal="center" vertical="center"/>
    </xf>
    <xf numFmtId="4" fontId="8" fillId="6" borderId="18" xfId="0" applyNumberFormat="1" applyFont="1" applyFill="1" applyBorder="1" applyAlignment="1">
      <alignment horizontal="center" vertical="center"/>
    </xf>
    <xf numFmtId="20" fontId="6" fillId="0" borderId="1" xfId="0" applyNumberFormat="1" applyFont="1" applyBorder="1" applyAlignment="1">
      <alignment horizontal="center" vertical="center"/>
    </xf>
    <xf numFmtId="0" fontId="7" fillId="7" borderId="4" xfId="1" applyNumberFormat="1" applyFont="1" applyFill="1" applyBorder="1" applyAlignment="1">
      <alignment horizontal="center" vertical="center"/>
    </xf>
    <xf numFmtId="4" fontId="7" fillId="7" borderId="6" xfId="0" applyNumberFormat="1" applyFont="1" applyFill="1" applyBorder="1" applyAlignment="1">
      <alignment horizontal="center" vertical="center"/>
    </xf>
    <xf numFmtId="0" fontId="7" fillId="10" borderId="22" xfId="1" applyNumberFormat="1" applyFont="1" applyFill="1" applyBorder="1" applyAlignment="1">
      <alignment horizontal="center" vertical="center"/>
    </xf>
    <xf numFmtId="10" fontId="7" fillId="10" borderId="24" xfId="0" applyNumberFormat="1" applyFont="1" applyFill="1" applyBorder="1" applyAlignment="1">
      <alignment horizontal="center" vertical="center"/>
    </xf>
    <xf numFmtId="0" fontId="7" fillId="10" borderId="8" xfId="0" applyFont="1" applyFill="1" applyBorder="1" applyAlignment="1">
      <alignment horizontal="center" vertical="center"/>
    </xf>
    <xf numFmtId="10" fontId="7" fillId="10" borderId="8" xfId="0" applyNumberFormat="1" applyFont="1" applyFill="1" applyBorder="1" applyAlignment="1">
      <alignment horizontal="center" vertical="center"/>
    </xf>
    <xf numFmtId="0" fontId="7" fillId="10" borderId="9" xfId="0" applyFont="1" applyFill="1" applyBorder="1" applyAlignment="1">
      <alignment horizontal="center" vertical="center"/>
    </xf>
    <xf numFmtId="0" fontId="7" fillId="8" borderId="13" xfId="0" applyFont="1" applyFill="1" applyBorder="1" applyAlignment="1">
      <alignment horizontal="center" vertical="center"/>
    </xf>
    <xf numFmtId="0" fontId="7" fillId="8" borderId="5" xfId="1" applyNumberFormat="1" applyFont="1" applyFill="1" applyBorder="1" applyAlignment="1">
      <alignment horizontal="center" vertical="center"/>
    </xf>
    <xf numFmtId="0" fontId="7" fillId="8" borderId="15" xfId="0" applyFont="1" applyFill="1" applyBorder="1" applyAlignment="1">
      <alignment horizontal="center" vertical="center"/>
    </xf>
    <xf numFmtId="4" fontId="7" fillId="8" borderId="10" xfId="0" applyNumberFormat="1" applyFont="1" applyFill="1" applyBorder="1" applyAlignment="1">
      <alignment horizontal="center" vertical="center"/>
    </xf>
    <xf numFmtId="4" fontId="7" fillId="8" borderId="1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10" fontId="7" fillId="3" borderId="4" xfId="1" applyNumberFormat="1" applyFont="1" applyFill="1" applyBorder="1" applyAlignment="1">
      <alignment horizontal="center" vertical="center"/>
    </xf>
    <xf numFmtId="4" fontId="7" fillId="3" borderId="6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0" fontId="8" fillId="6" borderId="16" xfId="0" applyFont="1" applyFill="1" applyBorder="1" applyAlignment="1">
      <alignment horizontal="center" vertical="center"/>
    </xf>
    <xf numFmtId="0" fontId="8" fillId="6" borderId="20" xfId="0" applyFont="1" applyFill="1" applyBorder="1" applyAlignment="1">
      <alignment horizontal="center" vertical="center"/>
    </xf>
    <xf numFmtId="4" fontId="8" fillId="6" borderId="19" xfId="0" applyNumberFormat="1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/>
    </xf>
    <xf numFmtId="4" fontId="8" fillId="6" borderId="26" xfId="0" applyNumberFormat="1" applyFont="1" applyFill="1" applyBorder="1" applyAlignment="1">
      <alignment horizontal="center" vertical="center"/>
    </xf>
    <xf numFmtId="0" fontId="6" fillId="0" borderId="27" xfId="0" applyFont="1" applyBorder="1" applyAlignment="1">
      <alignment horizontal="center" vertical="center"/>
    </xf>
    <xf numFmtId="4" fontId="7" fillId="4" borderId="27" xfId="0" applyNumberFormat="1" applyFont="1" applyFill="1" applyBorder="1" applyAlignment="1">
      <alignment horizontal="center" vertical="center"/>
    </xf>
    <xf numFmtId="0" fontId="3" fillId="9" borderId="27" xfId="0" applyFont="1" applyFill="1" applyBorder="1" applyAlignment="1">
      <alignment horizontal="center" vertical="center"/>
    </xf>
    <xf numFmtId="4" fontId="7" fillId="5" borderId="27" xfId="0" applyNumberFormat="1" applyFont="1" applyFill="1" applyBorder="1" applyAlignment="1">
      <alignment horizontal="center" vertical="center"/>
    </xf>
    <xf numFmtId="4" fontId="7" fillId="7" borderId="27" xfId="0" applyNumberFormat="1" applyFont="1" applyFill="1" applyBorder="1" applyAlignment="1">
      <alignment horizontal="center" vertical="center"/>
    </xf>
    <xf numFmtId="10" fontId="7" fillId="10" borderId="27" xfId="0" applyNumberFormat="1" applyFont="1" applyFill="1" applyBorder="1" applyAlignment="1">
      <alignment horizontal="center" vertical="center"/>
    </xf>
    <xf numFmtId="4" fontId="7" fillId="3" borderId="27" xfId="0" applyNumberFormat="1" applyFont="1" applyFill="1" applyBorder="1" applyAlignment="1">
      <alignment horizontal="center" vertical="center"/>
    </xf>
    <xf numFmtId="0" fontId="7" fillId="8" borderId="28" xfId="0" applyFont="1" applyFill="1" applyBorder="1" applyAlignment="1">
      <alignment horizontal="center" vertical="center"/>
    </xf>
    <xf numFmtId="0" fontId="7" fillId="11" borderId="1" xfId="0" applyFont="1" applyFill="1" applyBorder="1" applyAlignment="1">
      <alignment horizontal="center" vertical="center"/>
    </xf>
    <xf numFmtId="10" fontId="7" fillId="11" borderId="4" xfId="1" applyNumberFormat="1" applyFont="1" applyFill="1" applyBorder="1" applyAlignment="1">
      <alignment horizontal="center" vertical="center"/>
    </xf>
    <xf numFmtId="4" fontId="7" fillId="11" borderId="6" xfId="0" applyNumberFormat="1" applyFont="1" applyFill="1" applyBorder="1" applyAlignment="1">
      <alignment horizontal="center" vertical="center"/>
    </xf>
    <xf numFmtId="4" fontId="7" fillId="11" borderId="27" xfId="0" applyNumberFormat="1" applyFont="1" applyFill="1" applyBorder="1" applyAlignment="1">
      <alignment horizontal="center" vertical="center"/>
    </xf>
    <xf numFmtId="4" fontId="7" fillId="11" borderId="8" xfId="0" applyNumberFormat="1" applyFont="1" applyFill="1" applyBorder="1" applyAlignment="1">
      <alignment horizontal="center" vertical="center"/>
    </xf>
    <xf numFmtId="4" fontId="7" fillId="11" borderId="9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vertical="center"/>
    </xf>
    <xf numFmtId="4" fontId="7" fillId="4" borderId="9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7" fillId="7" borderId="23" xfId="0" applyFont="1" applyFill="1" applyBorder="1" applyAlignment="1">
      <alignment horizontal="center" vertical="center"/>
    </xf>
  </cellXfs>
  <cellStyles count="34"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Normal" xfId="0" builtinId="0"/>
    <cellStyle name="Normal 2" xfId="3"/>
    <cellStyle name="Normal 3" xfId="2"/>
    <cellStyle name="Pourcentage" xfId="1" builtinId="5"/>
  </cellStyles>
  <dxfs count="0"/>
  <tableStyles count="0" defaultTableStyle="TableStyleMedium2" defaultPivotStyle="PivotStyleLight16"/>
  <colors>
    <mruColors>
      <color rgb="FF99FF33"/>
      <color rgb="FFE5CA7F"/>
      <color rgb="FF00FF99"/>
      <color rgb="FFFFCCCC"/>
      <color rgb="FFFF9BCD"/>
      <color rgb="FFCC75EF"/>
      <color rgb="FFFFB9B9"/>
      <color rgb="FFFFA7A7"/>
      <color rgb="FFCAF1F6"/>
      <color rgb="FFE0C1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142875</xdr:colOff>
          <xdr:row>0</xdr:row>
          <xdr:rowOff>47625</xdr:rowOff>
        </xdr:from>
        <xdr:to>
          <xdr:col>1</xdr:col>
          <xdr:colOff>1743075</xdr:colOff>
          <xdr:row>2</xdr:row>
          <xdr:rowOff>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Incrementation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85725</xdr:colOff>
          <xdr:row>0</xdr:row>
          <xdr:rowOff>47625</xdr:rowOff>
        </xdr:from>
        <xdr:to>
          <xdr:col>3</xdr:col>
          <xdr:colOff>638175</xdr:colOff>
          <xdr:row>2</xdr:row>
          <xdr:rowOff>0</xdr:rowOff>
        </xdr:to>
        <xdr:sp macro="" textlink="">
          <xdr:nvSpPr>
            <xdr:cNvPr id="9218" name="Button 2" hidden="1">
              <a:extLst>
                <a:ext uri="{63B3BB69-23CF-44E3-9099-C40C66FF867C}">
                  <a14:compatExt spid="_x0000_s9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142875</xdr:colOff>
          <xdr:row>0</xdr:row>
          <xdr:rowOff>47625</xdr:rowOff>
        </xdr:from>
        <xdr:to>
          <xdr:col>1</xdr:col>
          <xdr:colOff>1743075</xdr:colOff>
          <xdr:row>2</xdr:row>
          <xdr:rowOff>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Incrementation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85725</xdr:colOff>
          <xdr:row>0</xdr:row>
          <xdr:rowOff>47625</xdr:rowOff>
        </xdr:from>
        <xdr:to>
          <xdr:col>3</xdr:col>
          <xdr:colOff>638175</xdr:colOff>
          <xdr:row>2</xdr:row>
          <xdr:rowOff>0</xdr:rowOff>
        </xdr:to>
        <xdr:sp macro="" textlink="">
          <xdr:nvSpPr>
            <xdr:cNvPr id="10242" name="Button 2" hidden="1">
              <a:extLst>
                <a:ext uri="{63B3BB69-23CF-44E3-9099-C40C66FF867C}">
                  <a14:compatExt spid="_x0000_s10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142875</xdr:colOff>
          <xdr:row>0</xdr:row>
          <xdr:rowOff>47625</xdr:rowOff>
        </xdr:from>
        <xdr:to>
          <xdr:col>1</xdr:col>
          <xdr:colOff>1743075</xdr:colOff>
          <xdr:row>2</xdr:row>
          <xdr:rowOff>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Incrementation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85725</xdr:colOff>
          <xdr:row>0</xdr:row>
          <xdr:rowOff>47625</xdr:rowOff>
        </xdr:from>
        <xdr:to>
          <xdr:col>3</xdr:col>
          <xdr:colOff>638175</xdr:colOff>
          <xdr:row>2</xdr:row>
          <xdr:rowOff>0</xdr:rowOff>
        </xdr:to>
        <xdr:sp macro="" textlink="">
          <xdr:nvSpPr>
            <xdr:cNvPr id="11266" name="Button 2" hidden="1">
              <a:extLst>
                <a:ext uri="{63B3BB69-23CF-44E3-9099-C40C66FF867C}">
                  <a14:compatExt spid="_x0000_s1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142875</xdr:colOff>
          <xdr:row>0</xdr:row>
          <xdr:rowOff>47625</xdr:rowOff>
        </xdr:from>
        <xdr:to>
          <xdr:col>1</xdr:col>
          <xdr:colOff>1743075</xdr:colOff>
          <xdr:row>2</xdr:row>
          <xdr:rowOff>0</xdr:rowOff>
        </xdr:to>
        <xdr:sp macro="" textlink="">
          <xdr:nvSpPr>
            <xdr:cNvPr id="12289" name="Button 1" hidden="1">
              <a:extLst>
                <a:ext uri="{63B3BB69-23CF-44E3-9099-C40C66FF867C}">
                  <a14:compatExt spid="_x0000_s12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Incrementation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85725</xdr:colOff>
          <xdr:row>0</xdr:row>
          <xdr:rowOff>47625</xdr:rowOff>
        </xdr:from>
        <xdr:to>
          <xdr:col>3</xdr:col>
          <xdr:colOff>638175</xdr:colOff>
          <xdr:row>2</xdr:row>
          <xdr:rowOff>0</xdr:rowOff>
        </xdr:to>
        <xdr:sp macro="" textlink="">
          <xdr:nvSpPr>
            <xdr:cNvPr id="12290" name="Button 2" hidden="1">
              <a:extLst>
                <a:ext uri="{63B3BB69-23CF-44E3-9099-C40C66FF867C}">
                  <a14:compatExt spid="_x0000_s12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142875</xdr:colOff>
          <xdr:row>0</xdr:row>
          <xdr:rowOff>47625</xdr:rowOff>
        </xdr:from>
        <xdr:to>
          <xdr:col>1</xdr:col>
          <xdr:colOff>1743075</xdr:colOff>
          <xdr:row>2</xdr:row>
          <xdr:rowOff>0</xdr:rowOff>
        </xdr:to>
        <xdr:sp macro="" textlink="">
          <xdr:nvSpPr>
            <xdr:cNvPr id="13313" name="Button 1" hidden="1">
              <a:extLst>
                <a:ext uri="{63B3BB69-23CF-44E3-9099-C40C66FF867C}">
                  <a14:compatExt spid="_x0000_s133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Incrementation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85725</xdr:colOff>
          <xdr:row>0</xdr:row>
          <xdr:rowOff>47625</xdr:rowOff>
        </xdr:from>
        <xdr:to>
          <xdr:col>3</xdr:col>
          <xdr:colOff>638175</xdr:colOff>
          <xdr:row>2</xdr:row>
          <xdr:rowOff>0</xdr:rowOff>
        </xdr:to>
        <xdr:sp macro="" textlink="">
          <xdr:nvSpPr>
            <xdr:cNvPr id="13314" name="Button 2" hidden="1">
              <a:extLst>
                <a:ext uri="{63B3BB69-23CF-44E3-9099-C40C66FF867C}">
                  <a14:compatExt spid="_x0000_s133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Importation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142875</xdr:colOff>
          <xdr:row>0</xdr:row>
          <xdr:rowOff>47625</xdr:rowOff>
        </xdr:from>
        <xdr:to>
          <xdr:col>1</xdr:col>
          <xdr:colOff>1743075</xdr:colOff>
          <xdr:row>2</xdr:row>
          <xdr:rowOff>0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Incrementation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85725</xdr:colOff>
          <xdr:row>0</xdr:row>
          <xdr:rowOff>47625</xdr:rowOff>
        </xdr:from>
        <xdr:to>
          <xdr:col>3</xdr:col>
          <xdr:colOff>638175</xdr:colOff>
          <xdr:row>2</xdr:row>
          <xdr:rowOff>0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Importation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ctrlProp" Target="../ctrlProps/ctrlProp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8.xml"/><Relationship Id="rId4" Type="http://schemas.openxmlformats.org/officeDocument/2006/relationships/ctrlProp" Target="../ctrlProps/ctrlProp7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5" Type="http://schemas.openxmlformats.org/officeDocument/2006/relationships/ctrlProp" Target="../ctrlProps/ctrlProp12.xml"/><Relationship Id="rId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</sheetPr>
  <dimension ref="B3:AD32"/>
  <sheetViews>
    <sheetView showGridLines="0" workbookViewId="0">
      <selection activeCell="AD23" sqref="AD23"/>
    </sheetView>
  </sheetViews>
  <sheetFormatPr baseColWidth="10" defaultRowHeight="15" x14ac:dyDescent="0.25"/>
  <cols>
    <col min="1" max="1" width="3.7109375" customWidth="1"/>
    <col min="2" max="2" width="30.7109375" customWidth="1"/>
    <col min="3" max="3" width="15.7109375" customWidth="1"/>
    <col min="4" max="5" width="20.7109375" customWidth="1"/>
    <col min="6" max="30" width="16.85546875" customWidth="1"/>
    <col min="31" max="31" width="12.85546875" bestFit="1" customWidth="1"/>
  </cols>
  <sheetData>
    <row r="3" spans="2:30" ht="15" customHeight="1" x14ac:dyDescent="0.25"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</row>
    <row r="4" spans="2:30" ht="15" customHeight="1" x14ac:dyDescent="0.25">
      <c r="B4" s="72" t="s">
        <v>17</v>
      </c>
      <c r="C4" s="72"/>
      <c r="D4" s="72"/>
      <c r="E4" s="72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</row>
    <row r="5" spans="2:30" ht="15" customHeight="1" x14ac:dyDescent="0.25">
      <c r="B5" s="72"/>
      <c r="C5" s="72"/>
      <c r="D5" s="72"/>
      <c r="E5" s="72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</row>
    <row r="6" spans="2:30" ht="15" customHeight="1" x14ac:dyDescent="0.25">
      <c r="B6" s="72"/>
      <c r="C6" s="72"/>
      <c r="D6" s="72"/>
      <c r="E6" s="72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</row>
    <row r="8" spans="2:30" ht="15.75" thickBot="1" x14ac:dyDescent="0.3"/>
    <row r="9" spans="2:30" ht="24" customHeight="1" thickBot="1" x14ac:dyDescent="0.3">
      <c r="B9" s="1" t="s">
        <v>1</v>
      </c>
      <c r="C9" s="2" t="s">
        <v>2</v>
      </c>
      <c r="D9" s="10" t="s">
        <v>0</v>
      </c>
      <c r="E9" s="54" t="s">
        <v>16</v>
      </c>
      <c r="F9" s="50" t="str">
        <f ca="1">PROPER(TEXT(MID(CELL("filename",A1),FIND("]",CELL("filename",A1))+1,LEN(CELL("filename",A1))-FIND("]",CELL("filename",A1)))+31,"mmmm-aa"))</f>
        <v>Janvier-17</v>
      </c>
      <c r="G9" s="50" t="str">
        <f ca="1">PROPER(TEXT(F9+31,"mmmm-aa"))</f>
        <v>Février-17</v>
      </c>
      <c r="H9" s="50" t="str">
        <f t="shared" ref="H9:Z9" ca="1" si="0">PROPER(TEXT(G9+31,"mmmm-aa"))</f>
        <v>Mars-17</v>
      </c>
      <c r="I9" s="50" t="str">
        <f t="shared" ca="1" si="0"/>
        <v>Avril-17</v>
      </c>
      <c r="J9" s="50" t="str">
        <f t="shared" ca="1" si="0"/>
        <v>Mai-17</v>
      </c>
      <c r="K9" s="50" t="str">
        <f t="shared" ca="1" si="0"/>
        <v>Juin-17</v>
      </c>
      <c r="L9" s="50" t="str">
        <f t="shared" ca="1" si="0"/>
        <v>Juillet-17</v>
      </c>
      <c r="M9" s="50" t="str">
        <f t="shared" ca="1" si="0"/>
        <v>Août-17</v>
      </c>
      <c r="N9" s="50" t="str">
        <f t="shared" ca="1" si="0"/>
        <v>Septembre-17</v>
      </c>
      <c r="O9" s="50" t="str">
        <f t="shared" ca="1" si="0"/>
        <v>Octobre-17</v>
      </c>
      <c r="P9" s="50" t="str">
        <f t="shared" ca="1" si="0"/>
        <v>Novembre-17</v>
      </c>
      <c r="Q9" s="50" t="str">
        <f t="shared" ca="1" si="0"/>
        <v>Décembre-17</v>
      </c>
      <c r="R9" s="50" t="str">
        <f t="shared" ca="1" si="0"/>
        <v>Janvier-18</v>
      </c>
      <c r="S9" s="50" t="str">
        <f t="shared" ca="1" si="0"/>
        <v>Février-18</v>
      </c>
      <c r="T9" s="50" t="str">
        <f t="shared" ca="1" si="0"/>
        <v>Mars-18</v>
      </c>
      <c r="U9" s="50" t="str">
        <f t="shared" ca="1" si="0"/>
        <v>Avril-18</v>
      </c>
      <c r="V9" s="50" t="str">
        <f t="shared" ca="1" si="0"/>
        <v>Mai-18</v>
      </c>
      <c r="W9" s="50" t="str">
        <f t="shared" ca="1" si="0"/>
        <v>Juin-18</v>
      </c>
      <c r="X9" s="50" t="str">
        <f t="shared" ca="1" si="0"/>
        <v>Juillet-18</v>
      </c>
      <c r="Y9" s="50" t="str">
        <f t="shared" ca="1" si="0"/>
        <v>Août-18</v>
      </c>
      <c r="Z9" s="50" t="str">
        <f t="shared" ca="1" si="0"/>
        <v>Septembre-18</v>
      </c>
      <c r="AA9" s="4" t="s">
        <v>18</v>
      </c>
      <c r="AB9" s="4" t="s">
        <v>4</v>
      </c>
      <c r="AC9" s="5" t="s">
        <v>3</v>
      </c>
    </row>
    <row r="10" spans="2:30" ht="18" customHeight="1" x14ac:dyDescent="0.25">
      <c r="B10" s="51" t="s">
        <v>14</v>
      </c>
      <c r="C10" s="52" t="s">
        <v>15</v>
      </c>
      <c r="D10" s="53">
        <v>280500000</v>
      </c>
      <c r="E10" s="55">
        <v>4454800</v>
      </c>
      <c r="F10" s="32">
        <v>11000000</v>
      </c>
      <c r="G10" s="32">
        <v>11000000</v>
      </c>
      <c r="H10" s="32">
        <v>13000000</v>
      </c>
      <c r="I10" s="32">
        <v>15000000</v>
      </c>
      <c r="J10" s="32">
        <v>15000000</v>
      </c>
      <c r="K10" s="32">
        <v>15000000</v>
      </c>
      <c r="L10" s="32">
        <v>15000000</v>
      </c>
      <c r="M10" s="32">
        <v>15000000</v>
      </c>
      <c r="N10" s="32">
        <v>16000000</v>
      </c>
      <c r="O10" s="32">
        <v>17000000</v>
      </c>
      <c r="P10" s="32">
        <v>16000000</v>
      </c>
      <c r="Q10" s="32">
        <v>15000000</v>
      </c>
      <c r="R10" s="32">
        <v>15000000</v>
      </c>
      <c r="S10" s="32">
        <v>15000000</v>
      </c>
      <c r="T10" s="32">
        <v>15000000</v>
      </c>
      <c r="U10" s="32">
        <v>15000000</v>
      </c>
      <c r="V10" s="32">
        <v>14000000</v>
      </c>
      <c r="W10" s="32">
        <v>3000000</v>
      </c>
      <c r="X10" s="32">
        <v>9045200</v>
      </c>
      <c r="Y10" s="32">
        <v>8000000</v>
      </c>
      <c r="Z10" s="32">
        <v>8000000</v>
      </c>
      <c r="AA10" s="32">
        <f ca="1">$E$10+SUM(INDIRECT("F" &amp; ROW()&amp;":"&amp; ADDRESS(ROW(),COLUMN()-1)))</f>
        <v>280500000</v>
      </c>
      <c r="AB10" s="32">
        <f ca="1">AA10-AC10</f>
        <v>0</v>
      </c>
      <c r="AC10" s="33">
        <v>280500000</v>
      </c>
    </row>
    <row r="11" spans="2:30" ht="16.5" customHeight="1" x14ac:dyDescent="0.25">
      <c r="B11" s="6"/>
      <c r="C11" s="7"/>
      <c r="D11" s="11"/>
      <c r="E11" s="56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9"/>
    </row>
    <row r="12" spans="2:30" ht="16.5" customHeight="1" x14ac:dyDescent="0.25">
      <c r="B12" s="6"/>
      <c r="C12" s="7"/>
      <c r="D12" s="11"/>
      <c r="E12" s="56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9"/>
    </row>
    <row r="13" spans="2:30" ht="18" customHeight="1" x14ac:dyDescent="0.25">
      <c r="B13" s="12" t="s">
        <v>5</v>
      </c>
      <c r="C13" s="23"/>
      <c r="D13" s="13">
        <v>280500000</v>
      </c>
      <c r="E13" s="57">
        <v>4454800</v>
      </c>
      <c r="F13" s="16">
        <v>17231518.280000001</v>
      </c>
      <c r="G13" s="16">
        <v>11588096.470000001</v>
      </c>
      <c r="H13" s="16">
        <v>24728079</v>
      </c>
      <c r="I13" s="16">
        <v>36994492.170000002</v>
      </c>
      <c r="J13" s="16">
        <v>27906730.469999999</v>
      </c>
      <c r="K13" s="16">
        <v>19898036.030000001</v>
      </c>
      <c r="L13" s="16">
        <v>16832097.399999999</v>
      </c>
      <c r="M13" s="16">
        <v>22076615.59</v>
      </c>
      <c r="N13" s="16">
        <v>16798639.129999999</v>
      </c>
      <c r="O13" s="16">
        <v>16421877.93</v>
      </c>
      <c r="P13" s="16">
        <v>16069723.279999999</v>
      </c>
      <c r="Q13" s="16">
        <v>2609369.2000000002</v>
      </c>
      <c r="R13" s="16">
        <v>2455978.39</v>
      </c>
      <c r="S13" s="16">
        <v>1237191.6100000001</v>
      </c>
      <c r="T13" s="16">
        <v>1134928.03</v>
      </c>
      <c r="U13" s="16">
        <v>1156663.1599999999</v>
      </c>
      <c r="V13" s="16">
        <v>842597.48</v>
      </c>
      <c r="W13" s="16">
        <v>406168.04</v>
      </c>
      <c r="X13" s="16">
        <v>242971.26</v>
      </c>
      <c r="Y13" s="16">
        <v>14839.98</v>
      </c>
      <c r="Z13" s="16">
        <v>39398587.100000001</v>
      </c>
      <c r="AA13" s="16">
        <f ca="1">$E$13+SUM(INDIRECT("F" &amp; ROW()&amp;":"&amp; ADDRESS(ROW(),COLUMN()-1)))</f>
        <v>280500000</v>
      </c>
      <c r="AB13" s="16"/>
      <c r="AC13" s="71">
        <v>280500000</v>
      </c>
    </row>
    <row r="14" spans="2:30" ht="18" customHeight="1" x14ac:dyDescent="0.25">
      <c r="B14" s="25" t="s">
        <v>9</v>
      </c>
      <c r="C14" s="26"/>
      <c r="D14" s="27"/>
      <c r="E14" s="58"/>
      <c r="F14" s="28">
        <f t="shared" ref="F14:Z14" si="1">F10-F13</f>
        <v>-6231518.2800000012</v>
      </c>
      <c r="G14" s="28">
        <f t="shared" si="1"/>
        <v>-588096.47000000067</v>
      </c>
      <c r="H14" s="28">
        <f t="shared" si="1"/>
        <v>-11728079</v>
      </c>
      <c r="I14" s="28">
        <f t="shared" si="1"/>
        <v>-21994492.170000002</v>
      </c>
      <c r="J14" s="28">
        <f t="shared" si="1"/>
        <v>-12906730.469999999</v>
      </c>
      <c r="K14" s="28">
        <f t="shared" si="1"/>
        <v>-4898036.0300000012</v>
      </c>
      <c r="L14" s="28">
        <f t="shared" si="1"/>
        <v>-1832097.3999999985</v>
      </c>
      <c r="M14" s="28">
        <f t="shared" si="1"/>
        <v>-7076615.5899999999</v>
      </c>
      <c r="N14" s="28">
        <f t="shared" si="1"/>
        <v>-798639.12999999896</v>
      </c>
      <c r="O14" s="28">
        <f t="shared" si="1"/>
        <v>578122.0700000003</v>
      </c>
      <c r="P14" s="28">
        <f t="shared" si="1"/>
        <v>-69723.279999999329</v>
      </c>
      <c r="Q14" s="28">
        <f t="shared" si="1"/>
        <v>12390630.800000001</v>
      </c>
      <c r="R14" s="28">
        <f t="shared" si="1"/>
        <v>12544021.609999999</v>
      </c>
      <c r="S14" s="28">
        <f t="shared" si="1"/>
        <v>13762808.390000001</v>
      </c>
      <c r="T14" s="28">
        <f t="shared" si="1"/>
        <v>13865071.970000001</v>
      </c>
      <c r="U14" s="28">
        <f t="shared" si="1"/>
        <v>13843336.84</v>
      </c>
      <c r="V14" s="28">
        <f t="shared" si="1"/>
        <v>13157402.52</v>
      </c>
      <c r="W14" s="28">
        <f t="shared" si="1"/>
        <v>2593831.96</v>
      </c>
      <c r="X14" s="28">
        <f t="shared" si="1"/>
        <v>8802228.7400000002</v>
      </c>
      <c r="Y14" s="28">
        <f t="shared" si="1"/>
        <v>7985160.0199999996</v>
      </c>
      <c r="Z14" s="28">
        <f t="shared" si="1"/>
        <v>-31398587.100000001</v>
      </c>
      <c r="AA14" s="29"/>
      <c r="AB14" s="29"/>
      <c r="AC14" s="30"/>
    </row>
    <row r="15" spans="2:30" ht="18" customHeight="1" x14ac:dyDescent="0.25">
      <c r="B15" s="14" t="s">
        <v>10</v>
      </c>
      <c r="C15" s="24"/>
      <c r="D15" s="15">
        <v>280500000</v>
      </c>
      <c r="E15" s="59">
        <v>4454800</v>
      </c>
      <c r="F15" s="19">
        <f t="shared" ref="F15:Z15" si="2">F13+F14</f>
        <v>11000000</v>
      </c>
      <c r="G15" s="19">
        <f t="shared" si="2"/>
        <v>11000000</v>
      </c>
      <c r="H15" s="19">
        <f t="shared" si="2"/>
        <v>13000000</v>
      </c>
      <c r="I15" s="19">
        <f t="shared" si="2"/>
        <v>15000000</v>
      </c>
      <c r="J15" s="19">
        <f t="shared" si="2"/>
        <v>15000000</v>
      </c>
      <c r="K15" s="19">
        <f t="shared" si="2"/>
        <v>15000000</v>
      </c>
      <c r="L15" s="19">
        <f t="shared" si="2"/>
        <v>15000000</v>
      </c>
      <c r="M15" s="19">
        <f t="shared" si="2"/>
        <v>15000000</v>
      </c>
      <c r="N15" s="19">
        <f t="shared" si="2"/>
        <v>16000000</v>
      </c>
      <c r="O15" s="19">
        <f t="shared" si="2"/>
        <v>17000000</v>
      </c>
      <c r="P15" s="19">
        <f t="shared" si="2"/>
        <v>16000000</v>
      </c>
      <c r="Q15" s="19">
        <f t="shared" si="2"/>
        <v>15000000</v>
      </c>
      <c r="R15" s="19">
        <f t="shared" si="2"/>
        <v>15000000</v>
      </c>
      <c r="S15" s="19">
        <f t="shared" si="2"/>
        <v>15000000</v>
      </c>
      <c r="T15" s="19">
        <f t="shared" si="2"/>
        <v>15000000</v>
      </c>
      <c r="U15" s="19">
        <f t="shared" si="2"/>
        <v>15000000</v>
      </c>
      <c r="V15" s="19">
        <f t="shared" si="2"/>
        <v>14000000</v>
      </c>
      <c r="W15" s="19">
        <f t="shared" si="2"/>
        <v>3000000</v>
      </c>
      <c r="X15" s="19">
        <f t="shared" si="2"/>
        <v>9045200</v>
      </c>
      <c r="Y15" s="19">
        <f t="shared" si="2"/>
        <v>8000000</v>
      </c>
      <c r="Z15" s="19">
        <f t="shared" si="2"/>
        <v>8000000</v>
      </c>
      <c r="AA15" s="19">
        <f ca="1">$E$15+SUM(INDIRECT("F" &amp; ROW()&amp;":"&amp; ADDRESS(ROW(),COLUMN()-1)))</f>
        <v>280500000</v>
      </c>
      <c r="AB15" s="19">
        <f ca="1">-(AA15-AC13)</f>
        <v>0</v>
      </c>
      <c r="AC15" s="20">
        <v>280500000</v>
      </c>
    </row>
    <row r="16" spans="2:30" ht="16.5" customHeight="1" x14ac:dyDescent="0.25">
      <c r="B16" s="6"/>
      <c r="C16" s="7"/>
      <c r="D16" s="11"/>
      <c r="E16" s="56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9"/>
    </row>
    <row r="17" spans="2:29" ht="16.5" customHeight="1" x14ac:dyDescent="0.25">
      <c r="B17" s="34"/>
      <c r="C17" s="7"/>
      <c r="D17" s="11"/>
      <c r="E17" s="56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9"/>
    </row>
    <row r="18" spans="2:29" ht="18" customHeight="1" x14ac:dyDescent="0.25">
      <c r="B18" s="12" t="s">
        <v>6</v>
      </c>
      <c r="C18" s="23"/>
      <c r="D18" s="13">
        <v>247225893.86000001</v>
      </c>
      <c r="E18" s="57">
        <v>3925837.19</v>
      </c>
      <c r="F18" s="16">
        <v>15157469.51</v>
      </c>
      <c r="G18" s="16">
        <v>10194944.970000001</v>
      </c>
      <c r="H18" s="16">
        <v>21799973.620000001</v>
      </c>
      <c r="I18" s="16">
        <v>32614448.530000001</v>
      </c>
      <c r="J18" s="16">
        <v>24619153.579999998</v>
      </c>
      <c r="K18" s="16">
        <v>17551492.93</v>
      </c>
      <c r="L18" s="16">
        <v>14854125.189999999</v>
      </c>
      <c r="M18" s="16">
        <v>19468175.190000001</v>
      </c>
      <c r="N18" s="16">
        <v>14824689.09</v>
      </c>
      <c r="O18" s="16">
        <v>14491766.48</v>
      </c>
      <c r="P18" s="16">
        <v>14181275.43</v>
      </c>
      <c r="Q18" s="16">
        <v>2296987.5499999998</v>
      </c>
      <c r="R18" s="16">
        <v>2161914.85</v>
      </c>
      <c r="S18" s="16">
        <v>1089600.5</v>
      </c>
      <c r="T18" s="16">
        <v>999630.5</v>
      </c>
      <c r="U18" s="16">
        <v>1018698.75</v>
      </c>
      <c r="V18" s="16">
        <v>742103.58</v>
      </c>
      <c r="W18" s="16">
        <v>357320.77</v>
      </c>
      <c r="X18" s="16">
        <v>213761.43</v>
      </c>
      <c r="Y18" s="16">
        <v>13056.02</v>
      </c>
      <c r="Z18" s="16">
        <v>34649610.869999997</v>
      </c>
      <c r="AA18" s="16">
        <f ca="1">$E$18+SUM(INDIRECT("F" &amp; ROW()&amp;":"&amp; ADDRESS(ROW(),COLUMN()-1)))</f>
        <v>247226036.53000003</v>
      </c>
      <c r="AB18" s="16"/>
      <c r="AC18" s="71">
        <v>247226036.53</v>
      </c>
    </row>
    <row r="19" spans="2:29" ht="18" customHeight="1" x14ac:dyDescent="0.25">
      <c r="B19" s="25" t="s">
        <v>13</v>
      </c>
      <c r="C19" s="26"/>
      <c r="D19" s="27"/>
      <c r="E19" s="58"/>
      <c r="F19" s="28">
        <v>-5462069.5099999998</v>
      </c>
      <c r="G19" s="28">
        <v>-499544.97</v>
      </c>
      <c r="H19" s="28">
        <v>-10341773.619999999</v>
      </c>
      <c r="I19" s="28">
        <v>-19393448.530000001</v>
      </c>
      <c r="J19" s="28">
        <v>-11398153.58</v>
      </c>
      <c r="K19" s="28">
        <v>-4330492.93</v>
      </c>
      <c r="L19" s="28">
        <v>-1633125.19</v>
      </c>
      <c r="M19" s="28">
        <v>-6247175.1900000004</v>
      </c>
      <c r="N19" s="28">
        <v>-722289.09</v>
      </c>
      <c r="O19" s="28">
        <v>492033.52</v>
      </c>
      <c r="P19" s="28">
        <v>-78875.429999999993</v>
      </c>
      <c r="Q19" s="28">
        <v>10924012.449999999</v>
      </c>
      <c r="R19" s="28">
        <v>11059085.15</v>
      </c>
      <c r="S19" s="28">
        <v>12131399.5</v>
      </c>
      <c r="T19" s="28">
        <v>12221369.5</v>
      </c>
      <c r="U19" s="28">
        <v>12202301.25</v>
      </c>
      <c r="V19" s="28">
        <v>11597496.42</v>
      </c>
      <c r="W19" s="28">
        <v>2286879.23</v>
      </c>
      <c r="X19" s="28">
        <v>7758677.8499999996</v>
      </c>
      <c r="Y19" s="28">
        <v>7038143.9800000004</v>
      </c>
      <c r="Z19" s="28">
        <v>-27598410.870000001</v>
      </c>
      <c r="AA19" s="29"/>
      <c r="AB19" s="29"/>
      <c r="AC19" s="30"/>
    </row>
    <row r="20" spans="2:29" ht="18" customHeight="1" x14ac:dyDescent="0.25">
      <c r="B20" s="64" t="s">
        <v>8</v>
      </c>
      <c r="C20" s="65">
        <v>9.1700000000000004E-2</v>
      </c>
      <c r="D20" s="66">
        <f>D$15*$C$20</f>
        <v>25721850</v>
      </c>
      <c r="E20" s="67">
        <v>408445.12</v>
      </c>
      <c r="F20" s="68">
        <f t="shared" ref="F20:Z20" si="3">F$15*$C$20</f>
        <v>1008700</v>
      </c>
      <c r="G20" s="68">
        <f t="shared" si="3"/>
        <v>1008700</v>
      </c>
      <c r="H20" s="68">
        <f t="shared" si="3"/>
        <v>1192100</v>
      </c>
      <c r="I20" s="68">
        <f t="shared" si="3"/>
        <v>1375500</v>
      </c>
      <c r="J20" s="68">
        <f t="shared" si="3"/>
        <v>1375500</v>
      </c>
      <c r="K20" s="68">
        <f t="shared" si="3"/>
        <v>1375500</v>
      </c>
      <c r="L20" s="68">
        <f t="shared" si="3"/>
        <v>1375500</v>
      </c>
      <c r="M20" s="68">
        <f t="shared" si="3"/>
        <v>1375500</v>
      </c>
      <c r="N20" s="68">
        <f t="shared" si="3"/>
        <v>1467200</v>
      </c>
      <c r="O20" s="68">
        <f t="shared" si="3"/>
        <v>1558900</v>
      </c>
      <c r="P20" s="68">
        <f t="shared" si="3"/>
        <v>1467200</v>
      </c>
      <c r="Q20" s="68">
        <f t="shared" si="3"/>
        <v>1375500</v>
      </c>
      <c r="R20" s="68">
        <f t="shared" si="3"/>
        <v>1375500</v>
      </c>
      <c r="S20" s="68">
        <f t="shared" si="3"/>
        <v>1375500</v>
      </c>
      <c r="T20" s="68">
        <f t="shared" si="3"/>
        <v>1375500</v>
      </c>
      <c r="U20" s="68">
        <f t="shared" si="3"/>
        <v>1375500</v>
      </c>
      <c r="V20" s="68">
        <f t="shared" si="3"/>
        <v>1283800</v>
      </c>
      <c r="W20" s="68">
        <f t="shared" si="3"/>
        <v>275100</v>
      </c>
      <c r="X20" s="68">
        <f t="shared" si="3"/>
        <v>829444.84000000008</v>
      </c>
      <c r="Y20" s="68">
        <f t="shared" si="3"/>
        <v>733600</v>
      </c>
      <c r="Z20" s="68">
        <f t="shared" si="3"/>
        <v>733600</v>
      </c>
      <c r="AA20" s="68">
        <f ca="1">$E$20+SUM(INDIRECT("F" &amp; ROW()&amp;":"&amp; ADDRESS(ROW(),COLUMN()-1)))</f>
        <v>25721789.960000001</v>
      </c>
      <c r="AB20" s="68"/>
      <c r="AC20" s="69">
        <v>25721789.960000001</v>
      </c>
    </row>
    <row r="21" spans="2:29" ht="16.5" customHeight="1" x14ac:dyDescent="0.25">
      <c r="B21" s="6"/>
      <c r="C21" s="7"/>
      <c r="D21" s="11"/>
      <c r="E21" s="56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9"/>
    </row>
    <row r="22" spans="2:29" ht="18" customHeight="1" x14ac:dyDescent="0.25">
      <c r="B22" s="14" t="s">
        <v>19</v>
      </c>
      <c r="C22" s="24"/>
      <c r="D22" s="15">
        <v>247225893.86000001</v>
      </c>
      <c r="E22" s="59">
        <v>4334282.3099999996</v>
      </c>
      <c r="F22" s="19">
        <f t="shared" ref="F22:Y22" si="4">F$18+F$19+F$20</f>
        <v>10704100</v>
      </c>
      <c r="G22" s="19">
        <f t="shared" si="4"/>
        <v>10704100</v>
      </c>
      <c r="H22" s="19">
        <f t="shared" si="4"/>
        <v>12650300.000000002</v>
      </c>
      <c r="I22" s="19">
        <f t="shared" si="4"/>
        <v>14596500</v>
      </c>
      <c r="J22" s="19">
        <f t="shared" si="4"/>
        <v>14596499.999999998</v>
      </c>
      <c r="K22" s="19">
        <f t="shared" si="4"/>
        <v>14596500</v>
      </c>
      <c r="L22" s="19">
        <f t="shared" si="4"/>
        <v>14596500</v>
      </c>
      <c r="M22" s="19">
        <f t="shared" si="4"/>
        <v>14596500</v>
      </c>
      <c r="N22" s="19">
        <f t="shared" si="4"/>
        <v>15569600</v>
      </c>
      <c r="O22" s="19">
        <f t="shared" si="4"/>
        <v>16542700</v>
      </c>
      <c r="P22" s="19">
        <f t="shared" si="4"/>
        <v>15569600</v>
      </c>
      <c r="Q22" s="19">
        <f t="shared" si="4"/>
        <v>14596500</v>
      </c>
      <c r="R22" s="19">
        <f t="shared" si="4"/>
        <v>14596500</v>
      </c>
      <c r="S22" s="19">
        <f t="shared" si="4"/>
        <v>14596500</v>
      </c>
      <c r="T22" s="19">
        <f t="shared" si="4"/>
        <v>14596500</v>
      </c>
      <c r="U22" s="19">
        <f t="shared" si="4"/>
        <v>14596500</v>
      </c>
      <c r="V22" s="19">
        <f t="shared" si="4"/>
        <v>13623400</v>
      </c>
      <c r="W22" s="19">
        <f t="shared" si="4"/>
        <v>2919300</v>
      </c>
      <c r="X22" s="19">
        <f t="shared" si="4"/>
        <v>8801884.1199999992</v>
      </c>
      <c r="Y22" s="19">
        <f t="shared" si="4"/>
        <v>7784800</v>
      </c>
      <c r="Z22" s="19">
        <f>Z$18+Z$19+Z$20</f>
        <v>7784799.9999999963</v>
      </c>
      <c r="AA22" s="19">
        <f ca="1">$E$22+SUM(INDIRECT("F" &amp; ROW()&amp;":"&amp; ADDRESS(ROW(),COLUMN()-1)))</f>
        <v>272953866.43000001</v>
      </c>
      <c r="AB22" s="19">
        <f ca="1">-(AA22-AA20-AA18)</f>
        <v>-6039.9399999678135</v>
      </c>
      <c r="AC22" s="20">
        <v>272947826.49000001</v>
      </c>
    </row>
    <row r="23" spans="2:29" ht="16.5" customHeight="1" x14ac:dyDescent="0.25">
      <c r="B23" s="6"/>
      <c r="C23" s="7"/>
      <c r="D23" s="11"/>
      <c r="E23" s="56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9"/>
    </row>
    <row r="24" spans="2:29" ht="16.5" customHeight="1" x14ac:dyDescent="0.25">
      <c r="B24" s="6"/>
      <c r="C24" s="7"/>
      <c r="D24" s="11"/>
      <c r="E24" s="56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31"/>
      <c r="AB24" s="8"/>
      <c r="AC24" s="9"/>
    </row>
    <row r="25" spans="2:29" ht="18" customHeight="1" x14ac:dyDescent="0.25">
      <c r="B25" s="73" t="s">
        <v>11</v>
      </c>
      <c r="C25" s="35"/>
      <c r="D25" s="36">
        <f>D15-D22</f>
        <v>33274106.139999986</v>
      </c>
      <c r="E25" s="60">
        <v>120517.69</v>
      </c>
      <c r="F25" s="21">
        <f t="shared" ref="F25:Z25" si="5">F$15-F$22</f>
        <v>295900</v>
      </c>
      <c r="G25" s="21">
        <f t="shared" si="5"/>
        <v>295900</v>
      </c>
      <c r="H25" s="21">
        <f t="shared" si="5"/>
        <v>349699.99999999814</v>
      </c>
      <c r="I25" s="21">
        <f t="shared" si="5"/>
        <v>403500</v>
      </c>
      <c r="J25" s="21">
        <f t="shared" si="5"/>
        <v>403500.00000000186</v>
      </c>
      <c r="K25" s="21">
        <f t="shared" si="5"/>
        <v>403500</v>
      </c>
      <c r="L25" s="21">
        <f t="shared" si="5"/>
        <v>403500</v>
      </c>
      <c r="M25" s="21">
        <f t="shared" si="5"/>
        <v>403500</v>
      </c>
      <c r="N25" s="21">
        <f t="shared" si="5"/>
        <v>430400</v>
      </c>
      <c r="O25" s="21">
        <f t="shared" si="5"/>
        <v>457300</v>
      </c>
      <c r="P25" s="21">
        <f t="shared" si="5"/>
        <v>430400</v>
      </c>
      <c r="Q25" s="21">
        <f t="shared" si="5"/>
        <v>403500</v>
      </c>
      <c r="R25" s="21">
        <f t="shared" si="5"/>
        <v>403500</v>
      </c>
      <c r="S25" s="21">
        <f t="shared" si="5"/>
        <v>403500</v>
      </c>
      <c r="T25" s="21">
        <f t="shared" si="5"/>
        <v>403500</v>
      </c>
      <c r="U25" s="21">
        <f t="shared" si="5"/>
        <v>403500</v>
      </c>
      <c r="V25" s="21">
        <f t="shared" si="5"/>
        <v>376600</v>
      </c>
      <c r="W25" s="21">
        <f t="shared" si="5"/>
        <v>80700</v>
      </c>
      <c r="X25" s="21">
        <f t="shared" si="5"/>
        <v>243315.88000000082</v>
      </c>
      <c r="Y25" s="21">
        <f t="shared" si="5"/>
        <v>215200</v>
      </c>
      <c r="Z25" s="21">
        <f t="shared" si="5"/>
        <v>215200.00000000373</v>
      </c>
      <c r="AA25" s="21"/>
      <c r="AB25" s="21"/>
      <c r="AC25" s="22"/>
    </row>
    <row r="26" spans="2:29" ht="18" customHeight="1" x14ac:dyDescent="0.25">
      <c r="B26" s="73"/>
      <c r="C26" s="37"/>
      <c r="D26" s="38">
        <f>D$25/D$15</f>
        <v>0.11862426431372544</v>
      </c>
      <c r="E26" s="61">
        <f t="shared" ref="E26:Z26" si="6">E$25/E$15</f>
        <v>2.7053445721468977E-2</v>
      </c>
      <c r="F26" s="40">
        <f t="shared" si="6"/>
        <v>2.69E-2</v>
      </c>
      <c r="G26" s="40">
        <f t="shared" si="6"/>
        <v>2.69E-2</v>
      </c>
      <c r="H26" s="40">
        <f t="shared" si="6"/>
        <v>2.6899999999999858E-2</v>
      </c>
      <c r="I26" s="40">
        <f t="shared" si="6"/>
        <v>2.69E-2</v>
      </c>
      <c r="J26" s="40">
        <f t="shared" si="6"/>
        <v>2.6900000000000125E-2</v>
      </c>
      <c r="K26" s="40">
        <f t="shared" si="6"/>
        <v>2.69E-2</v>
      </c>
      <c r="L26" s="40">
        <f t="shared" si="6"/>
        <v>2.69E-2</v>
      </c>
      <c r="M26" s="40">
        <f t="shared" si="6"/>
        <v>2.69E-2</v>
      </c>
      <c r="N26" s="40">
        <f t="shared" si="6"/>
        <v>2.69E-2</v>
      </c>
      <c r="O26" s="40">
        <f t="shared" si="6"/>
        <v>2.69E-2</v>
      </c>
      <c r="P26" s="40">
        <f t="shared" si="6"/>
        <v>2.69E-2</v>
      </c>
      <c r="Q26" s="40">
        <f t="shared" si="6"/>
        <v>2.69E-2</v>
      </c>
      <c r="R26" s="40">
        <f t="shared" si="6"/>
        <v>2.69E-2</v>
      </c>
      <c r="S26" s="40">
        <f t="shared" si="6"/>
        <v>2.69E-2</v>
      </c>
      <c r="T26" s="40">
        <f t="shared" si="6"/>
        <v>2.69E-2</v>
      </c>
      <c r="U26" s="40">
        <f t="shared" si="6"/>
        <v>2.69E-2</v>
      </c>
      <c r="V26" s="40">
        <f t="shared" si="6"/>
        <v>2.69E-2</v>
      </c>
      <c r="W26" s="40">
        <f t="shared" si="6"/>
        <v>2.69E-2</v>
      </c>
      <c r="X26" s="40">
        <f t="shared" si="6"/>
        <v>2.6900000000000091E-2</v>
      </c>
      <c r="Y26" s="40">
        <f t="shared" si="6"/>
        <v>2.69E-2</v>
      </c>
      <c r="Z26" s="40">
        <f t="shared" si="6"/>
        <v>2.6900000000000465E-2</v>
      </c>
      <c r="AA26" s="39"/>
      <c r="AB26" s="39"/>
      <c r="AC26" s="41"/>
    </row>
    <row r="27" spans="2:29" ht="16.5" customHeight="1" x14ac:dyDescent="0.25">
      <c r="B27" s="6"/>
      <c r="C27" s="7"/>
      <c r="D27" s="11"/>
      <c r="E27" s="56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9"/>
    </row>
    <row r="28" spans="2:29" ht="18" customHeight="1" x14ac:dyDescent="0.25">
      <c r="B28" s="47" t="s">
        <v>12</v>
      </c>
      <c r="C28" s="48">
        <v>2.69E-2</v>
      </c>
      <c r="D28" s="49"/>
      <c r="E28" s="62"/>
      <c r="F28" s="17">
        <f t="shared" ref="F28:Z28" si="7">F$15*$C$28</f>
        <v>295900</v>
      </c>
      <c r="G28" s="17">
        <f t="shared" si="7"/>
        <v>295900</v>
      </c>
      <c r="H28" s="17">
        <f t="shared" si="7"/>
        <v>349700</v>
      </c>
      <c r="I28" s="17">
        <f t="shared" si="7"/>
        <v>403500</v>
      </c>
      <c r="J28" s="17">
        <f t="shared" si="7"/>
        <v>403500</v>
      </c>
      <c r="K28" s="17">
        <f t="shared" si="7"/>
        <v>403500</v>
      </c>
      <c r="L28" s="17">
        <f t="shared" si="7"/>
        <v>403500</v>
      </c>
      <c r="M28" s="17">
        <f t="shared" si="7"/>
        <v>403500</v>
      </c>
      <c r="N28" s="17">
        <f t="shared" si="7"/>
        <v>430400</v>
      </c>
      <c r="O28" s="17">
        <f t="shared" si="7"/>
        <v>457300</v>
      </c>
      <c r="P28" s="17">
        <f t="shared" si="7"/>
        <v>430400</v>
      </c>
      <c r="Q28" s="17">
        <f t="shared" si="7"/>
        <v>403500</v>
      </c>
      <c r="R28" s="17">
        <f t="shared" si="7"/>
        <v>403500</v>
      </c>
      <c r="S28" s="17">
        <f t="shared" si="7"/>
        <v>403500</v>
      </c>
      <c r="T28" s="17">
        <f t="shared" si="7"/>
        <v>403500</v>
      </c>
      <c r="U28" s="17">
        <f t="shared" si="7"/>
        <v>403500</v>
      </c>
      <c r="V28" s="17">
        <f t="shared" si="7"/>
        <v>376600</v>
      </c>
      <c r="W28" s="17">
        <f t="shared" si="7"/>
        <v>80700</v>
      </c>
      <c r="X28" s="17">
        <f t="shared" si="7"/>
        <v>243315.88</v>
      </c>
      <c r="Y28" s="17">
        <f t="shared" si="7"/>
        <v>215200</v>
      </c>
      <c r="Z28" s="17">
        <f t="shared" si="7"/>
        <v>215200</v>
      </c>
      <c r="AA28" s="17"/>
      <c r="AB28" s="17"/>
      <c r="AC28" s="18"/>
    </row>
    <row r="29" spans="2:29" ht="16.5" customHeight="1" x14ac:dyDescent="0.25">
      <c r="B29" s="6"/>
      <c r="C29" s="7"/>
      <c r="D29" s="11"/>
      <c r="E29" s="56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9"/>
    </row>
    <row r="30" spans="2:29" ht="16.5" customHeight="1" x14ac:dyDescent="0.25">
      <c r="B30" s="6"/>
      <c r="C30" s="7"/>
      <c r="D30" s="11"/>
      <c r="E30" s="56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9"/>
    </row>
    <row r="31" spans="2:29" ht="16.5" customHeight="1" x14ac:dyDescent="0.25">
      <c r="B31" s="6"/>
      <c r="C31" s="7"/>
      <c r="D31" s="11"/>
      <c r="E31" s="56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9"/>
    </row>
    <row r="32" spans="2:29" ht="18" customHeight="1" thickBot="1" x14ac:dyDescent="0.3">
      <c r="B32" s="42" t="s">
        <v>7</v>
      </c>
      <c r="C32" s="43"/>
      <c r="D32" s="44"/>
      <c r="E32" s="63"/>
      <c r="F32" s="45">
        <f t="shared" ref="F32:Z32" si="8">ROUND(F$25-F$28,2)</f>
        <v>0</v>
      </c>
      <c r="G32" s="45">
        <f t="shared" si="8"/>
        <v>0</v>
      </c>
      <c r="H32" s="45">
        <f t="shared" si="8"/>
        <v>0</v>
      </c>
      <c r="I32" s="45">
        <f t="shared" si="8"/>
        <v>0</v>
      </c>
      <c r="J32" s="45">
        <f t="shared" si="8"/>
        <v>0</v>
      </c>
      <c r="K32" s="45">
        <f t="shared" si="8"/>
        <v>0</v>
      </c>
      <c r="L32" s="45">
        <f t="shared" si="8"/>
        <v>0</v>
      </c>
      <c r="M32" s="45">
        <f t="shared" si="8"/>
        <v>0</v>
      </c>
      <c r="N32" s="45">
        <f t="shared" si="8"/>
        <v>0</v>
      </c>
      <c r="O32" s="45">
        <f t="shared" si="8"/>
        <v>0</v>
      </c>
      <c r="P32" s="45">
        <f t="shared" si="8"/>
        <v>0</v>
      </c>
      <c r="Q32" s="45">
        <f t="shared" si="8"/>
        <v>0</v>
      </c>
      <c r="R32" s="45">
        <f t="shared" si="8"/>
        <v>0</v>
      </c>
      <c r="S32" s="45">
        <f t="shared" si="8"/>
        <v>0</v>
      </c>
      <c r="T32" s="45">
        <f t="shared" si="8"/>
        <v>0</v>
      </c>
      <c r="U32" s="45">
        <f t="shared" si="8"/>
        <v>0</v>
      </c>
      <c r="V32" s="45">
        <f t="shared" si="8"/>
        <v>0</v>
      </c>
      <c r="W32" s="45">
        <f t="shared" si="8"/>
        <v>0</v>
      </c>
      <c r="X32" s="45">
        <f t="shared" si="8"/>
        <v>0</v>
      </c>
      <c r="Y32" s="45">
        <f t="shared" si="8"/>
        <v>0</v>
      </c>
      <c r="Z32" s="45">
        <f t="shared" si="8"/>
        <v>0</v>
      </c>
      <c r="AA32" s="45"/>
      <c r="AB32" s="45"/>
      <c r="AC32" s="46"/>
    </row>
  </sheetData>
  <mergeCells count="2">
    <mergeCell ref="B4:E6"/>
    <mergeCell ref="B25:B2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Incremente">
                <anchor moveWithCells="1" sizeWithCells="1">
                  <from>
                    <xdr:col>1</xdr:col>
                    <xdr:colOff>142875</xdr:colOff>
                    <xdr:row>0</xdr:row>
                    <xdr:rowOff>47625</xdr:rowOff>
                  </from>
                  <to>
                    <xdr:col>1</xdr:col>
                    <xdr:colOff>1743075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9218" r:id="rId5" name="Button 2">
              <controlPr defaultSize="0" print="0" autoFill="0" autoPict="0" macro="[0]!Importation">
                <anchor moveWithCells="1" sizeWithCells="1">
                  <from>
                    <xdr:col>2</xdr:col>
                    <xdr:colOff>85725</xdr:colOff>
                    <xdr:row>0</xdr:row>
                    <xdr:rowOff>47625</xdr:rowOff>
                  </from>
                  <to>
                    <xdr:col>3</xdr:col>
                    <xdr:colOff>638175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tabColor rgb="FFFFFF00"/>
  </sheetPr>
  <dimension ref="B3:AD32"/>
  <sheetViews>
    <sheetView showGridLines="0" workbookViewId="0">
      <selection activeCell="AD23" sqref="AD23"/>
    </sheetView>
  </sheetViews>
  <sheetFormatPr baseColWidth="10" defaultRowHeight="15" x14ac:dyDescent="0.25"/>
  <cols>
    <col min="1" max="1" width="3.7109375" customWidth="1"/>
    <col min="2" max="2" width="30.7109375" customWidth="1"/>
    <col min="3" max="3" width="15.7109375" customWidth="1"/>
    <col min="4" max="5" width="20.7109375" customWidth="1"/>
    <col min="6" max="30" width="16.85546875" customWidth="1"/>
    <col min="31" max="31" width="12.85546875" bestFit="1" customWidth="1"/>
  </cols>
  <sheetData>
    <row r="3" spans="2:30" ht="15" customHeight="1" x14ac:dyDescent="0.25"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</row>
    <row r="4" spans="2:30" ht="15" customHeight="1" x14ac:dyDescent="0.25">
      <c r="B4" s="72" t="s">
        <v>17</v>
      </c>
      <c r="C4" s="72"/>
      <c r="D4" s="72"/>
      <c r="E4" s="72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</row>
    <row r="5" spans="2:30" ht="15" customHeight="1" x14ac:dyDescent="0.25">
      <c r="B5" s="72"/>
      <c r="C5" s="72"/>
      <c r="D5" s="72"/>
      <c r="E5" s="72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</row>
    <row r="6" spans="2:30" ht="15" customHeight="1" x14ac:dyDescent="0.25">
      <c r="B6" s="72"/>
      <c r="C6" s="72"/>
      <c r="D6" s="72"/>
      <c r="E6" s="72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</row>
    <row r="8" spans="2:30" ht="15.75" thickBot="1" x14ac:dyDescent="0.3"/>
    <row r="9" spans="2:30" ht="24" customHeight="1" thickBot="1" x14ac:dyDescent="0.3">
      <c r="B9" s="1" t="s">
        <v>1</v>
      </c>
      <c r="C9" s="2" t="s">
        <v>2</v>
      </c>
      <c r="D9" s="10" t="s">
        <v>0</v>
      </c>
      <c r="E9" s="54" t="s">
        <v>16</v>
      </c>
      <c r="F9" s="50" t="str">
        <f ca="1">PROPER(TEXT(MID(CELL("filename",B1),FIND("]",CELL("filename",B1))+1,LEN(CELL("filename",B1))-FIND("]",CELL("filename",B1)))+31,"mmmm-aa"))</f>
        <v>Février-17</v>
      </c>
      <c r="G9" s="50" t="str">
        <f t="shared" ref="G9:Y9" ca="1" si="0">PROPER(TEXT(F9+31,"mmmm-aa"))</f>
        <v>Mars-17</v>
      </c>
      <c r="H9" s="50" t="str">
        <f t="shared" ca="1" si="0"/>
        <v>Avril-17</v>
      </c>
      <c r="I9" s="50" t="str">
        <f t="shared" ca="1" si="0"/>
        <v>Mai-17</v>
      </c>
      <c r="J9" s="50" t="str">
        <f t="shared" ca="1" si="0"/>
        <v>Juin-17</v>
      </c>
      <c r="K9" s="50" t="str">
        <f t="shared" ca="1" si="0"/>
        <v>Juillet-17</v>
      </c>
      <c r="L9" s="50" t="str">
        <f t="shared" ca="1" si="0"/>
        <v>Août-17</v>
      </c>
      <c r="M9" s="50" t="str">
        <f t="shared" ca="1" si="0"/>
        <v>Septembre-17</v>
      </c>
      <c r="N9" s="50" t="str">
        <f t="shared" ca="1" si="0"/>
        <v>Octobre-17</v>
      </c>
      <c r="O9" s="50" t="str">
        <f t="shared" ca="1" si="0"/>
        <v>Novembre-17</v>
      </c>
      <c r="P9" s="50" t="str">
        <f t="shared" ca="1" si="0"/>
        <v>Décembre-17</v>
      </c>
      <c r="Q9" s="50" t="str">
        <f t="shared" ca="1" si="0"/>
        <v>Janvier-18</v>
      </c>
      <c r="R9" s="50" t="str">
        <f t="shared" ca="1" si="0"/>
        <v>Février-18</v>
      </c>
      <c r="S9" s="50" t="str">
        <f t="shared" ca="1" si="0"/>
        <v>Mars-18</v>
      </c>
      <c r="T9" s="50" t="str">
        <f t="shared" ca="1" si="0"/>
        <v>Avril-18</v>
      </c>
      <c r="U9" s="50" t="str">
        <f t="shared" ca="1" si="0"/>
        <v>Mai-18</v>
      </c>
      <c r="V9" s="50" t="str">
        <f t="shared" ca="1" si="0"/>
        <v>Juin-18</v>
      </c>
      <c r="W9" s="50" t="str">
        <f t="shared" ca="1" si="0"/>
        <v>Juillet-18</v>
      </c>
      <c r="X9" s="50" t="str">
        <f t="shared" ca="1" si="0"/>
        <v>Août-18</v>
      </c>
      <c r="Y9" s="50" t="str">
        <f t="shared" ca="1" si="0"/>
        <v>Septembre-18</v>
      </c>
      <c r="Z9" s="4" t="s">
        <v>18</v>
      </c>
      <c r="AA9" s="4" t="s">
        <v>4</v>
      </c>
      <c r="AB9" s="5" t="s">
        <v>3</v>
      </c>
    </row>
    <row r="10" spans="2:30" ht="18" customHeight="1" x14ac:dyDescent="0.25">
      <c r="B10" s="51" t="s">
        <v>14</v>
      </c>
      <c r="C10" s="52" t="s">
        <v>15</v>
      </c>
      <c r="D10" s="53">
        <v>280500000</v>
      </c>
      <c r="E10" s="55">
        <v>4454800</v>
      </c>
      <c r="F10" s="32">
        <v>11000000</v>
      </c>
      <c r="G10" s="32">
        <v>13000000</v>
      </c>
      <c r="H10" s="32">
        <v>15000000</v>
      </c>
      <c r="I10" s="32">
        <v>15000000</v>
      </c>
      <c r="J10" s="32">
        <v>15000000</v>
      </c>
      <c r="K10" s="32">
        <v>15000000</v>
      </c>
      <c r="L10" s="32">
        <v>15000000</v>
      </c>
      <c r="M10" s="32">
        <v>16000000</v>
      </c>
      <c r="N10" s="32">
        <v>17000000</v>
      </c>
      <c r="O10" s="32">
        <v>16000000</v>
      </c>
      <c r="P10" s="32">
        <v>15000000</v>
      </c>
      <c r="Q10" s="32">
        <v>15000000</v>
      </c>
      <c r="R10" s="32">
        <v>15000000</v>
      </c>
      <c r="S10" s="32">
        <v>15000000</v>
      </c>
      <c r="T10" s="32">
        <v>15000000</v>
      </c>
      <c r="U10" s="32">
        <v>14000000</v>
      </c>
      <c r="V10" s="32">
        <v>3000000</v>
      </c>
      <c r="W10" s="32">
        <v>9045200</v>
      </c>
      <c r="X10" s="32">
        <v>8000000</v>
      </c>
      <c r="Y10" s="32">
        <v>8000000</v>
      </c>
      <c r="Z10" s="32">
        <f ca="1">$E$10+SUM(INDIRECT("F" &amp; ROW()&amp;":"&amp; ADDRESS(ROW(),COLUMN()-1)))</f>
        <v>269500000</v>
      </c>
      <c r="AA10" s="32">
        <f ca="1">Z10-AB10</f>
        <v>-11000000</v>
      </c>
      <c r="AB10" s="33">
        <v>280500000</v>
      </c>
    </row>
    <row r="11" spans="2:30" ht="16.5" customHeight="1" x14ac:dyDescent="0.25">
      <c r="B11" s="6"/>
      <c r="C11" s="7"/>
      <c r="D11" s="11"/>
      <c r="E11" s="56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9"/>
    </row>
    <row r="12" spans="2:30" ht="16.5" customHeight="1" x14ac:dyDescent="0.25">
      <c r="B12" s="6"/>
      <c r="C12" s="7"/>
      <c r="D12" s="11"/>
      <c r="E12" s="56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9"/>
    </row>
    <row r="13" spans="2:30" ht="18" customHeight="1" x14ac:dyDescent="0.25">
      <c r="B13" s="12" t="s">
        <v>5</v>
      </c>
      <c r="C13" s="23"/>
      <c r="D13" s="13">
        <v>280500000</v>
      </c>
      <c r="E13" s="57">
        <v>4454800</v>
      </c>
      <c r="F13" s="16">
        <v>11588096.470000001</v>
      </c>
      <c r="G13" s="16">
        <v>24728079</v>
      </c>
      <c r="H13" s="16">
        <v>36994492.170000002</v>
      </c>
      <c r="I13" s="16">
        <v>27906730.469999999</v>
      </c>
      <c r="J13" s="16">
        <v>19898036.030000001</v>
      </c>
      <c r="K13" s="16">
        <v>16832097.399999999</v>
      </c>
      <c r="L13" s="16">
        <v>22076615.59</v>
      </c>
      <c r="M13" s="16">
        <v>16798639.129999999</v>
      </c>
      <c r="N13" s="16">
        <v>16421877.93</v>
      </c>
      <c r="O13" s="16">
        <v>16069723.279999999</v>
      </c>
      <c r="P13" s="16">
        <v>2609369.2000000002</v>
      </c>
      <c r="Q13" s="16">
        <v>2455978.39</v>
      </c>
      <c r="R13" s="16">
        <v>1237191.6100000001</v>
      </c>
      <c r="S13" s="16">
        <v>1134928.03</v>
      </c>
      <c r="T13" s="16">
        <v>1156663.1599999999</v>
      </c>
      <c r="U13" s="16">
        <v>842597.48</v>
      </c>
      <c r="V13" s="16">
        <v>406168.04</v>
      </c>
      <c r="W13" s="16">
        <v>242971.26</v>
      </c>
      <c r="X13" s="16">
        <v>14839.98</v>
      </c>
      <c r="Y13" s="16">
        <v>39398587.100000001</v>
      </c>
      <c r="Z13" s="16">
        <f ca="1">$E$13+SUM(INDIRECT("F" &amp; ROW()&amp;":"&amp; ADDRESS(ROW(),COLUMN()-1)))</f>
        <v>263268481.71999994</v>
      </c>
      <c r="AA13" s="16"/>
      <c r="AB13" s="71">
        <v>280500000</v>
      </c>
    </row>
    <row r="14" spans="2:30" ht="18" customHeight="1" x14ac:dyDescent="0.25">
      <c r="B14" s="25" t="s">
        <v>9</v>
      </c>
      <c r="C14" s="26"/>
      <c r="D14" s="27"/>
      <c r="E14" s="58"/>
      <c r="F14" s="28">
        <f t="shared" ref="F14:Y14" si="1">F10-F13</f>
        <v>-588096.47000000067</v>
      </c>
      <c r="G14" s="28">
        <f t="shared" si="1"/>
        <v>-11728079</v>
      </c>
      <c r="H14" s="28">
        <f t="shared" si="1"/>
        <v>-21994492.170000002</v>
      </c>
      <c r="I14" s="28">
        <f t="shared" si="1"/>
        <v>-12906730.469999999</v>
      </c>
      <c r="J14" s="28">
        <f t="shared" si="1"/>
        <v>-4898036.0300000012</v>
      </c>
      <c r="K14" s="28">
        <f t="shared" si="1"/>
        <v>-1832097.3999999985</v>
      </c>
      <c r="L14" s="28">
        <f t="shared" si="1"/>
        <v>-7076615.5899999999</v>
      </c>
      <c r="M14" s="28">
        <f t="shared" si="1"/>
        <v>-798639.12999999896</v>
      </c>
      <c r="N14" s="28">
        <f t="shared" si="1"/>
        <v>578122.0700000003</v>
      </c>
      <c r="O14" s="28">
        <f t="shared" si="1"/>
        <v>-69723.279999999329</v>
      </c>
      <c r="P14" s="28">
        <f t="shared" si="1"/>
        <v>12390630.800000001</v>
      </c>
      <c r="Q14" s="28">
        <f t="shared" si="1"/>
        <v>12544021.609999999</v>
      </c>
      <c r="R14" s="28">
        <f t="shared" si="1"/>
        <v>13762808.390000001</v>
      </c>
      <c r="S14" s="28">
        <f t="shared" si="1"/>
        <v>13865071.970000001</v>
      </c>
      <c r="T14" s="28">
        <f t="shared" si="1"/>
        <v>13843336.84</v>
      </c>
      <c r="U14" s="28">
        <f t="shared" si="1"/>
        <v>13157402.52</v>
      </c>
      <c r="V14" s="28">
        <f t="shared" si="1"/>
        <v>2593831.96</v>
      </c>
      <c r="W14" s="28">
        <f t="shared" si="1"/>
        <v>8802228.7400000002</v>
      </c>
      <c r="X14" s="28">
        <f t="shared" si="1"/>
        <v>7985160.0199999996</v>
      </c>
      <c r="Y14" s="28">
        <f t="shared" si="1"/>
        <v>-31398587.100000001</v>
      </c>
      <c r="Z14" s="29"/>
      <c r="AA14" s="29"/>
      <c r="AB14" s="30"/>
    </row>
    <row r="15" spans="2:30" ht="18" customHeight="1" x14ac:dyDescent="0.25">
      <c r="B15" s="14" t="s">
        <v>10</v>
      </c>
      <c r="C15" s="24"/>
      <c r="D15" s="15">
        <v>280500000</v>
      </c>
      <c r="E15" s="59">
        <v>4454800</v>
      </c>
      <c r="F15" s="19">
        <f t="shared" ref="F15:Y15" si="2">F13+F14</f>
        <v>11000000</v>
      </c>
      <c r="G15" s="19">
        <f t="shared" si="2"/>
        <v>13000000</v>
      </c>
      <c r="H15" s="19">
        <f t="shared" si="2"/>
        <v>15000000</v>
      </c>
      <c r="I15" s="19">
        <f t="shared" si="2"/>
        <v>15000000</v>
      </c>
      <c r="J15" s="19">
        <f t="shared" si="2"/>
        <v>15000000</v>
      </c>
      <c r="K15" s="19">
        <f t="shared" si="2"/>
        <v>15000000</v>
      </c>
      <c r="L15" s="19">
        <f t="shared" si="2"/>
        <v>15000000</v>
      </c>
      <c r="M15" s="19">
        <f t="shared" si="2"/>
        <v>16000000</v>
      </c>
      <c r="N15" s="19">
        <f t="shared" si="2"/>
        <v>17000000</v>
      </c>
      <c r="O15" s="19">
        <f t="shared" si="2"/>
        <v>16000000</v>
      </c>
      <c r="P15" s="19">
        <f t="shared" si="2"/>
        <v>15000000</v>
      </c>
      <c r="Q15" s="19">
        <f t="shared" si="2"/>
        <v>15000000</v>
      </c>
      <c r="R15" s="19">
        <f t="shared" si="2"/>
        <v>15000000</v>
      </c>
      <c r="S15" s="19">
        <f t="shared" si="2"/>
        <v>15000000</v>
      </c>
      <c r="T15" s="19">
        <f t="shared" si="2"/>
        <v>15000000</v>
      </c>
      <c r="U15" s="19">
        <f t="shared" si="2"/>
        <v>14000000</v>
      </c>
      <c r="V15" s="19">
        <f t="shared" si="2"/>
        <v>3000000</v>
      </c>
      <c r="W15" s="19">
        <f t="shared" si="2"/>
        <v>9045200</v>
      </c>
      <c r="X15" s="19">
        <f t="shared" si="2"/>
        <v>8000000</v>
      </c>
      <c r="Y15" s="19">
        <f t="shared" si="2"/>
        <v>8000000</v>
      </c>
      <c r="Z15" s="19">
        <f ca="1">$E$15+SUM(INDIRECT("F" &amp; ROW()&amp;":"&amp; ADDRESS(ROW(),COLUMN()-1)))</f>
        <v>269500000</v>
      </c>
      <c r="AA15" s="19">
        <f ca="1">-(Z15-AB13)</f>
        <v>11000000</v>
      </c>
      <c r="AB15" s="20">
        <v>280500000</v>
      </c>
    </row>
    <row r="16" spans="2:30" ht="16.5" customHeight="1" x14ac:dyDescent="0.25">
      <c r="B16" s="6"/>
      <c r="C16" s="7"/>
      <c r="D16" s="11"/>
      <c r="E16" s="56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9"/>
    </row>
    <row r="17" spans="2:28" ht="16.5" customHeight="1" x14ac:dyDescent="0.25">
      <c r="B17" s="34"/>
      <c r="C17" s="7"/>
      <c r="D17" s="11"/>
      <c r="E17" s="56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9"/>
    </row>
    <row r="18" spans="2:28" ht="18" customHeight="1" x14ac:dyDescent="0.25">
      <c r="B18" s="12" t="s">
        <v>6</v>
      </c>
      <c r="C18" s="23"/>
      <c r="D18" s="13">
        <v>247225893.86000001</v>
      </c>
      <c r="E18" s="57">
        <v>3925837.19</v>
      </c>
      <c r="F18" s="16">
        <v>10194944.970000001</v>
      </c>
      <c r="G18" s="16">
        <v>21799973.620000001</v>
      </c>
      <c r="H18" s="16">
        <v>32614448.530000001</v>
      </c>
      <c r="I18" s="16">
        <v>24619153.579999998</v>
      </c>
      <c r="J18" s="16">
        <v>17551492.93</v>
      </c>
      <c r="K18" s="16">
        <v>14854125.189999999</v>
      </c>
      <c r="L18" s="16">
        <v>19468175.190000001</v>
      </c>
      <c r="M18" s="16">
        <v>14824689.09</v>
      </c>
      <c r="N18" s="16">
        <v>14491766.48</v>
      </c>
      <c r="O18" s="16">
        <v>14181275.43</v>
      </c>
      <c r="P18" s="16">
        <v>2296987.5499999998</v>
      </c>
      <c r="Q18" s="16">
        <v>2161914.85</v>
      </c>
      <c r="R18" s="16">
        <v>1089600.5</v>
      </c>
      <c r="S18" s="16">
        <v>999630.5</v>
      </c>
      <c r="T18" s="16">
        <v>1018698.75</v>
      </c>
      <c r="U18" s="16">
        <v>742103.58</v>
      </c>
      <c r="V18" s="16">
        <v>357320.77</v>
      </c>
      <c r="W18" s="16">
        <v>213761.43</v>
      </c>
      <c r="X18" s="16">
        <v>13056.02</v>
      </c>
      <c r="Y18" s="16">
        <v>34649610.869999997</v>
      </c>
      <c r="Z18" s="16">
        <f ca="1">$E$18+SUM(INDIRECT("F" &amp; ROW()&amp;":"&amp; ADDRESS(ROW(),COLUMN()-1)))</f>
        <v>232068567.02000004</v>
      </c>
      <c r="AA18" s="16"/>
      <c r="AB18" s="71">
        <v>247226036.53</v>
      </c>
    </row>
    <row r="19" spans="2:28" ht="18" customHeight="1" x14ac:dyDescent="0.25">
      <c r="B19" s="25" t="s">
        <v>13</v>
      </c>
      <c r="C19" s="26"/>
      <c r="D19" s="27"/>
      <c r="E19" s="58"/>
      <c r="F19" s="28">
        <v>-499544.97</v>
      </c>
      <c r="G19" s="28">
        <v>-10341773.619999999</v>
      </c>
      <c r="H19" s="28">
        <v>-19393448.530000001</v>
      </c>
      <c r="I19" s="28">
        <v>-11398153.58</v>
      </c>
      <c r="J19" s="28">
        <v>-4330492.93</v>
      </c>
      <c r="K19" s="28">
        <v>-1633125.19</v>
      </c>
      <c r="L19" s="28">
        <v>-6247175.1900000004</v>
      </c>
      <c r="M19" s="28">
        <v>-722289.09</v>
      </c>
      <c r="N19" s="28">
        <v>492033.52</v>
      </c>
      <c r="O19" s="28">
        <v>-78875.429999999993</v>
      </c>
      <c r="P19" s="28">
        <v>10924012.449999999</v>
      </c>
      <c r="Q19" s="28">
        <v>11059085.15</v>
      </c>
      <c r="R19" s="28">
        <v>12131399.5</v>
      </c>
      <c r="S19" s="28">
        <v>12221369.5</v>
      </c>
      <c r="T19" s="28">
        <v>12202301.25</v>
      </c>
      <c r="U19" s="28">
        <v>11597496.42</v>
      </c>
      <c r="V19" s="28">
        <v>2286879.23</v>
      </c>
      <c r="W19" s="28">
        <v>7758677.8499999996</v>
      </c>
      <c r="X19" s="28">
        <v>7038143.9800000004</v>
      </c>
      <c r="Y19" s="28">
        <v>-27598410.870000001</v>
      </c>
      <c r="Z19" s="29"/>
      <c r="AA19" s="29"/>
      <c r="AB19" s="30"/>
    </row>
    <row r="20" spans="2:28" ht="18" customHeight="1" x14ac:dyDescent="0.25">
      <c r="B20" s="64" t="s">
        <v>8</v>
      </c>
      <c r="C20" s="65">
        <v>9.1700000000000004E-2</v>
      </c>
      <c r="D20" s="66">
        <f>D$15*$C$20</f>
        <v>25721850</v>
      </c>
      <c r="E20" s="67">
        <v>408445.12</v>
      </c>
      <c r="F20" s="68">
        <f t="shared" ref="F20:Y20" si="3">F$15*$C$20</f>
        <v>1008700</v>
      </c>
      <c r="G20" s="68">
        <f t="shared" si="3"/>
        <v>1192100</v>
      </c>
      <c r="H20" s="68">
        <f t="shared" si="3"/>
        <v>1375500</v>
      </c>
      <c r="I20" s="68">
        <f t="shared" si="3"/>
        <v>1375500</v>
      </c>
      <c r="J20" s="68">
        <f t="shared" si="3"/>
        <v>1375500</v>
      </c>
      <c r="K20" s="68">
        <f t="shared" si="3"/>
        <v>1375500</v>
      </c>
      <c r="L20" s="68">
        <f t="shared" si="3"/>
        <v>1375500</v>
      </c>
      <c r="M20" s="68">
        <f t="shared" si="3"/>
        <v>1467200</v>
      </c>
      <c r="N20" s="68">
        <f t="shared" si="3"/>
        <v>1558900</v>
      </c>
      <c r="O20" s="68">
        <f t="shared" si="3"/>
        <v>1467200</v>
      </c>
      <c r="P20" s="68">
        <f t="shared" si="3"/>
        <v>1375500</v>
      </c>
      <c r="Q20" s="68">
        <f t="shared" si="3"/>
        <v>1375500</v>
      </c>
      <c r="R20" s="68">
        <f t="shared" si="3"/>
        <v>1375500</v>
      </c>
      <c r="S20" s="68">
        <f t="shared" si="3"/>
        <v>1375500</v>
      </c>
      <c r="T20" s="68">
        <f t="shared" si="3"/>
        <v>1375500</v>
      </c>
      <c r="U20" s="68">
        <f t="shared" si="3"/>
        <v>1283800</v>
      </c>
      <c r="V20" s="68">
        <f t="shared" si="3"/>
        <v>275100</v>
      </c>
      <c r="W20" s="68">
        <f t="shared" si="3"/>
        <v>829444.84000000008</v>
      </c>
      <c r="X20" s="68">
        <f t="shared" si="3"/>
        <v>733600</v>
      </c>
      <c r="Y20" s="68">
        <f t="shared" si="3"/>
        <v>733600</v>
      </c>
      <c r="Z20" s="68">
        <f ca="1">$E$20+SUM(INDIRECT("F" &amp; ROW()&amp;":"&amp; ADDRESS(ROW(),COLUMN()-1)))</f>
        <v>24713089.960000001</v>
      </c>
      <c r="AA20" s="68"/>
      <c r="AB20" s="69">
        <v>25721789.960000001</v>
      </c>
    </row>
    <row r="21" spans="2:28" ht="16.5" customHeight="1" x14ac:dyDescent="0.25">
      <c r="B21" s="6"/>
      <c r="C21" s="7"/>
      <c r="D21" s="11"/>
      <c r="E21" s="56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9"/>
    </row>
    <row r="22" spans="2:28" ht="18" customHeight="1" x14ac:dyDescent="0.25">
      <c r="B22" s="14" t="s">
        <v>19</v>
      </c>
      <c r="C22" s="24"/>
      <c r="D22" s="15">
        <v>247225893.86000001</v>
      </c>
      <c r="E22" s="59">
        <v>4334282.3099999996</v>
      </c>
      <c r="F22" s="19">
        <f t="shared" ref="F22:X22" si="4">F$18+F$19+F$20</f>
        <v>10704100</v>
      </c>
      <c r="G22" s="19">
        <f t="shared" si="4"/>
        <v>12650300.000000002</v>
      </c>
      <c r="H22" s="19">
        <f t="shared" si="4"/>
        <v>14596500</v>
      </c>
      <c r="I22" s="19">
        <f t="shared" si="4"/>
        <v>14596499.999999998</v>
      </c>
      <c r="J22" s="19">
        <f t="shared" si="4"/>
        <v>14596500</v>
      </c>
      <c r="K22" s="19">
        <f t="shared" si="4"/>
        <v>14596500</v>
      </c>
      <c r="L22" s="19">
        <f t="shared" si="4"/>
        <v>14596500</v>
      </c>
      <c r="M22" s="19">
        <f t="shared" si="4"/>
        <v>15569600</v>
      </c>
      <c r="N22" s="19">
        <f t="shared" si="4"/>
        <v>16542700</v>
      </c>
      <c r="O22" s="19">
        <f t="shared" si="4"/>
        <v>15569600</v>
      </c>
      <c r="P22" s="19">
        <f t="shared" si="4"/>
        <v>14596500</v>
      </c>
      <c r="Q22" s="19">
        <f t="shared" si="4"/>
        <v>14596500</v>
      </c>
      <c r="R22" s="19">
        <f t="shared" si="4"/>
        <v>14596500</v>
      </c>
      <c r="S22" s="19">
        <f t="shared" si="4"/>
        <v>14596500</v>
      </c>
      <c r="T22" s="19">
        <f t="shared" si="4"/>
        <v>14596500</v>
      </c>
      <c r="U22" s="19">
        <f t="shared" si="4"/>
        <v>13623400</v>
      </c>
      <c r="V22" s="19">
        <f t="shared" si="4"/>
        <v>2919300</v>
      </c>
      <c r="W22" s="19">
        <f t="shared" si="4"/>
        <v>8801884.1199999992</v>
      </c>
      <c r="X22" s="19">
        <f t="shared" si="4"/>
        <v>7784800</v>
      </c>
      <c r="Y22" s="19">
        <f>Y$18+Y$19+Y$20</f>
        <v>7784799.9999999963</v>
      </c>
      <c r="Z22" s="19">
        <f ca="1">$E$22+SUM(INDIRECT("F" &amp; ROW()&amp;":"&amp; ADDRESS(ROW(),COLUMN()-1)))</f>
        <v>262249766.43000001</v>
      </c>
      <c r="AA22" s="19">
        <f ca="1">-(Z22-Z20-Z18)</f>
        <v>-5468109.4499999583</v>
      </c>
      <c r="AB22" s="20">
        <v>272947826.49000001</v>
      </c>
    </row>
    <row r="23" spans="2:28" ht="16.5" customHeight="1" x14ac:dyDescent="0.25">
      <c r="B23" s="6"/>
      <c r="C23" s="7"/>
      <c r="D23" s="11"/>
      <c r="E23" s="56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9"/>
    </row>
    <row r="24" spans="2:28" ht="16.5" customHeight="1" x14ac:dyDescent="0.25">
      <c r="B24" s="6"/>
      <c r="C24" s="7"/>
      <c r="D24" s="11"/>
      <c r="E24" s="56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31"/>
      <c r="AA24" s="8"/>
      <c r="AB24" s="9"/>
    </row>
    <row r="25" spans="2:28" ht="18" customHeight="1" x14ac:dyDescent="0.25">
      <c r="B25" s="73" t="s">
        <v>11</v>
      </c>
      <c r="C25" s="35"/>
      <c r="D25" s="36">
        <f>D15-D22</f>
        <v>33274106.139999986</v>
      </c>
      <c r="E25" s="60">
        <v>120517.69</v>
      </c>
      <c r="F25" s="21">
        <f t="shared" ref="F25:Y25" si="5">F$15-F$22</f>
        <v>295900</v>
      </c>
      <c r="G25" s="21">
        <f t="shared" si="5"/>
        <v>349699.99999999814</v>
      </c>
      <c r="H25" s="21">
        <f t="shared" si="5"/>
        <v>403500</v>
      </c>
      <c r="I25" s="21">
        <f t="shared" si="5"/>
        <v>403500.00000000186</v>
      </c>
      <c r="J25" s="21">
        <f t="shared" si="5"/>
        <v>403500</v>
      </c>
      <c r="K25" s="21">
        <f t="shared" si="5"/>
        <v>403500</v>
      </c>
      <c r="L25" s="21">
        <f t="shared" si="5"/>
        <v>403500</v>
      </c>
      <c r="M25" s="21">
        <f t="shared" si="5"/>
        <v>430400</v>
      </c>
      <c r="N25" s="21">
        <f t="shared" si="5"/>
        <v>457300</v>
      </c>
      <c r="O25" s="21">
        <f t="shared" si="5"/>
        <v>430400</v>
      </c>
      <c r="P25" s="21">
        <f t="shared" si="5"/>
        <v>403500</v>
      </c>
      <c r="Q25" s="21">
        <f t="shared" si="5"/>
        <v>403500</v>
      </c>
      <c r="R25" s="21">
        <f t="shared" si="5"/>
        <v>403500</v>
      </c>
      <c r="S25" s="21">
        <f t="shared" si="5"/>
        <v>403500</v>
      </c>
      <c r="T25" s="21">
        <f t="shared" si="5"/>
        <v>403500</v>
      </c>
      <c r="U25" s="21">
        <f t="shared" si="5"/>
        <v>376600</v>
      </c>
      <c r="V25" s="21">
        <f t="shared" si="5"/>
        <v>80700</v>
      </c>
      <c r="W25" s="21">
        <f t="shared" si="5"/>
        <v>243315.88000000082</v>
      </c>
      <c r="X25" s="21">
        <f t="shared" si="5"/>
        <v>215200</v>
      </c>
      <c r="Y25" s="21">
        <f t="shared" si="5"/>
        <v>215200.00000000373</v>
      </c>
      <c r="Z25" s="21"/>
      <c r="AA25" s="21"/>
      <c r="AB25" s="22"/>
    </row>
    <row r="26" spans="2:28" ht="18" customHeight="1" x14ac:dyDescent="0.25">
      <c r="B26" s="73"/>
      <c r="C26" s="37"/>
      <c r="D26" s="38">
        <f>D$25/D$15</f>
        <v>0.11862426431372544</v>
      </c>
      <c r="E26" s="61">
        <f t="shared" ref="E26:Y26" si="6">E$25/E$15</f>
        <v>2.7053445721468977E-2</v>
      </c>
      <c r="F26" s="40">
        <f t="shared" si="6"/>
        <v>2.69E-2</v>
      </c>
      <c r="G26" s="40">
        <f t="shared" si="6"/>
        <v>2.6899999999999858E-2</v>
      </c>
      <c r="H26" s="40">
        <f t="shared" si="6"/>
        <v>2.69E-2</v>
      </c>
      <c r="I26" s="40">
        <f t="shared" si="6"/>
        <v>2.6900000000000125E-2</v>
      </c>
      <c r="J26" s="40">
        <f t="shared" si="6"/>
        <v>2.69E-2</v>
      </c>
      <c r="K26" s="40">
        <f t="shared" si="6"/>
        <v>2.69E-2</v>
      </c>
      <c r="L26" s="40">
        <f t="shared" si="6"/>
        <v>2.69E-2</v>
      </c>
      <c r="M26" s="40">
        <f t="shared" si="6"/>
        <v>2.69E-2</v>
      </c>
      <c r="N26" s="40">
        <f t="shared" si="6"/>
        <v>2.69E-2</v>
      </c>
      <c r="O26" s="40">
        <f t="shared" si="6"/>
        <v>2.69E-2</v>
      </c>
      <c r="P26" s="40">
        <f t="shared" si="6"/>
        <v>2.69E-2</v>
      </c>
      <c r="Q26" s="40">
        <f t="shared" si="6"/>
        <v>2.69E-2</v>
      </c>
      <c r="R26" s="40">
        <f t="shared" si="6"/>
        <v>2.69E-2</v>
      </c>
      <c r="S26" s="40">
        <f t="shared" si="6"/>
        <v>2.69E-2</v>
      </c>
      <c r="T26" s="40">
        <f t="shared" si="6"/>
        <v>2.69E-2</v>
      </c>
      <c r="U26" s="40">
        <f t="shared" si="6"/>
        <v>2.69E-2</v>
      </c>
      <c r="V26" s="40">
        <f t="shared" si="6"/>
        <v>2.69E-2</v>
      </c>
      <c r="W26" s="40">
        <f t="shared" si="6"/>
        <v>2.6900000000000091E-2</v>
      </c>
      <c r="X26" s="40">
        <f t="shared" si="6"/>
        <v>2.69E-2</v>
      </c>
      <c r="Y26" s="40">
        <f t="shared" si="6"/>
        <v>2.6900000000000465E-2</v>
      </c>
      <c r="Z26" s="39"/>
      <c r="AA26" s="39"/>
      <c r="AB26" s="41"/>
    </row>
    <row r="27" spans="2:28" ht="16.5" customHeight="1" x14ac:dyDescent="0.25">
      <c r="B27" s="6"/>
      <c r="C27" s="7"/>
      <c r="D27" s="11"/>
      <c r="E27" s="56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9"/>
    </row>
    <row r="28" spans="2:28" ht="18" customHeight="1" x14ac:dyDescent="0.25">
      <c r="B28" s="47" t="s">
        <v>12</v>
      </c>
      <c r="C28" s="48">
        <v>2.69E-2</v>
      </c>
      <c r="D28" s="49"/>
      <c r="E28" s="62"/>
      <c r="F28" s="17">
        <f t="shared" ref="F28:Y28" si="7">F$15*$C$28</f>
        <v>295900</v>
      </c>
      <c r="G28" s="17">
        <f t="shared" si="7"/>
        <v>349700</v>
      </c>
      <c r="H28" s="17">
        <f t="shared" si="7"/>
        <v>403500</v>
      </c>
      <c r="I28" s="17">
        <f t="shared" si="7"/>
        <v>403500</v>
      </c>
      <c r="J28" s="17">
        <f t="shared" si="7"/>
        <v>403500</v>
      </c>
      <c r="K28" s="17">
        <f t="shared" si="7"/>
        <v>403500</v>
      </c>
      <c r="L28" s="17">
        <f t="shared" si="7"/>
        <v>403500</v>
      </c>
      <c r="M28" s="17">
        <f t="shared" si="7"/>
        <v>430400</v>
      </c>
      <c r="N28" s="17">
        <f t="shared" si="7"/>
        <v>457300</v>
      </c>
      <c r="O28" s="17">
        <f t="shared" si="7"/>
        <v>430400</v>
      </c>
      <c r="P28" s="17">
        <f t="shared" si="7"/>
        <v>403500</v>
      </c>
      <c r="Q28" s="17">
        <f t="shared" si="7"/>
        <v>403500</v>
      </c>
      <c r="R28" s="17">
        <f t="shared" si="7"/>
        <v>403500</v>
      </c>
      <c r="S28" s="17">
        <f t="shared" si="7"/>
        <v>403500</v>
      </c>
      <c r="T28" s="17">
        <f t="shared" si="7"/>
        <v>403500</v>
      </c>
      <c r="U28" s="17">
        <f t="shared" si="7"/>
        <v>376600</v>
      </c>
      <c r="V28" s="17">
        <f t="shared" si="7"/>
        <v>80700</v>
      </c>
      <c r="W28" s="17">
        <f t="shared" si="7"/>
        <v>243315.88</v>
      </c>
      <c r="X28" s="17">
        <f t="shared" si="7"/>
        <v>215200</v>
      </c>
      <c r="Y28" s="17">
        <f t="shared" si="7"/>
        <v>215200</v>
      </c>
      <c r="Z28" s="17"/>
      <c r="AA28" s="17"/>
      <c r="AB28" s="18"/>
    </row>
    <row r="29" spans="2:28" ht="16.5" customHeight="1" x14ac:dyDescent="0.25">
      <c r="B29" s="6"/>
      <c r="C29" s="7"/>
      <c r="D29" s="11"/>
      <c r="E29" s="56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9"/>
    </row>
    <row r="30" spans="2:28" ht="16.5" customHeight="1" x14ac:dyDescent="0.25">
      <c r="B30" s="6"/>
      <c r="C30" s="7"/>
      <c r="D30" s="11"/>
      <c r="E30" s="56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9"/>
    </row>
    <row r="31" spans="2:28" ht="16.5" customHeight="1" x14ac:dyDescent="0.25">
      <c r="B31" s="6"/>
      <c r="C31" s="7"/>
      <c r="D31" s="11"/>
      <c r="E31" s="56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9"/>
    </row>
    <row r="32" spans="2:28" ht="18" customHeight="1" thickBot="1" x14ac:dyDescent="0.3">
      <c r="B32" s="42" t="s">
        <v>7</v>
      </c>
      <c r="C32" s="43"/>
      <c r="D32" s="44"/>
      <c r="E32" s="63"/>
      <c r="F32" s="45">
        <f t="shared" ref="F32:Y32" si="8">ROUND(F$25-F$28,2)</f>
        <v>0</v>
      </c>
      <c r="G32" s="45">
        <f t="shared" si="8"/>
        <v>0</v>
      </c>
      <c r="H32" s="45">
        <f t="shared" si="8"/>
        <v>0</v>
      </c>
      <c r="I32" s="45">
        <f t="shared" si="8"/>
        <v>0</v>
      </c>
      <c r="J32" s="45">
        <f t="shared" si="8"/>
        <v>0</v>
      </c>
      <c r="K32" s="45">
        <f t="shared" si="8"/>
        <v>0</v>
      </c>
      <c r="L32" s="45">
        <f t="shared" si="8"/>
        <v>0</v>
      </c>
      <c r="M32" s="45">
        <f t="shared" si="8"/>
        <v>0</v>
      </c>
      <c r="N32" s="45">
        <f t="shared" si="8"/>
        <v>0</v>
      </c>
      <c r="O32" s="45">
        <f t="shared" si="8"/>
        <v>0</v>
      </c>
      <c r="P32" s="45">
        <f t="shared" si="8"/>
        <v>0</v>
      </c>
      <c r="Q32" s="45">
        <f t="shared" si="8"/>
        <v>0</v>
      </c>
      <c r="R32" s="45">
        <f t="shared" si="8"/>
        <v>0</v>
      </c>
      <c r="S32" s="45">
        <f t="shared" si="8"/>
        <v>0</v>
      </c>
      <c r="T32" s="45">
        <f t="shared" si="8"/>
        <v>0</v>
      </c>
      <c r="U32" s="45">
        <f t="shared" si="8"/>
        <v>0</v>
      </c>
      <c r="V32" s="45">
        <f t="shared" si="8"/>
        <v>0</v>
      </c>
      <c r="W32" s="45">
        <f t="shared" si="8"/>
        <v>0</v>
      </c>
      <c r="X32" s="45">
        <f t="shared" si="8"/>
        <v>0</v>
      </c>
      <c r="Y32" s="45">
        <f t="shared" si="8"/>
        <v>0</v>
      </c>
      <c r="Z32" s="45"/>
      <c r="AA32" s="45"/>
      <c r="AB32" s="46"/>
    </row>
  </sheetData>
  <mergeCells count="2">
    <mergeCell ref="B4:E6"/>
    <mergeCell ref="B25:B2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Incremente">
                <anchor moveWithCells="1" sizeWithCells="1">
                  <from>
                    <xdr:col>1</xdr:col>
                    <xdr:colOff>142875</xdr:colOff>
                    <xdr:row>0</xdr:row>
                    <xdr:rowOff>47625</xdr:rowOff>
                  </from>
                  <to>
                    <xdr:col>1</xdr:col>
                    <xdr:colOff>1743075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2" r:id="rId5" name="Button 2">
              <controlPr defaultSize="0" print="0" autoFill="0" autoPict="0" macro="[0]!Importation">
                <anchor moveWithCells="1" sizeWithCells="1">
                  <from>
                    <xdr:col>2</xdr:col>
                    <xdr:colOff>85725</xdr:colOff>
                    <xdr:row>0</xdr:row>
                    <xdr:rowOff>47625</xdr:rowOff>
                  </from>
                  <to>
                    <xdr:col>3</xdr:col>
                    <xdr:colOff>638175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FF00"/>
  </sheetPr>
  <dimension ref="B3:AD32"/>
  <sheetViews>
    <sheetView showGridLines="0" workbookViewId="0">
      <selection activeCell="AD23" sqref="AD23"/>
    </sheetView>
  </sheetViews>
  <sheetFormatPr baseColWidth="10" defaultRowHeight="15" x14ac:dyDescent="0.25"/>
  <cols>
    <col min="1" max="1" width="3.7109375" customWidth="1"/>
    <col min="2" max="2" width="30.7109375" customWidth="1"/>
    <col min="3" max="3" width="15.7109375" customWidth="1"/>
    <col min="4" max="5" width="20.7109375" customWidth="1"/>
    <col min="6" max="30" width="16.85546875" customWidth="1"/>
    <col min="31" max="31" width="12.85546875" bestFit="1" customWidth="1"/>
  </cols>
  <sheetData>
    <row r="3" spans="2:30" ht="15" customHeight="1" x14ac:dyDescent="0.25"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</row>
    <row r="4" spans="2:30" ht="15" customHeight="1" x14ac:dyDescent="0.25">
      <c r="B4" s="72" t="s">
        <v>17</v>
      </c>
      <c r="C4" s="72"/>
      <c r="D4" s="72"/>
      <c r="E4" s="72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</row>
    <row r="5" spans="2:30" ht="15" customHeight="1" x14ac:dyDescent="0.25">
      <c r="B5" s="72"/>
      <c r="C5" s="72"/>
      <c r="D5" s="72"/>
      <c r="E5" s="72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</row>
    <row r="6" spans="2:30" ht="15" customHeight="1" x14ac:dyDescent="0.25">
      <c r="B6" s="72"/>
      <c r="C6" s="72"/>
      <c r="D6" s="72"/>
      <c r="E6" s="72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</row>
    <row r="8" spans="2:30" ht="15.75" thickBot="1" x14ac:dyDescent="0.3"/>
    <row r="9" spans="2:30" ht="24" customHeight="1" thickBot="1" x14ac:dyDescent="0.3">
      <c r="B9" s="1" t="s">
        <v>1</v>
      </c>
      <c r="C9" s="2" t="s">
        <v>2</v>
      </c>
      <c r="D9" s="10" t="s">
        <v>0</v>
      </c>
      <c r="E9" s="54" t="s">
        <v>16</v>
      </c>
      <c r="F9" s="50" t="str">
        <f ca="1">PROPER(TEXT(MID(CELL("filename",C1),FIND("]",CELL("filename",C1))+1,LEN(CELL("filename",C1))-FIND("]",CELL("filename",C1)))+31,"mmmm-aa"))</f>
        <v>Mars-17</v>
      </c>
      <c r="G9" s="50" t="str">
        <f t="shared" ref="G9:X9" ca="1" si="0">PROPER(TEXT(F9+31,"mmmm-aa"))</f>
        <v>Avril-17</v>
      </c>
      <c r="H9" s="50" t="str">
        <f t="shared" ca="1" si="0"/>
        <v>Mai-17</v>
      </c>
      <c r="I9" s="50" t="str">
        <f t="shared" ca="1" si="0"/>
        <v>Juin-17</v>
      </c>
      <c r="J9" s="50" t="str">
        <f t="shared" ca="1" si="0"/>
        <v>Juillet-17</v>
      </c>
      <c r="K9" s="50" t="str">
        <f t="shared" ca="1" si="0"/>
        <v>Août-17</v>
      </c>
      <c r="L9" s="50" t="str">
        <f t="shared" ca="1" si="0"/>
        <v>Septembre-17</v>
      </c>
      <c r="M9" s="50" t="str">
        <f t="shared" ca="1" si="0"/>
        <v>Octobre-17</v>
      </c>
      <c r="N9" s="50" t="str">
        <f t="shared" ca="1" si="0"/>
        <v>Novembre-17</v>
      </c>
      <c r="O9" s="50" t="str">
        <f t="shared" ca="1" si="0"/>
        <v>Décembre-17</v>
      </c>
      <c r="P9" s="50" t="str">
        <f t="shared" ca="1" si="0"/>
        <v>Janvier-18</v>
      </c>
      <c r="Q9" s="50" t="str">
        <f t="shared" ca="1" si="0"/>
        <v>Février-18</v>
      </c>
      <c r="R9" s="50" t="str">
        <f t="shared" ca="1" si="0"/>
        <v>Mars-18</v>
      </c>
      <c r="S9" s="50" t="str">
        <f t="shared" ca="1" si="0"/>
        <v>Avril-18</v>
      </c>
      <c r="T9" s="50" t="str">
        <f t="shared" ca="1" si="0"/>
        <v>Mai-18</v>
      </c>
      <c r="U9" s="50" t="str">
        <f t="shared" ca="1" si="0"/>
        <v>Juin-18</v>
      </c>
      <c r="V9" s="50" t="str">
        <f t="shared" ca="1" si="0"/>
        <v>Juillet-18</v>
      </c>
      <c r="W9" s="50" t="str">
        <f t="shared" ca="1" si="0"/>
        <v>Août-18</v>
      </c>
      <c r="X9" s="50" t="str">
        <f t="shared" ca="1" si="0"/>
        <v>Septembre-18</v>
      </c>
      <c r="Y9" s="4" t="s">
        <v>18</v>
      </c>
      <c r="Z9" s="4" t="s">
        <v>4</v>
      </c>
      <c r="AA9" s="5" t="s">
        <v>3</v>
      </c>
    </row>
    <row r="10" spans="2:30" ht="18" customHeight="1" x14ac:dyDescent="0.25">
      <c r="B10" s="51" t="s">
        <v>14</v>
      </c>
      <c r="C10" s="52" t="s">
        <v>15</v>
      </c>
      <c r="D10" s="53">
        <v>280500000</v>
      </c>
      <c r="E10" s="55">
        <v>4454800</v>
      </c>
      <c r="F10" s="32">
        <v>13000000</v>
      </c>
      <c r="G10" s="32">
        <v>15000000</v>
      </c>
      <c r="H10" s="32">
        <v>15000000</v>
      </c>
      <c r="I10" s="32">
        <v>15000000</v>
      </c>
      <c r="J10" s="32">
        <v>15000000</v>
      </c>
      <c r="K10" s="32">
        <v>15000000</v>
      </c>
      <c r="L10" s="32">
        <v>16000000</v>
      </c>
      <c r="M10" s="32">
        <v>17000000</v>
      </c>
      <c r="N10" s="32">
        <v>16000000</v>
      </c>
      <c r="O10" s="32">
        <v>15000000</v>
      </c>
      <c r="P10" s="32">
        <v>15000000</v>
      </c>
      <c r="Q10" s="32">
        <v>15000000</v>
      </c>
      <c r="R10" s="32">
        <v>15000000</v>
      </c>
      <c r="S10" s="32">
        <v>15000000</v>
      </c>
      <c r="T10" s="32">
        <v>14000000</v>
      </c>
      <c r="U10" s="32">
        <v>3000000</v>
      </c>
      <c r="V10" s="32">
        <v>9045200</v>
      </c>
      <c r="W10" s="32">
        <v>8000000</v>
      </c>
      <c r="X10" s="32">
        <v>8000000</v>
      </c>
      <c r="Y10" s="32">
        <f ca="1">$E$10+SUM(INDIRECT("F" &amp; ROW()&amp;":"&amp; ADDRESS(ROW(),COLUMN()-1)))</f>
        <v>258500000</v>
      </c>
      <c r="Z10" s="32">
        <f ca="1">Y10-AA10</f>
        <v>-22000000</v>
      </c>
      <c r="AA10" s="33">
        <v>280500000</v>
      </c>
    </row>
    <row r="11" spans="2:30" ht="16.5" customHeight="1" x14ac:dyDescent="0.25">
      <c r="B11" s="6"/>
      <c r="C11" s="7"/>
      <c r="D11" s="11"/>
      <c r="E11" s="56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9"/>
    </row>
    <row r="12" spans="2:30" ht="16.5" customHeight="1" x14ac:dyDescent="0.25">
      <c r="B12" s="6"/>
      <c r="C12" s="7"/>
      <c r="D12" s="11"/>
      <c r="E12" s="56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9"/>
    </row>
    <row r="13" spans="2:30" ht="18" customHeight="1" x14ac:dyDescent="0.25">
      <c r="B13" s="12" t="s">
        <v>5</v>
      </c>
      <c r="C13" s="23"/>
      <c r="D13" s="13">
        <v>280500000</v>
      </c>
      <c r="E13" s="57">
        <v>4454800</v>
      </c>
      <c r="F13" s="16">
        <v>24728079</v>
      </c>
      <c r="G13" s="16">
        <v>36994492.170000002</v>
      </c>
      <c r="H13" s="16">
        <v>27906730.469999999</v>
      </c>
      <c r="I13" s="16">
        <v>19898036.030000001</v>
      </c>
      <c r="J13" s="16">
        <v>16832097.399999999</v>
      </c>
      <c r="K13" s="16">
        <v>22076615.59</v>
      </c>
      <c r="L13" s="16">
        <v>16798639.129999999</v>
      </c>
      <c r="M13" s="16">
        <v>16421877.93</v>
      </c>
      <c r="N13" s="16">
        <v>16069723.279999999</v>
      </c>
      <c r="O13" s="16">
        <v>2609369.2000000002</v>
      </c>
      <c r="P13" s="16">
        <v>2455978.39</v>
      </c>
      <c r="Q13" s="16">
        <v>1237191.6100000001</v>
      </c>
      <c r="R13" s="16">
        <v>1134928.03</v>
      </c>
      <c r="S13" s="16">
        <v>1156663.1599999999</v>
      </c>
      <c r="T13" s="16">
        <v>842597.48</v>
      </c>
      <c r="U13" s="16">
        <v>406168.04</v>
      </c>
      <c r="V13" s="16">
        <v>242971.26</v>
      </c>
      <c r="W13" s="16">
        <v>14839.98</v>
      </c>
      <c r="X13" s="16">
        <v>39398587.100000001</v>
      </c>
      <c r="Y13" s="16">
        <f ca="1">$E$13+SUM(INDIRECT("F" &amp; ROW()&amp;":"&amp; ADDRESS(ROW(),COLUMN()-1)))</f>
        <v>251680385.24999994</v>
      </c>
      <c r="Z13" s="16"/>
      <c r="AA13" s="71">
        <v>280500000</v>
      </c>
    </row>
    <row r="14" spans="2:30" ht="18" customHeight="1" x14ac:dyDescent="0.25">
      <c r="B14" s="25" t="s">
        <v>9</v>
      </c>
      <c r="C14" s="26"/>
      <c r="D14" s="27"/>
      <c r="E14" s="58"/>
      <c r="F14" s="28">
        <f t="shared" ref="F14:X14" si="1">F10-F13</f>
        <v>-11728079</v>
      </c>
      <c r="G14" s="28">
        <f t="shared" si="1"/>
        <v>-21994492.170000002</v>
      </c>
      <c r="H14" s="28">
        <f t="shared" si="1"/>
        <v>-12906730.469999999</v>
      </c>
      <c r="I14" s="28">
        <f t="shared" si="1"/>
        <v>-4898036.0300000012</v>
      </c>
      <c r="J14" s="28">
        <f t="shared" si="1"/>
        <v>-1832097.3999999985</v>
      </c>
      <c r="K14" s="28">
        <f t="shared" si="1"/>
        <v>-7076615.5899999999</v>
      </c>
      <c r="L14" s="28">
        <f t="shared" si="1"/>
        <v>-798639.12999999896</v>
      </c>
      <c r="M14" s="28">
        <f t="shared" si="1"/>
        <v>578122.0700000003</v>
      </c>
      <c r="N14" s="28">
        <f t="shared" si="1"/>
        <v>-69723.279999999329</v>
      </c>
      <c r="O14" s="28">
        <f t="shared" si="1"/>
        <v>12390630.800000001</v>
      </c>
      <c r="P14" s="28">
        <f t="shared" si="1"/>
        <v>12544021.609999999</v>
      </c>
      <c r="Q14" s="28">
        <f t="shared" si="1"/>
        <v>13762808.390000001</v>
      </c>
      <c r="R14" s="28">
        <f t="shared" si="1"/>
        <v>13865071.970000001</v>
      </c>
      <c r="S14" s="28">
        <f t="shared" si="1"/>
        <v>13843336.84</v>
      </c>
      <c r="T14" s="28">
        <f t="shared" si="1"/>
        <v>13157402.52</v>
      </c>
      <c r="U14" s="28">
        <f t="shared" si="1"/>
        <v>2593831.96</v>
      </c>
      <c r="V14" s="28">
        <f t="shared" si="1"/>
        <v>8802228.7400000002</v>
      </c>
      <c r="W14" s="28">
        <f t="shared" si="1"/>
        <v>7985160.0199999996</v>
      </c>
      <c r="X14" s="28">
        <f t="shared" si="1"/>
        <v>-31398587.100000001</v>
      </c>
      <c r="Y14" s="29"/>
      <c r="Z14" s="29"/>
      <c r="AA14" s="30"/>
    </row>
    <row r="15" spans="2:30" ht="18" customHeight="1" x14ac:dyDescent="0.25">
      <c r="B15" s="14" t="s">
        <v>10</v>
      </c>
      <c r="C15" s="24"/>
      <c r="D15" s="15">
        <v>280500000</v>
      </c>
      <c r="E15" s="59">
        <v>4454800</v>
      </c>
      <c r="F15" s="19">
        <f t="shared" ref="F15:X15" si="2">F13+F14</f>
        <v>13000000</v>
      </c>
      <c r="G15" s="19">
        <f t="shared" si="2"/>
        <v>15000000</v>
      </c>
      <c r="H15" s="19">
        <f t="shared" si="2"/>
        <v>15000000</v>
      </c>
      <c r="I15" s="19">
        <f t="shared" si="2"/>
        <v>15000000</v>
      </c>
      <c r="J15" s="19">
        <f t="shared" si="2"/>
        <v>15000000</v>
      </c>
      <c r="K15" s="19">
        <f t="shared" si="2"/>
        <v>15000000</v>
      </c>
      <c r="L15" s="19">
        <f t="shared" si="2"/>
        <v>16000000</v>
      </c>
      <c r="M15" s="19">
        <f t="shared" si="2"/>
        <v>17000000</v>
      </c>
      <c r="N15" s="19">
        <f t="shared" si="2"/>
        <v>16000000</v>
      </c>
      <c r="O15" s="19">
        <f t="shared" si="2"/>
        <v>15000000</v>
      </c>
      <c r="P15" s="19">
        <f t="shared" si="2"/>
        <v>15000000</v>
      </c>
      <c r="Q15" s="19">
        <f t="shared" si="2"/>
        <v>15000000</v>
      </c>
      <c r="R15" s="19">
        <f t="shared" si="2"/>
        <v>15000000</v>
      </c>
      <c r="S15" s="19">
        <f t="shared" si="2"/>
        <v>15000000</v>
      </c>
      <c r="T15" s="19">
        <f t="shared" si="2"/>
        <v>14000000</v>
      </c>
      <c r="U15" s="19">
        <f t="shared" si="2"/>
        <v>3000000</v>
      </c>
      <c r="V15" s="19">
        <f t="shared" si="2"/>
        <v>9045200</v>
      </c>
      <c r="W15" s="19">
        <f t="shared" si="2"/>
        <v>8000000</v>
      </c>
      <c r="X15" s="19">
        <f t="shared" si="2"/>
        <v>8000000</v>
      </c>
      <c r="Y15" s="19">
        <f ca="1">$E$15+SUM(INDIRECT("F" &amp; ROW()&amp;":"&amp; ADDRESS(ROW(),COLUMN()-1)))</f>
        <v>258500000</v>
      </c>
      <c r="Z15" s="19">
        <f ca="1">-(Y15-AA13)</f>
        <v>22000000</v>
      </c>
      <c r="AA15" s="20">
        <v>280500000</v>
      </c>
    </row>
    <row r="16" spans="2:30" ht="16.5" customHeight="1" x14ac:dyDescent="0.25">
      <c r="B16" s="6"/>
      <c r="C16" s="7"/>
      <c r="D16" s="11"/>
      <c r="E16" s="56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9"/>
    </row>
    <row r="17" spans="2:27" ht="16.5" customHeight="1" x14ac:dyDescent="0.25">
      <c r="B17" s="34"/>
      <c r="C17" s="7"/>
      <c r="D17" s="11"/>
      <c r="E17" s="56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9"/>
    </row>
    <row r="18" spans="2:27" ht="18" customHeight="1" x14ac:dyDescent="0.25">
      <c r="B18" s="12" t="s">
        <v>6</v>
      </c>
      <c r="C18" s="23"/>
      <c r="D18" s="13">
        <v>247225893.86000001</v>
      </c>
      <c r="E18" s="57">
        <v>3925837.19</v>
      </c>
      <c r="F18" s="16">
        <v>21799973.620000001</v>
      </c>
      <c r="G18" s="16">
        <v>32614448.530000001</v>
      </c>
      <c r="H18" s="16">
        <v>24619153.579999998</v>
      </c>
      <c r="I18" s="16">
        <v>17551492.93</v>
      </c>
      <c r="J18" s="16">
        <v>14854125.189999999</v>
      </c>
      <c r="K18" s="16">
        <v>19468175.190000001</v>
      </c>
      <c r="L18" s="16">
        <v>14824689.09</v>
      </c>
      <c r="M18" s="16">
        <v>14491766.48</v>
      </c>
      <c r="N18" s="16">
        <v>14181275.43</v>
      </c>
      <c r="O18" s="16">
        <v>2296987.5499999998</v>
      </c>
      <c r="P18" s="16">
        <v>2161914.85</v>
      </c>
      <c r="Q18" s="16">
        <v>1089600.5</v>
      </c>
      <c r="R18" s="16">
        <v>999630.5</v>
      </c>
      <c r="S18" s="16">
        <v>1018698.75</v>
      </c>
      <c r="T18" s="16">
        <v>742103.58</v>
      </c>
      <c r="U18" s="16">
        <v>357320.77</v>
      </c>
      <c r="V18" s="16">
        <v>213761.43</v>
      </c>
      <c r="W18" s="16">
        <v>13056.02</v>
      </c>
      <c r="X18" s="16">
        <v>34649610.869999997</v>
      </c>
      <c r="Y18" s="16">
        <f ca="1">$E$18+SUM(INDIRECT("F" &amp; ROW()&amp;":"&amp; ADDRESS(ROW(),COLUMN()-1)))</f>
        <v>221873622.05000004</v>
      </c>
      <c r="Z18" s="16"/>
      <c r="AA18" s="71">
        <v>247226036.53</v>
      </c>
    </row>
    <row r="19" spans="2:27" ht="18" customHeight="1" x14ac:dyDescent="0.25">
      <c r="B19" s="25" t="s">
        <v>13</v>
      </c>
      <c r="C19" s="26"/>
      <c r="D19" s="27"/>
      <c r="E19" s="58"/>
      <c r="F19" s="28">
        <v>-10341773.619999999</v>
      </c>
      <c r="G19" s="28">
        <v>-19393448.530000001</v>
      </c>
      <c r="H19" s="28">
        <v>-11398153.58</v>
      </c>
      <c r="I19" s="28">
        <v>-4330492.93</v>
      </c>
      <c r="J19" s="28">
        <v>-1633125.19</v>
      </c>
      <c r="K19" s="28">
        <v>-6247175.1900000004</v>
      </c>
      <c r="L19" s="28">
        <v>-722289.09</v>
      </c>
      <c r="M19" s="28">
        <v>492033.52</v>
      </c>
      <c r="N19" s="28">
        <v>-78875.429999999993</v>
      </c>
      <c r="O19" s="28">
        <v>10924012.449999999</v>
      </c>
      <c r="P19" s="28">
        <v>11059085.15</v>
      </c>
      <c r="Q19" s="28">
        <v>12131399.5</v>
      </c>
      <c r="R19" s="28">
        <v>12221369.5</v>
      </c>
      <c r="S19" s="28">
        <v>12202301.25</v>
      </c>
      <c r="T19" s="28">
        <v>11597496.42</v>
      </c>
      <c r="U19" s="28">
        <v>2286879.23</v>
      </c>
      <c r="V19" s="28">
        <v>7758677.8499999996</v>
      </c>
      <c r="W19" s="28">
        <v>7038143.9800000004</v>
      </c>
      <c r="X19" s="28">
        <v>-27598410.870000001</v>
      </c>
      <c r="Y19" s="29"/>
      <c r="Z19" s="29"/>
      <c r="AA19" s="30"/>
    </row>
    <row r="20" spans="2:27" ht="18" customHeight="1" x14ac:dyDescent="0.25">
      <c r="B20" s="64" t="s">
        <v>8</v>
      </c>
      <c r="C20" s="65">
        <v>9.1700000000000004E-2</v>
      </c>
      <c r="D20" s="66">
        <f>D$15*$C$20</f>
        <v>25721850</v>
      </c>
      <c r="E20" s="67">
        <v>408445.12</v>
      </c>
      <c r="F20" s="68">
        <f t="shared" ref="F20:X20" si="3">F$15*$C$20</f>
        <v>1192100</v>
      </c>
      <c r="G20" s="68">
        <f t="shared" si="3"/>
        <v>1375500</v>
      </c>
      <c r="H20" s="68">
        <f t="shared" si="3"/>
        <v>1375500</v>
      </c>
      <c r="I20" s="68">
        <f t="shared" si="3"/>
        <v>1375500</v>
      </c>
      <c r="J20" s="68">
        <f t="shared" si="3"/>
        <v>1375500</v>
      </c>
      <c r="K20" s="68">
        <f t="shared" si="3"/>
        <v>1375500</v>
      </c>
      <c r="L20" s="68">
        <f t="shared" si="3"/>
        <v>1467200</v>
      </c>
      <c r="M20" s="68">
        <f t="shared" si="3"/>
        <v>1558900</v>
      </c>
      <c r="N20" s="68">
        <f t="shared" si="3"/>
        <v>1467200</v>
      </c>
      <c r="O20" s="68">
        <f t="shared" si="3"/>
        <v>1375500</v>
      </c>
      <c r="P20" s="68">
        <f t="shared" si="3"/>
        <v>1375500</v>
      </c>
      <c r="Q20" s="68">
        <f t="shared" si="3"/>
        <v>1375500</v>
      </c>
      <c r="R20" s="68">
        <f t="shared" si="3"/>
        <v>1375500</v>
      </c>
      <c r="S20" s="68">
        <f t="shared" si="3"/>
        <v>1375500</v>
      </c>
      <c r="T20" s="68">
        <f t="shared" si="3"/>
        <v>1283800</v>
      </c>
      <c r="U20" s="68">
        <f t="shared" si="3"/>
        <v>275100</v>
      </c>
      <c r="V20" s="68">
        <f t="shared" si="3"/>
        <v>829444.84000000008</v>
      </c>
      <c r="W20" s="68">
        <f t="shared" si="3"/>
        <v>733600</v>
      </c>
      <c r="X20" s="68">
        <f t="shared" si="3"/>
        <v>733600</v>
      </c>
      <c r="Y20" s="68">
        <f ca="1">$E$20+SUM(INDIRECT("F" &amp; ROW()&amp;":"&amp; ADDRESS(ROW(),COLUMN()-1)))</f>
        <v>23704389.960000001</v>
      </c>
      <c r="Z20" s="68"/>
      <c r="AA20" s="69">
        <v>25721789.960000001</v>
      </c>
    </row>
    <row r="21" spans="2:27" ht="16.5" customHeight="1" x14ac:dyDescent="0.25">
      <c r="B21" s="6"/>
      <c r="C21" s="7"/>
      <c r="D21" s="11"/>
      <c r="E21" s="56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9"/>
    </row>
    <row r="22" spans="2:27" ht="18" customHeight="1" x14ac:dyDescent="0.25">
      <c r="B22" s="14" t="s">
        <v>19</v>
      </c>
      <c r="C22" s="24"/>
      <c r="D22" s="15">
        <v>247225893.86000001</v>
      </c>
      <c r="E22" s="59">
        <v>4334282.3099999996</v>
      </c>
      <c r="F22" s="19">
        <f t="shared" ref="F22:W22" si="4">F$18+F$19+F$20</f>
        <v>12650300.000000002</v>
      </c>
      <c r="G22" s="19">
        <f t="shared" si="4"/>
        <v>14596500</v>
      </c>
      <c r="H22" s="19">
        <f t="shared" si="4"/>
        <v>14596499.999999998</v>
      </c>
      <c r="I22" s="19">
        <f t="shared" si="4"/>
        <v>14596500</v>
      </c>
      <c r="J22" s="19">
        <f t="shared" si="4"/>
        <v>14596500</v>
      </c>
      <c r="K22" s="19">
        <f t="shared" si="4"/>
        <v>14596500</v>
      </c>
      <c r="L22" s="19">
        <f t="shared" si="4"/>
        <v>15569600</v>
      </c>
      <c r="M22" s="19">
        <f t="shared" si="4"/>
        <v>16542700</v>
      </c>
      <c r="N22" s="19">
        <f t="shared" si="4"/>
        <v>15569600</v>
      </c>
      <c r="O22" s="19">
        <f t="shared" si="4"/>
        <v>14596500</v>
      </c>
      <c r="P22" s="19">
        <f t="shared" si="4"/>
        <v>14596500</v>
      </c>
      <c r="Q22" s="19">
        <f t="shared" si="4"/>
        <v>14596500</v>
      </c>
      <c r="R22" s="19">
        <f t="shared" si="4"/>
        <v>14596500</v>
      </c>
      <c r="S22" s="19">
        <f t="shared" si="4"/>
        <v>14596500</v>
      </c>
      <c r="T22" s="19">
        <f t="shared" si="4"/>
        <v>13623400</v>
      </c>
      <c r="U22" s="19">
        <f t="shared" si="4"/>
        <v>2919300</v>
      </c>
      <c r="V22" s="19">
        <f t="shared" si="4"/>
        <v>8801884.1199999992</v>
      </c>
      <c r="W22" s="19">
        <f t="shared" si="4"/>
        <v>7784800</v>
      </c>
      <c r="X22" s="19">
        <f>X$18+X$19+X$20</f>
        <v>7784799.9999999963</v>
      </c>
      <c r="Y22" s="19">
        <f ca="1">$E$22+SUM(INDIRECT("F" &amp; ROW()&amp;":"&amp; ADDRESS(ROW(),COLUMN()-1)))</f>
        <v>251545666.43000001</v>
      </c>
      <c r="Z22" s="19">
        <f ca="1">-(Y22-Y20-Y18)</f>
        <v>-5967654.4199999571</v>
      </c>
      <c r="AA22" s="20">
        <v>272947826.49000001</v>
      </c>
    </row>
    <row r="23" spans="2:27" ht="16.5" customHeight="1" x14ac:dyDescent="0.25">
      <c r="B23" s="6"/>
      <c r="C23" s="7"/>
      <c r="D23" s="11"/>
      <c r="E23" s="56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9"/>
    </row>
    <row r="24" spans="2:27" ht="16.5" customHeight="1" x14ac:dyDescent="0.25">
      <c r="B24" s="6"/>
      <c r="C24" s="7"/>
      <c r="D24" s="11"/>
      <c r="E24" s="56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31"/>
      <c r="Z24" s="8"/>
      <c r="AA24" s="9"/>
    </row>
    <row r="25" spans="2:27" ht="18" customHeight="1" x14ac:dyDescent="0.25">
      <c r="B25" s="73" t="s">
        <v>11</v>
      </c>
      <c r="C25" s="35"/>
      <c r="D25" s="36">
        <f>D15-D22</f>
        <v>33274106.139999986</v>
      </c>
      <c r="E25" s="60">
        <v>120517.69</v>
      </c>
      <c r="F25" s="21">
        <f t="shared" ref="F25:X25" si="5">F$15-F$22</f>
        <v>349699.99999999814</v>
      </c>
      <c r="G25" s="21">
        <f t="shared" si="5"/>
        <v>403500</v>
      </c>
      <c r="H25" s="21">
        <f t="shared" si="5"/>
        <v>403500.00000000186</v>
      </c>
      <c r="I25" s="21">
        <f t="shared" si="5"/>
        <v>403500</v>
      </c>
      <c r="J25" s="21">
        <f t="shared" si="5"/>
        <v>403500</v>
      </c>
      <c r="K25" s="21">
        <f t="shared" si="5"/>
        <v>403500</v>
      </c>
      <c r="L25" s="21">
        <f t="shared" si="5"/>
        <v>430400</v>
      </c>
      <c r="M25" s="21">
        <f t="shared" si="5"/>
        <v>457300</v>
      </c>
      <c r="N25" s="21">
        <f t="shared" si="5"/>
        <v>430400</v>
      </c>
      <c r="O25" s="21">
        <f t="shared" si="5"/>
        <v>403500</v>
      </c>
      <c r="P25" s="21">
        <f t="shared" si="5"/>
        <v>403500</v>
      </c>
      <c r="Q25" s="21">
        <f t="shared" si="5"/>
        <v>403500</v>
      </c>
      <c r="R25" s="21">
        <f t="shared" si="5"/>
        <v>403500</v>
      </c>
      <c r="S25" s="21">
        <f t="shared" si="5"/>
        <v>403500</v>
      </c>
      <c r="T25" s="21">
        <f t="shared" si="5"/>
        <v>376600</v>
      </c>
      <c r="U25" s="21">
        <f t="shared" si="5"/>
        <v>80700</v>
      </c>
      <c r="V25" s="21">
        <f t="shared" si="5"/>
        <v>243315.88000000082</v>
      </c>
      <c r="W25" s="21">
        <f t="shared" si="5"/>
        <v>215200</v>
      </c>
      <c r="X25" s="21">
        <f t="shared" si="5"/>
        <v>215200.00000000373</v>
      </c>
      <c r="Y25" s="21"/>
      <c r="Z25" s="21"/>
      <c r="AA25" s="22"/>
    </row>
    <row r="26" spans="2:27" ht="18" customHeight="1" x14ac:dyDescent="0.25">
      <c r="B26" s="73"/>
      <c r="C26" s="37"/>
      <c r="D26" s="38">
        <f>D$25/D$15</f>
        <v>0.11862426431372544</v>
      </c>
      <c r="E26" s="61">
        <f t="shared" ref="E26:X26" si="6">E$25/E$15</f>
        <v>2.7053445721468977E-2</v>
      </c>
      <c r="F26" s="40">
        <f t="shared" si="6"/>
        <v>2.6899999999999858E-2</v>
      </c>
      <c r="G26" s="40">
        <f t="shared" si="6"/>
        <v>2.69E-2</v>
      </c>
      <c r="H26" s="40">
        <f t="shared" si="6"/>
        <v>2.6900000000000125E-2</v>
      </c>
      <c r="I26" s="40">
        <f t="shared" si="6"/>
        <v>2.69E-2</v>
      </c>
      <c r="J26" s="40">
        <f t="shared" si="6"/>
        <v>2.69E-2</v>
      </c>
      <c r="K26" s="40">
        <f t="shared" si="6"/>
        <v>2.69E-2</v>
      </c>
      <c r="L26" s="40">
        <f t="shared" si="6"/>
        <v>2.69E-2</v>
      </c>
      <c r="M26" s="40">
        <f t="shared" si="6"/>
        <v>2.69E-2</v>
      </c>
      <c r="N26" s="40">
        <f t="shared" si="6"/>
        <v>2.69E-2</v>
      </c>
      <c r="O26" s="40">
        <f t="shared" si="6"/>
        <v>2.69E-2</v>
      </c>
      <c r="P26" s="40">
        <f t="shared" si="6"/>
        <v>2.69E-2</v>
      </c>
      <c r="Q26" s="40">
        <f t="shared" si="6"/>
        <v>2.69E-2</v>
      </c>
      <c r="R26" s="40">
        <f t="shared" si="6"/>
        <v>2.69E-2</v>
      </c>
      <c r="S26" s="40">
        <f t="shared" si="6"/>
        <v>2.69E-2</v>
      </c>
      <c r="T26" s="40">
        <f t="shared" si="6"/>
        <v>2.69E-2</v>
      </c>
      <c r="U26" s="40">
        <f t="shared" si="6"/>
        <v>2.69E-2</v>
      </c>
      <c r="V26" s="40">
        <f t="shared" si="6"/>
        <v>2.6900000000000091E-2</v>
      </c>
      <c r="W26" s="40">
        <f t="shared" si="6"/>
        <v>2.69E-2</v>
      </c>
      <c r="X26" s="40">
        <f t="shared" si="6"/>
        <v>2.6900000000000465E-2</v>
      </c>
      <c r="Y26" s="39"/>
      <c r="Z26" s="39"/>
      <c r="AA26" s="41"/>
    </row>
    <row r="27" spans="2:27" ht="16.5" customHeight="1" x14ac:dyDescent="0.25">
      <c r="B27" s="6"/>
      <c r="C27" s="7"/>
      <c r="D27" s="11"/>
      <c r="E27" s="56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9"/>
    </row>
    <row r="28" spans="2:27" ht="18" customHeight="1" x14ac:dyDescent="0.25">
      <c r="B28" s="47" t="s">
        <v>12</v>
      </c>
      <c r="C28" s="48">
        <v>2.69E-2</v>
      </c>
      <c r="D28" s="49"/>
      <c r="E28" s="62"/>
      <c r="F28" s="17">
        <f t="shared" ref="F28:X28" si="7">F$15*$C$28</f>
        <v>349700</v>
      </c>
      <c r="G28" s="17">
        <f t="shared" si="7"/>
        <v>403500</v>
      </c>
      <c r="H28" s="17">
        <f t="shared" si="7"/>
        <v>403500</v>
      </c>
      <c r="I28" s="17">
        <f t="shared" si="7"/>
        <v>403500</v>
      </c>
      <c r="J28" s="17">
        <f t="shared" si="7"/>
        <v>403500</v>
      </c>
      <c r="K28" s="17">
        <f t="shared" si="7"/>
        <v>403500</v>
      </c>
      <c r="L28" s="17">
        <f t="shared" si="7"/>
        <v>430400</v>
      </c>
      <c r="M28" s="17">
        <f t="shared" si="7"/>
        <v>457300</v>
      </c>
      <c r="N28" s="17">
        <f t="shared" si="7"/>
        <v>430400</v>
      </c>
      <c r="O28" s="17">
        <f t="shared" si="7"/>
        <v>403500</v>
      </c>
      <c r="P28" s="17">
        <f t="shared" si="7"/>
        <v>403500</v>
      </c>
      <c r="Q28" s="17">
        <f t="shared" si="7"/>
        <v>403500</v>
      </c>
      <c r="R28" s="17">
        <f t="shared" si="7"/>
        <v>403500</v>
      </c>
      <c r="S28" s="17">
        <f t="shared" si="7"/>
        <v>403500</v>
      </c>
      <c r="T28" s="17">
        <f t="shared" si="7"/>
        <v>376600</v>
      </c>
      <c r="U28" s="17">
        <f t="shared" si="7"/>
        <v>80700</v>
      </c>
      <c r="V28" s="17">
        <f t="shared" si="7"/>
        <v>243315.88</v>
      </c>
      <c r="W28" s="17">
        <f t="shared" si="7"/>
        <v>215200</v>
      </c>
      <c r="X28" s="17">
        <f t="shared" si="7"/>
        <v>215200</v>
      </c>
      <c r="Y28" s="17"/>
      <c r="Z28" s="17"/>
      <c r="AA28" s="18"/>
    </row>
    <row r="29" spans="2:27" ht="16.5" customHeight="1" x14ac:dyDescent="0.25">
      <c r="B29" s="6"/>
      <c r="C29" s="7"/>
      <c r="D29" s="11"/>
      <c r="E29" s="56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9"/>
    </row>
    <row r="30" spans="2:27" ht="16.5" customHeight="1" x14ac:dyDescent="0.25">
      <c r="B30" s="6"/>
      <c r="C30" s="7"/>
      <c r="D30" s="11"/>
      <c r="E30" s="56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9"/>
    </row>
    <row r="31" spans="2:27" ht="16.5" customHeight="1" x14ac:dyDescent="0.25">
      <c r="B31" s="6"/>
      <c r="C31" s="7"/>
      <c r="D31" s="11"/>
      <c r="E31" s="56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9"/>
    </row>
    <row r="32" spans="2:27" ht="18" customHeight="1" thickBot="1" x14ac:dyDescent="0.3">
      <c r="B32" s="42" t="s">
        <v>7</v>
      </c>
      <c r="C32" s="43"/>
      <c r="D32" s="44"/>
      <c r="E32" s="63"/>
      <c r="F32" s="45">
        <f t="shared" ref="F32:X32" si="8">ROUND(F$25-F$28,2)</f>
        <v>0</v>
      </c>
      <c r="G32" s="45">
        <f t="shared" si="8"/>
        <v>0</v>
      </c>
      <c r="H32" s="45">
        <f t="shared" si="8"/>
        <v>0</v>
      </c>
      <c r="I32" s="45">
        <f t="shared" si="8"/>
        <v>0</v>
      </c>
      <c r="J32" s="45">
        <f t="shared" si="8"/>
        <v>0</v>
      </c>
      <c r="K32" s="45">
        <f t="shared" si="8"/>
        <v>0</v>
      </c>
      <c r="L32" s="45">
        <f t="shared" si="8"/>
        <v>0</v>
      </c>
      <c r="M32" s="45">
        <f t="shared" si="8"/>
        <v>0</v>
      </c>
      <c r="N32" s="45">
        <f t="shared" si="8"/>
        <v>0</v>
      </c>
      <c r="O32" s="45">
        <f t="shared" si="8"/>
        <v>0</v>
      </c>
      <c r="P32" s="45">
        <f t="shared" si="8"/>
        <v>0</v>
      </c>
      <c r="Q32" s="45">
        <f t="shared" si="8"/>
        <v>0</v>
      </c>
      <c r="R32" s="45">
        <f t="shared" si="8"/>
        <v>0</v>
      </c>
      <c r="S32" s="45">
        <f t="shared" si="8"/>
        <v>0</v>
      </c>
      <c r="T32" s="45">
        <f t="shared" si="8"/>
        <v>0</v>
      </c>
      <c r="U32" s="45">
        <f t="shared" si="8"/>
        <v>0</v>
      </c>
      <c r="V32" s="45">
        <f t="shared" si="8"/>
        <v>0</v>
      </c>
      <c r="W32" s="45">
        <f t="shared" si="8"/>
        <v>0</v>
      </c>
      <c r="X32" s="45">
        <f t="shared" si="8"/>
        <v>0</v>
      </c>
      <c r="Y32" s="45"/>
      <c r="Z32" s="45"/>
      <c r="AA32" s="46"/>
    </row>
  </sheetData>
  <mergeCells count="2">
    <mergeCell ref="B4:E6"/>
    <mergeCell ref="B25:B2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Incremente">
                <anchor moveWithCells="1" sizeWithCells="1">
                  <from>
                    <xdr:col>1</xdr:col>
                    <xdr:colOff>142875</xdr:colOff>
                    <xdr:row>0</xdr:row>
                    <xdr:rowOff>47625</xdr:rowOff>
                  </from>
                  <to>
                    <xdr:col>1</xdr:col>
                    <xdr:colOff>1743075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66" r:id="rId5" name="Button 2">
              <controlPr defaultSize="0" print="0" autoFill="0" autoPict="0" macro="[0]!Importation">
                <anchor moveWithCells="1" sizeWithCells="1">
                  <from>
                    <xdr:col>2</xdr:col>
                    <xdr:colOff>85725</xdr:colOff>
                    <xdr:row>0</xdr:row>
                    <xdr:rowOff>47625</xdr:rowOff>
                  </from>
                  <to>
                    <xdr:col>3</xdr:col>
                    <xdr:colOff>638175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tabColor rgb="FFFFFF00"/>
  </sheetPr>
  <dimension ref="B3:AD32"/>
  <sheetViews>
    <sheetView showGridLines="0" workbookViewId="0">
      <selection activeCell="AD23" sqref="AD23"/>
    </sheetView>
  </sheetViews>
  <sheetFormatPr baseColWidth="10" defaultRowHeight="15" x14ac:dyDescent="0.25"/>
  <cols>
    <col min="1" max="1" width="3.7109375" customWidth="1"/>
    <col min="2" max="2" width="30.7109375" customWidth="1"/>
    <col min="3" max="3" width="15.7109375" customWidth="1"/>
    <col min="4" max="5" width="20.7109375" customWidth="1"/>
    <col min="6" max="30" width="16.85546875" customWidth="1"/>
    <col min="31" max="31" width="12.85546875" bestFit="1" customWidth="1"/>
  </cols>
  <sheetData>
    <row r="3" spans="2:30" ht="15" customHeight="1" x14ac:dyDescent="0.25"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</row>
    <row r="4" spans="2:30" ht="15" customHeight="1" x14ac:dyDescent="0.25">
      <c r="B4" s="72" t="s">
        <v>17</v>
      </c>
      <c r="C4" s="72"/>
      <c r="D4" s="72"/>
      <c r="E4" s="72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</row>
    <row r="5" spans="2:30" ht="15" customHeight="1" x14ac:dyDescent="0.25">
      <c r="B5" s="72"/>
      <c r="C5" s="72"/>
      <c r="D5" s="72"/>
      <c r="E5" s="72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</row>
    <row r="6" spans="2:30" ht="15" customHeight="1" x14ac:dyDescent="0.25">
      <c r="B6" s="72"/>
      <c r="C6" s="72"/>
      <c r="D6" s="72"/>
      <c r="E6" s="72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</row>
    <row r="8" spans="2:30" ht="15.75" thickBot="1" x14ac:dyDescent="0.3"/>
    <row r="9" spans="2:30" ht="24" customHeight="1" thickBot="1" x14ac:dyDescent="0.3">
      <c r="B9" s="1" t="s">
        <v>1</v>
      </c>
      <c r="C9" s="2" t="s">
        <v>2</v>
      </c>
      <c r="D9" s="10" t="s">
        <v>0</v>
      </c>
      <c r="E9" s="54" t="s">
        <v>16</v>
      </c>
      <c r="F9" s="50" t="str">
        <f ca="1">PROPER(TEXT(MID(CELL("filename",D1),FIND("]",CELL("filename",D1))+1,LEN(CELL("filename",D1))-FIND("]",CELL("filename",D1)))+31,"mmmm-aa"))</f>
        <v>Avril-17</v>
      </c>
      <c r="G9" s="50" t="str">
        <f t="shared" ref="G9:W9" ca="1" si="0">PROPER(TEXT(F9+31,"mmmm-aa"))</f>
        <v>Mai-17</v>
      </c>
      <c r="H9" s="50" t="str">
        <f t="shared" ca="1" si="0"/>
        <v>Juin-17</v>
      </c>
      <c r="I9" s="50" t="str">
        <f t="shared" ca="1" si="0"/>
        <v>Juillet-17</v>
      </c>
      <c r="J9" s="50" t="str">
        <f t="shared" ca="1" si="0"/>
        <v>Août-17</v>
      </c>
      <c r="K9" s="50" t="str">
        <f t="shared" ca="1" si="0"/>
        <v>Septembre-17</v>
      </c>
      <c r="L9" s="50" t="str">
        <f t="shared" ca="1" si="0"/>
        <v>Octobre-17</v>
      </c>
      <c r="M9" s="50" t="str">
        <f t="shared" ca="1" si="0"/>
        <v>Novembre-17</v>
      </c>
      <c r="N9" s="50" t="str">
        <f t="shared" ca="1" si="0"/>
        <v>Décembre-17</v>
      </c>
      <c r="O9" s="50" t="str">
        <f t="shared" ca="1" si="0"/>
        <v>Janvier-18</v>
      </c>
      <c r="P9" s="50" t="str">
        <f t="shared" ca="1" si="0"/>
        <v>Février-18</v>
      </c>
      <c r="Q9" s="50" t="str">
        <f t="shared" ca="1" si="0"/>
        <v>Mars-18</v>
      </c>
      <c r="R9" s="50" t="str">
        <f t="shared" ca="1" si="0"/>
        <v>Avril-18</v>
      </c>
      <c r="S9" s="50" t="str">
        <f t="shared" ca="1" si="0"/>
        <v>Mai-18</v>
      </c>
      <c r="T9" s="50" t="str">
        <f t="shared" ca="1" si="0"/>
        <v>Juin-18</v>
      </c>
      <c r="U9" s="50" t="str">
        <f t="shared" ca="1" si="0"/>
        <v>Juillet-18</v>
      </c>
      <c r="V9" s="50" t="str">
        <f t="shared" ca="1" si="0"/>
        <v>Août-18</v>
      </c>
      <c r="W9" s="50" t="str">
        <f t="shared" ca="1" si="0"/>
        <v>Septembre-18</v>
      </c>
      <c r="X9" s="4" t="s">
        <v>18</v>
      </c>
      <c r="Y9" s="4" t="s">
        <v>4</v>
      </c>
      <c r="Z9" s="5" t="s">
        <v>3</v>
      </c>
    </row>
    <row r="10" spans="2:30" ht="18" customHeight="1" x14ac:dyDescent="0.25">
      <c r="B10" s="51" t="s">
        <v>14</v>
      </c>
      <c r="C10" s="52" t="s">
        <v>15</v>
      </c>
      <c r="D10" s="53">
        <v>280500000</v>
      </c>
      <c r="E10" s="55">
        <v>4454800</v>
      </c>
      <c r="F10" s="32">
        <v>15000000</v>
      </c>
      <c r="G10" s="32">
        <v>15000000</v>
      </c>
      <c r="H10" s="32">
        <v>15000000</v>
      </c>
      <c r="I10" s="32">
        <v>15000000</v>
      </c>
      <c r="J10" s="32">
        <v>15000000</v>
      </c>
      <c r="K10" s="32">
        <v>16000000</v>
      </c>
      <c r="L10" s="32">
        <v>17000000</v>
      </c>
      <c r="M10" s="32">
        <v>16000000</v>
      </c>
      <c r="N10" s="32">
        <v>15000000</v>
      </c>
      <c r="O10" s="32">
        <v>15000000</v>
      </c>
      <c r="P10" s="32">
        <v>15000000</v>
      </c>
      <c r="Q10" s="32">
        <v>15000000</v>
      </c>
      <c r="R10" s="32">
        <v>15000000</v>
      </c>
      <c r="S10" s="32">
        <v>14000000</v>
      </c>
      <c r="T10" s="32">
        <v>3000000</v>
      </c>
      <c r="U10" s="32">
        <v>9045200</v>
      </c>
      <c r="V10" s="32">
        <v>8000000</v>
      </c>
      <c r="W10" s="32">
        <v>8000000</v>
      </c>
      <c r="X10" s="32">
        <f ca="1">$E$10+SUM(INDIRECT("F" &amp; ROW()&amp;":"&amp; ADDRESS(ROW(),COLUMN()-1)))</f>
        <v>245500000</v>
      </c>
      <c r="Y10" s="32">
        <f ca="1">X10-Z10</f>
        <v>-35000000</v>
      </c>
      <c r="Z10" s="33">
        <v>280500000</v>
      </c>
    </row>
    <row r="11" spans="2:30" ht="16.5" customHeight="1" x14ac:dyDescent="0.25">
      <c r="B11" s="6"/>
      <c r="C11" s="7"/>
      <c r="D11" s="11"/>
      <c r="E11" s="56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9"/>
    </row>
    <row r="12" spans="2:30" ht="16.5" customHeight="1" x14ac:dyDescent="0.25">
      <c r="B12" s="6"/>
      <c r="C12" s="7"/>
      <c r="D12" s="11"/>
      <c r="E12" s="56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9"/>
    </row>
    <row r="13" spans="2:30" ht="18" customHeight="1" x14ac:dyDescent="0.25">
      <c r="B13" s="12" t="s">
        <v>5</v>
      </c>
      <c r="C13" s="23"/>
      <c r="D13" s="13">
        <v>280500000</v>
      </c>
      <c r="E13" s="57">
        <v>4454800</v>
      </c>
      <c r="F13" s="16">
        <v>36994492.170000002</v>
      </c>
      <c r="G13" s="16">
        <v>27906730.469999999</v>
      </c>
      <c r="H13" s="16">
        <v>19898036.030000001</v>
      </c>
      <c r="I13" s="16">
        <v>16832097.399999999</v>
      </c>
      <c r="J13" s="16">
        <v>22076615.59</v>
      </c>
      <c r="K13" s="16">
        <v>16798639.129999999</v>
      </c>
      <c r="L13" s="16">
        <v>16421877.93</v>
      </c>
      <c r="M13" s="16">
        <v>16069723.279999999</v>
      </c>
      <c r="N13" s="16">
        <v>2609369.2000000002</v>
      </c>
      <c r="O13" s="16">
        <v>2455978.39</v>
      </c>
      <c r="P13" s="16">
        <v>1237191.6100000001</v>
      </c>
      <c r="Q13" s="16">
        <v>1134928.03</v>
      </c>
      <c r="R13" s="16">
        <v>1156663.1599999999</v>
      </c>
      <c r="S13" s="16">
        <v>842597.48</v>
      </c>
      <c r="T13" s="16">
        <v>406168.04</v>
      </c>
      <c r="U13" s="16">
        <v>242971.26</v>
      </c>
      <c r="V13" s="16">
        <v>14839.98</v>
      </c>
      <c r="W13" s="16">
        <v>39398587.100000001</v>
      </c>
      <c r="X13" s="16">
        <f ca="1">$E$13+SUM(INDIRECT("F" &amp; ROW()&amp;":"&amp; ADDRESS(ROW(),COLUMN()-1)))</f>
        <v>226952306.24999994</v>
      </c>
      <c r="Y13" s="16"/>
      <c r="Z13" s="71">
        <v>280500000</v>
      </c>
    </row>
    <row r="14" spans="2:30" ht="18" customHeight="1" x14ac:dyDescent="0.25">
      <c r="B14" s="25" t="s">
        <v>9</v>
      </c>
      <c r="C14" s="26"/>
      <c r="D14" s="27"/>
      <c r="E14" s="58"/>
      <c r="F14" s="28">
        <f t="shared" ref="F14:W14" si="1">F10-F13</f>
        <v>-21994492.170000002</v>
      </c>
      <c r="G14" s="28">
        <f t="shared" si="1"/>
        <v>-12906730.469999999</v>
      </c>
      <c r="H14" s="28">
        <f t="shared" si="1"/>
        <v>-4898036.0300000012</v>
      </c>
      <c r="I14" s="28">
        <f t="shared" si="1"/>
        <v>-1832097.3999999985</v>
      </c>
      <c r="J14" s="28">
        <f t="shared" si="1"/>
        <v>-7076615.5899999999</v>
      </c>
      <c r="K14" s="28">
        <f t="shared" si="1"/>
        <v>-798639.12999999896</v>
      </c>
      <c r="L14" s="28">
        <f t="shared" si="1"/>
        <v>578122.0700000003</v>
      </c>
      <c r="M14" s="28">
        <f t="shared" si="1"/>
        <v>-69723.279999999329</v>
      </c>
      <c r="N14" s="28">
        <f t="shared" si="1"/>
        <v>12390630.800000001</v>
      </c>
      <c r="O14" s="28">
        <f t="shared" si="1"/>
        <v>12544021.609999999</v>
      </c>
      <c r="P14" s="28">
        <f t="shared" si="1"/>
        <v>13762808.390000001</v>
      </c>
      <c r="Q14" s="28">
        <f t="shared" si="1"/>
        <v>13865071.970000001</v>
      </c>
      <c r="R14" s="28">
        <f t="shared" si="1"/>
        <v>13843336.84</v>
      </c>
      <c r="S14" s="28">
        <f t="shared" si="1"/>
        <v>13157402.52</v>
      </c>
      <c r="T14" s="28">
        <f t="shared" si="1"/>
        <v>2593831.96</v>
      </c>
      <c r="U14" s="28">
        <f t="shared" si="1"/>
        <v>8802228.7400000002</v>
      </c>
      <c r="V14" s="28">
        <f t="shared" si="1"/>
        <v>7985160.0199999996</v>
      </c>
      <c r="W14" s="28">
        <f t="shared" si="1"/>
        <v>-31398587.100000001</v>
      </c>
      <c r="X14" s="29"/>
      <c r="Y14" s="29"/>
      <c r="Z14" s="30"/>
    </row>
    <row r="15" spans="2:30" ht="18" customHeight="1" x14ac:dyDescent="0.25">
      <c r="B15" s="14" t="s">
        <v>10</v>
      </c>
      <c r="C15" s="24"/>
      <c r="D15" s="15">
        <v>280500000</v>
      </c>
      <c r="E15" s="59">
        <v>4454800</v>
      </c>
      <c r="F15" s="19">
        <f t="shared" ref="F15:W15" si="2">F13+F14</f>
        <v>15000000</v>
      </c>
      <c r="G15" s="19">
        <f t="shared" si="2"/>
        <v>15000000</v>
      </c>
      <c r="H15" s="19">
        <f t="shared" si="2"/>
        <v>15000000</v>
      </c>
      <c r="I15" s="19">
        <f t="shared" si="2"/>
        <v>15000000</v>
      </c>
      <c r="J15" s="19">
        <f t="shared" si="2"/>
        <v>15000000</v>
      </c>
      <c r="K15" s="19">
        <f t="shared" si="2"/>
        <v>16000000</v>
      </c>
      <c r="L15" s="19">
        <f t="shared" si="2"/>
        <v>17000000</v>
      </c>
      <c r="M15" s="19">
        <f t="shared" si="2"/>
        <v>16000000</v>
      </c>
      <c r="N15" s="19">
        <f t="shared" si="2"/>
        <v>15000000</v>
      </c>
      <c r="O15" s="19">
        <f t="shared" si="2"/>
        <v>15000000</v>
      </c>
      <c r="P15" s="19">
        <f t="shared" si="2"/>
        <v>15000000</v>
      </c>
      <c r="Q15" s="19">
        <f t="shared" si="2"/>
        <v>15000000</v>
      </c>
      <c r="R15" s="19">
        <f t="shared" si="2"/>
        <v>15000000</v>
      </c>
      <c r="S15" s="19">
        <f t="shared" si="2"/>
        <v>14000000</v>
      </c>
      <c r="T15" s="19">
        <f t="shared" si="2"/>
        <v>3000000</v>
      </c>
      <c r="U15" s="19">
        <f t="shared" si="2"/>
        <v>9045200</v>
      </c>
      <c r="V15" s="19">
        <f t="shared" si="2"/>
        <v>8000000</v>
      </c>
      <c r="W15" s="19">
        <f t="shared" si="2"/>
        <v>8000000</v>
      </c>
      <c r="X15" s="19">
        <f ca="1">$E$15+SUM(INDIRECT("F" &amp; ROW()&amp;":"&amp; ADDRESS(ROW(),COLUMN()-1)))</f>
        <v>245500000</v>
      </c>
      <c r="Y15" s="19">
        <f ca="1">-(X15-Z13)</f>
        <v>35000000</v>
      </c>
      <c r="Z15" s="20">
        <v>280500000</v>
      </c>
    </row>
    <row r="16" spans="2:30" ht="16.5" customHeight="1" x14ac:dyDescent="0.25">
      <c r="B16" s="6"/>
      <c r="C16" s="7"/>
      <c r="D16" s="11"/>
      <c r="E16" s="56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9"/>
    </row>
    <row r="17" spans="2:26" ht="16.5" customHeight="1" x14ac:dyDescent="0.25">
      <c r="B17" s="34"/>
      <c r="C17" s="7"/>
      <c r="D17" s="11"/>
      <c r="E17" s="56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9"/>
    </row>
    <row r="18" spans="2:26" ht="18" customHeight="1" x14ac:dyDescent="0.25">
      <c r="B18" s="12" t="s">
        <v>6</v>
      </c>
      <c r="C18" s="23"/>
      <c r="D18" s="13">
        <v>247225893.86000001</v>
      </c>
      <c r="E18" s="57">
        <v>3925837.19</v>
      </c>
      <c r="F18" s="16">
        <v>32614448.530000001</v>
      </c>
      <c r="G18" s="16">
        <v>24619153.579999998</v>
      </c>
      <c r="H18" s="16">
        <v>17551492.93</v>
      </c>
      <c r="I18" s="16">
        <v>14854125.189999999</v>
      </c>
      <c r="J18" s="16">
        <v>19468175.190000001</v>
      </c>
      <c r="K18" s="16">
        <v>14824689.09</v>
      </c>
      <c r="L18" s="16">
        <v>14491766.48</v>
      </c>
      <c r="M18" s="16">
        <v>14181275.43</v>
      </c>
      <c r="N18" s="16">
        <v>2296987.5499999998</v>
      </c>
      <c r="O18" s="16">
        <v>2161914.85</v>
      </c>
      <c r="P18" s="16">
        <v>1089600.5</v>
      </c>
      <c r="Q18" s="16">
        <v>999630.5</v>
      </c>
      <c r="R18" s="16">
        <v>1018698.75</v>
      </c>
      <c r="S18" s="16">
        <v>742103.58</v>
      </c>
      <c r="T18" s="16">
        <v>357320.77</v>
      </c>
      <c r="U18" s="16">
        <v>213761.43</v>
      </c>
      <c r="V18" s="16">
        <v>13056.02</v>
      </c>
      <c r="W18" s="16">
        <v>34649610.869999997</v>
      </c>
      <c r="X18" s="16">
        <f ca="1">$E$18+SUM(INDIRECT("F" &amp; ROW()&amp;":"&amp; ADDRESS(ROW(),COLUMN()-1)))</f>
        <v>200073648.43000004</v>
      </c>
      <c r="Y18" s="16"/>
      <c r="Z18" s="71">
        <v>247226036.53</v>
      </c>
    </row>
    <row r="19" spans="2:26" ht="18" customHeight="1" x14ac:dyDescent="0.25">
      <c r="B19" s="25" t="s">
        <v>13</v>
      </c>
      <c r="C19" s="26"/>
      <c r="D19" s="27"/>
      <c r="E19" s="58"/>
      <c r="F19" s="28">
        <v>-19393448.530000001</v>
      </c>
      <c r="G19" s="28">
        <v>-11398153.58</v>
      </c>
      <c r="H19" s="28">
        <v>-4330492.93</v>
      </c>
      <c r="I19" s="28">
        <v>-1633125.19</v>
      </c>
      <c r="J19" s="28">
        <v>-6247175.1900000004</v>
      </c>
      <c r="K19" s="28">
        <v>-722289.09</v>
      </c>
      <c r="L19" s="28">
        <v>492033.52</v>
      </c>
      <c r="M19" s="28">
        <v>-78875.429999999993</v>
      </c>
      <c r="N19" s="28">
        <v>10924012.449999999</v>
      </c>
      <c r="O19" s="28">
        <v>11059085.15</v>
      </c>
      <c r="P19" s="28">
        <v>12131399.5</v>
      </c>
      <c r="Q19" s="28">
        <v>12221369.5</v>
      </c>
      <c r="R19" s="28">
        <v>12202301.25</v>
      </c>
      <c r="S19" s="28">
        <v>11597496.42</v>
      </c>
      <c r="T19" s="28">
        <v>2286879.23</v>
      </c>
      <c r="U19" s="28">
        <v>7758677.8499999996</v>
      </c>
      <c r="V19" s="28">
        <v>7038143.9800000004</v>
      </c>
      <c r="W19" s="28">
        <v>-27598410.870000001</v>
      </c>
      <c r="X19" s="29"/>
      <c r="Y19" s="29"/>
      <c r="Z19" s="30"/>
    </row>
    <row r="20" spans="2:26" ht="18" customHeight="1" x14ac:dyDescent="0.25">
      <c r="B20" s="64" t="s">
        <v>8</v>
      </c>
      <c r="C20" s="65">
        <v>9.1700000000000004E-2</v>
      </c>
      <c r="D20" s="66">
        <f>D$15*$C$20</f>
        <v>25721850</v>
      </c>
      <c r="E20" s="67">
        <v>408445.12</v>
      </c>
      <c r="F20" s="68">
        <f t="shared" ref="F20:W20" si="3">F$15*$C$20</f>
        <v>1375500</v>
      </c>
      <c r="G20" s="68">
        <f t="shared" si="3"/>
        <v>1375500</v>
      </c>
      <c r="H20" s="68">
        <f t="shared" si="3"/>
        <v>1375500</v>
      </c>
      <c r="I20" s="68">
        <f t="shared" si="3"/>
        <v>1375500</v>
      </c>
      <c r="J20" s="68">
        <f t="shared" si="3"/>
        <v>1375500</v>
      </c>
      <c r="K20" s="68">
        <f t="shared" si="3"/>
        <v>1467200</v>
      </c>
      <c r="L20" s="68">
        <f t="shared" si="3"/>
        <v>1558900</v>
      </c>
      <c r="M20" s="68">
        <f t="shared" si="3"/>
        <v>1467200</v>
      </c>
      <c r="N20" s="68">
        <f t="shared" si="3"/>
        <v>1375500</v>
      </c>
      <c r="O20" s="68">
        <f t="shared" si="3"/>
        <v>1375500</v>
      </c>
      <c r="P20" s="68">
        <f t="shared" si="3"/>
        <v>1375500</v>
      </c>
      <c r="Q20" s="68">
        <f t="shared" si="3"/>
        <v>1375500</v>
      </c>
      <c r="R20" s="68">
        <f t="shared" si="3"/>
        <v>1375500</v>
      </c>
      <c r="S20" s="68">
        <f t="shared" si="3"/>
        <v>1283800</v>
      </c>
      <c r="T20" s="68">
        <f t="shared" si="3"/>
        <v>275100</v>
      </c>
      <c r="U20" s="68">
        <f t="shared" si="3"/>
        <v>829444.84000000008</v>
      </c>
      <c r="V20" s="68">
        <f t="shared" si="3"/>
        <v>733600</v>
      </c>
      <c r="W20" s="68">
        <f t="shared" si="3"/>
        <v>733600</v>
      </c>
      <c r="X20" s="68">
        <f ca="1">$E$20+SUM(INDIRECT("F" &amp; ROW()&amp;":"&amp; ADDRESS(ROW(),COLUMN()-1)))</f>
        <v>22512289.960000001</v>
      </c>
      <c r="Y20" s="68"/>
      <c r="Z20" s="69">
        <v>25721789.960000001</v>
      </c>
    </row>
    <row r="21" spans="2:26" ht="16.5" customHeight="1" x14ac:dyDescent="0.25">
      <c r="B21" s="6"/>
      <c r="C21" s="7"/>
      <c r="D21" s="11"/>
      <c r="E21" s="56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9"/>
    </row>
    <row r="22" spans="2:26" ht="18" customHeight="1" x14ac:dyDescent="0.25">
      <c r="B22" s="14" t="s">
        <v>19</v>
      </c>
      <c r="C22" s="24"/>
      <c r="D22" s="15">
        <v>247225893.86000001</v>
      </c>
      <c r="E22" s="59">
        <v>4334282.3099999996</v>
      </c>
      <c r="F22" s="19">
        <f t="shared" ref="F22:V22" si="4">F$18+F$19+F$20</f>
        <v>14596500</v>
      </c>
      <c r="G22" s="19">
        <f t="shared" si="4"/>
        <v>14596499.999999998</v>
      </c>
      <c r="H22" s="19">
        <f t="shared" si="4"/>
        <v>14596500</v>
      </c>
      <c r="I22" s="19">
        <f t="shared" si="4"/>
        <v>14596500</v>
      </c>
      <c r="J22" s="19">
        <f t="shared" si="4"/>
        <v>14596500</v>
      </c>
      <c r="K22" s="19">
        <f t="shared" si="4"/>
        <v>15569600</v>
      </c>
      <c r="L22" s="19">
        <f t="shared" si="4"/>
        <v>16542700</v>
      </c>
      <c r="M22" s="19">
        <f t="shared" si="4"/>
        <v>15569600</v>
      </c>
      <c r="N22" s="19">
        <f t="shared" si="4"/>
        <v>14596500</v>
      </c>
      <c r="O22" s="19">
        <f t="shared" si="4"/>
        <v>14596500</v>
      </c>
      <c r="P22" s="19">
        <f t="shared" si="4"/>
        <v>14596500</v>
      </c>
      <c r="Q22" s="19">
        <f t="shared" si="4"/>
        <v>14596500</v>
      </c>
      <c r="R22" s="19">
        <f t="shared" si="4"/>
        <v>14596500</v>
      </c>
      <c r="S22" s="19">
        <f t="shared" si="4"/>
        <v>13623400</v>
      </c>
      <c r="T22" s="19">
        <f t="shared" si="4"/>
        <v>2919300</v>
      </c>
      <c r="U22" s="19">
        <f t="shared" si="4"/>
        <v>8801884.1199999992</v>
      </c>
      <c r="V22" s="19">
        <f t="shared" si="4"/>
        <v>7784800</v>
      </c>
      <c r="W22" s="19">
        <f>W$18+W$19+W$20</f>
        <v>7784799.9999999963</v>
      </c>
      <c r="X22" s="19">
        <f ca="1">$E$22+SUM(INDIRECT("F" &amp; ROW()&amp;":"&amp; ADDRESS(ROW(),COLUMN()-1)))</f>
        <v>238895366.43000001</v>
      </c>
      <c r="Y22" s="19">
        <f ca="1">-(X22-X20-X18)</f>
        <v>-16309428.039999962</v>
      </c>
      <c r="Z22" s="20">
        <v>272947826.49000001</v>
      </c>
    </row>
    <row r="23" spans="2:26" ht="16.5" customHeight="1" x14ac:dyDescent="0.25">
      <c r="B23" s="6"/>
      <c r="C23" s="7"/>
      <c r="D23" s="11"/>
      <c r="E23" s="56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9"/>
    </row>
    <row r="24" spans="2:26" ht="16.5" customHeight="1" x14ac:dyDescent="0.25">
      <c r="B24" s="6"/>
      <c r="C24" s="7"/>
      <c r="D24" s="11"/>
      <c r="E24" s="56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31"/>
      <c r="Y24" s="8"/>
      <c r="Z24" s="9"/>
    </row>
    <row r="25" spans="2:26" ht="18" customHeight="1" x14ac:dyDescent="0.25">
      <c r="B25" s="73" t="s">
        <v>11</v>
      </c>
      <c r="C25" s="35"/>
      <c r="D25" s="36">
        <f>D15-D22</f>
        <v>33274106.139999986</v>
      </c>
      <c r="E25" s="60">
        <v>120517.69</v>
      </c>
      <c r="F25" s="21">
        <f t="shared" ref="F25:W25" si="5">F$15-F$22</f>
        <v>403500</v>
      </c>
      <c r="G25" s="21">
        <f t="shared" si="5"/>
        <v>403500.00000000186</v>
      </c>
      <c r="H25" s="21">
        <f t="shared" si="5"/>
        <v>403500</v>
      </c>
      <c r="I25" s="21">
        <f t="shared" si="5"/>
        <v>403500</v>
      </c>
      <c r="J25" s="21">
        <f t="shared" si="5"/>
        <v>403500</v>
      </c>
      <c r="K25" s="21">
        <f t="shared" si="5"/>
        <v>430400</v>
      </c>
      <c r="L25" s="21">
        <f t="shared" si="5"/>
        <v>457300</v>
      </c>
      <c r="M25" s="21">
        <f t="shared" si="5"/>
        <v>430400</v>
      </c>
      <c r="N25" s="21">
        <f t="shared" si="5"/>
        <v>403500</v>
      </c>
      <c r="O25" s="21">
        <f t="shared" si="5"/>
        <v>403500</v>
      </c>
      <c r="P25" s="21">
        <f t="shared" si="5"/>
        <v>403500</v>
      </c>
      <c r="Q25" s="21">
        <f t="shared" si="5"/>
        <v>403500</v>
      </c>
      <c r="R25" s="21">
        <f t="shared" si="5"/>
        <v>403500</v>
      </c>
      <c r="S25" s="21">
        <f t="shared" si="5"/>
        <v>376600</v>
      </c>
      <c r="T25" s="21">
        <f t="shared" si="5"/>
        <v>80700</v>
      </c>
      <c r="U25" s="21">
        <f t="shared" si="5"/>
        <v>243315.88000000082</v>
      </c>
      <c r="V25" s="21">
        <f t="shared" si="5"/>
        <v>215200</v>
      </c>
      <c r="W25" s="21">
        <f t="shared" si="5"/>
        <v>215200.00000000373</v>
      </c>
      <c r="X25" s="21"/>
      <c r="Y25" s="21"/>
      <c r="Z25" s="22"/>
    </row>
    <row r="26" spans="2:26" ht="18" customHeight="1" x14ac:dyDescent="0.25">
      <c r="B26" s="73"/>
      <c r="C26" s="37"/>
      <c r="D26" s="38">
        <f>D$25/D$15</f>
        <v>0.11862426431372544</v>
      </c>
      <c r="E26" s="61">
        <f t="shared" ref="E26:W26" si="6">E$25/E$15</f>
        <v>2.7053445721468977E-2</v>
      </c>
      <c r="F26" s="40">
        <f t="shared" si="6"/>
        <v>2.69E-2</v>
      </c>
      <c r="G26" s="40">
        <f t="shared" si="6"/>
        <v>2.6900000000000125E-2</v>
      </c>
      <c r="H26" s="40">
        <f t="shared" si="6"/>
        <v>2.69E-2</v>
      </c>
      <c r="I26" s="40">
        <f t="shared" si="6"/>
        <v>2.69E-2</v>
      </c>
      <c r="J26" s="40">
        <f t="shared" si="6"/>
        <v>2.69E-2</v>
      </c>
      <c r="K26" s="40">
        <f t="shared" si="6"/>
        <v>2.69E-2</v>
      </c>
      <c r="L26" s="40">
        <f t="shared" si="6"/>
        <v>2.69E-2</v>
      </c>
      <c r="M26" s="40">
        <f t="shared" si="6"/>
        <v>2.69E-2</v>
      </c>
      <c r="N26" s="40">
        <f t="shared" si="6"/>
        <v>2.69E-2</v>
      </c>
      <c r="O26" s="40">
        <f t="shared" si="6"/>
        <v>2.69E-2</v>
      </c>
      <c r="P26" s="40">
        <f t="shared" si="6"/>
        <v>2.69E-2</v>
      </c>
      <c r="Q26" s="40">
        <f t="shared" si="6"/>
        <v>2.69E-2</v>
      </c>
      <c r="R26" s="40">
        <f t="shared" si="6"/>
        <v>2.69E-2</v>
      </c>
      <c r="S26" s="40">
        <f t="shared" si="6"/>
        <v>2.69E-2</v>
      </c>
      <c r="T26" s="40">
        <f t="shared" si="6"/>
        <v>2.69E-2</v>
      </c>
      <c r="U26" s="40">
        <f t="shared" si="6"/>
        <v>2.6900000000000091E-2</v>
      </c>
      <c r="V26" s="40">
        <f t="shared" si="6"/>
        <v>2.69E-2</v>
      </c>
      <c r="W26" s="40">
        <f t="shared" si="6"/>
        <v>2.6900000000000465E-2</v>
      </c>
      <c r="X26" s="39"/>
      <c r="Y26" s="39"/>
      <c r="Z26" s="41"/>
    </row>
    <row r="27" spans="2:26" ht="16.5" customHeight="1" x14ac:dyDescent="0.25">
      <c r="B27" s="6"/>
      <c r="C27" s="7"/>
      <c r="D27" s="11"/>
      <c r="E27" s="56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9"/>
    </row>
    <row r="28" spans="2:26" ht="18" customHeight="1" x14ac:dyDescent="0.25">
      <c r="B28" s="47" t="s">
        <v>12</v>
      </c>
      <c r="C28" s="48">
        <v>2.69E-2</v>
      </c>
      <c r="D28" s="49"/>
      <c r="E28" s="62"/>
      <c r="F28" s="17">
        <f t="shared" ref="F28:W28" si="7">F$15*$C$28</f>
        <v>403500</v>
      </c>
      <c r="G28" s="17">
        <f t="shared" si="7"/>
        <v>403500</v>
      </c>
      <c r="H28" s="17">
        <f t="shared" si="7"/>
        <v>403500</v>
      </c>
      <c r="I28" s="17">
        <f t="shared" si="7"/>
        <v>403500</v>
      </c>
      <c r="J28" s="17">
        <f t="shared" si="7"/>
        <v>403500</v>
      </c>
      <c r="K28" s="17">
        <f t="shared" si="7"/>
        <v>430400</v>
      </c>
      <c r="L28" s="17">
        <f t="shared" si="7"/>
        <v>457300</v>
      </c>
      <c r="M28" s="17">
        <f t="shared" si="7"/>
        <v>430400</v>
      </c>
      <c r="N28" s="17">
        <f t="shared" si="7"/>
        <v>403500</v>
      </c>
      <c r="O28" s="17">
        <f t="shared" si="7"/>
        <v>403500</v>
      </c>
      <c r="P28" s="17">
        <f t="shared" si="7"/>
        <v>403500</v>
      </c>
      <c r="Q28" s="17">
        <f t="shared" si="7"/>
        <v>403500</v>
      </c>
      <c r="R28" s="17">
        <f t="shared" si="7"/>
        <v>403500</v>
      </c>
      <c r="S28" s="17">
        <f t="shared" si="7"/>
        <v>376600</v>
      </c>
      <c r="T28" s="17">
        <f t="shared" si="7"/>
        <v>80700</v>
      </c>
      <c r="U28" s="17">
        <f t="shared" si="7"/>
        <v>243315.88</v>
      </c>
      <c r="V28" s="17">
        <f t="shared" si="7"/>
        <v>215200</v>
      </c>
      <c r="W28" s="17">
        <f t="shared" si="7"/>
        <v>215200</v>
      </c>
      <c r="X28" s="17"/>
      <c r="Y28" s="17"/>
      <c r="Z28" s="18"/>
    </row>
    <row r="29" spans="2:26" ht="16.5" customHeight="1" x14ac:dyDescent="0.25">
      <c r="B29" s="6"/>
      <c r="C29" s="7"/>
      <c r="D29" s="11"/>
      <c r="E29" s="56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9"/>
    </row>
    <row r="30" spans="2:26" ht="16.5" customHeight="1" x14ac:dyDescent="0.25">
      <c r="B30" s="6"/>
      <c r="C30" s="7"/>
      <c r="D30" s="11"/>
      <c r="E30" s="56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9"/>
    </row>
    <row r="31" spans="2:26" ht="16.5" customHeight="1" x14ac:dyDescent="0.25">
      <c r="B31" s="6"/>
      <c r="C31" s="7"/>
      <c r="D31" s="11"/>
      <c r="E31" s="56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9"/>
    </row>
    <row r="32" spans="2:26" ht="18" customHeight="1" thickBot="1" x14ac:dyDescent="0.3">
      <c r="B32" s="42" t="s">
        <v>7</v>
      </c>
      <c r="C32" s="43"/>
      <c r="D32" s="44"/>
      <c r="E32" s="63"/>
      <c r="F32" s="45">
        <f t="shared" ref="F32:W32" si="8">ROUND(F$25-F$28,2)</f>
        <v>0</v>
      </c>
      <c r="G32" s="45">
        <f t="shared" si="8"/>
        <v>0</v>
      </c>
      <c r="H32" s="45">
        <f t="shared" si="8"/>
        <v>0</v>
      </c>
      <c r="I32" s="45">
        <f t="shared" si="8"/>
        <v>0</v>
      </c>
      <c r="J32" s="45">
        <f t="shared" si="8"/>
        <v>0</v>
      </c>
      <c r="K32" s="45">
        <f t="shared" si="8"/>
        <v>0</v>
      </c>
      <c r="L32" s="45">
        <f t="shared" si="8"/>
        <v>0</v>
      </c>
      <c r="M32" s="45">
        <f t="shared" si="8"/>
        <v>0</v>
      </c>
      <c r="N32" s="45">
        <f t="shared" si="8"/>
        <v>0</v>
      </c>
      <c r="O32" s="45">
        <f t="shared" si="8"/>
        <v>0</v>
      </c>
      <c r="P32" s="45">
        <f t="shared" si="8"/>
        <v>0</v>
      </c>
      <c r="Q32" s="45">
        <f t="shared" si="8"/>
        <v>0</v>
      </c>
      <c r="R32" s="45">
        <f t="shared" si="8"/>
        <v>0</v>
      </c>
      <c r="S32" s="45">
        <f t="shared" si="8"/>
        <v>0</v>
      </c>
      <c r="T32" s="45">
        <f t="shared" si="8"/>
        <v>0</v>
      </c>
      <c r="U32" s="45">
        <f t="shared" si="8"/>
        <v>0</v>
      </c>
      <c r="V32" s="45">
        <f t="shared" si="8"/>
        <v>0</v>
      </c>
      <c r="W32" s="45">
        <f t="shared" si="8"/>
        <v>0</v>
      </c>
      <c r="X32" s="45"/>
      <c r="Y32" s="45"/>
      <c r="Z32" s="46"/>
    </row>
  </sheetData>
  <mergeCells count="2">
    <mergeCell ref="B4:E6"/>
    <mergeCell ref="B25:B2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2289" r:id="rId4" name="Button 1">
              <controlPr defaultSize="0" print="0" autoFill="0" autoPict="0" macro="[0]!Incremente">
                <anchor moveWithCells="1" sizeWithCells="1">
                  <from>
                    <xdr:col>1</xdr:col>
                    <xdr:colOff>142875</xdr:colOff>
                    <xdr:row>0</xdr:row>
                    <xdr:rowOff>47625</xdr:rowOff>
                  </from>
                  <to>
                    <xdr:col>1</xdr:col>
                    <xdr:colOff>1743075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0" r:id="rId5" name="Button 2">
              <controlPr defaultSize="0" print="0" autoFill="0" autoPict="0" macro="[0]!Importation">
                <anchor moveWithCells="1" sizeWithCells="1">
                  <from>
                    <xdr:col>2</xdr:col>
                    <xdr:colOff>85725</xdr:colOff>
                    <xdr:row>0</xdr:row>
                    <xdr:rowOff>47625</xdr:rowOff>
                  </from>
                  <to>
                    <xdr:col>3</xdr:col>
                    <xdr:colOff>638175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rgb="FFFFFF00"/>
  </sheetPr>
  <dimension ref="B3:AD32"/>
  <sheetViews>
    <sheetView showGridLines="0" workbookViewId="0">
      <selection activeCell="AD23" sqref="AD23"/>
    </sheetView>
  </sheetViews>
  <sheetFormatPr baseColWidth="10" defaultRowHeight="15" x14ac:dyDescent="0.25"/>
  <cols>
    <col min="1" max="1" width="3.7109375" customWidth="1"/>
    <col min="2" max="2" width="30.7109375" customWidth="1"/>
    <col min="3" max="3" width="15.7109375" customWidth="1"/>
    <col min="4" max="5" width="20.7109375" customWidth="1"/>
    <col min="6" max="30" width="16.85546875" customWidth="1"/>
    <col min="31" max="31" width="12.85546875" bestFit="1" customWidth="1"/>
  </cols>
  <sheetData>
    <row r="3" spans="2:30" ht="15" customHeight="1" x14ac:dyDescent="0.25"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</row>
    <row r="4" spans="2:30" ht="15" customHeight="1" x14ac:dyDescent="0.25">
      <c r="B4" s="72" t="s">
        <v>17</v>
      </c>
      <c r="C4" s="72"/>
      <c r="D4" s="72"/>
      <c r="E4" s="72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</row>
    <row r="5" spans="2:30" ht="15" customHeight="1" x14ac:dyDescent="0.25">
      <c r="B5" s="72"/>
      <c r="C5" s="72"/>
      <c r="D5" s="72"/>
      <c r="E5" s="72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</row>
    <row r="6" spans="2:30" ht="15" customHeight="1" x14ac:dyDescent="0.25">
      <c r="B6" s="72"/>
      <c r="C6" s="72"/>
      <c r="D6" s="72"/>
      <c r="E6" s="72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</row>
    <row r="8" spans="2:30" ht="15.75" thickBot="1" x14ac:dyDescent="0.3"/>
    <row r="9" spans="2:30" ht="24" customHeight="1" thickBot="1" x14ac:dyDescent="0.3">
      <c r="B9" s="1" t="s">
        <v>1</v>
      </c>
      <c r="C9" s="2" t="s">
        <v>2</v>
      </c>
      <c r="D9" s="10" t="s">
        <v>0</v>
      </c>
      <c r="E9" s="54" t="s">
        <v>16</v>
      </c>
      <c r="F9" s="50" t="str">
        <f ca="1">PROPER(TEXT(MID(CELL("filename",E1),FIND("]",CELL("filename",E1))+1,LEN(CELL("filename",E1))-FIND("]",CELL("filename",E1)))+31,"mmmm-aa"))</f>
        <v>Mai-17</v>
      </c>
      <c r="G9" s="50" t="str">
        <f t="shared" ref="G9:V9" ca="1" si="0">PROPER(TEXT(F9+31,"mmmm-aa"))</f>
        <v>Juin-17</v>
      </c>
      <c r="H9" s="50" t="str">
        <f t="shared" ca="1" si="0"/>
        <v>Juillet-17</v>
      </c>
      <c r="I9" s="50" t="str">
        <f t="shared" ca="1" si="0"/>
        <v>Août-17</v>
      </c>
      <c r="J9" s="50" t="str">
        <f t="shared" ca="1" si="0"/>
        <v>Septembre-17</v>
      </c>
      <c r="K9" s="50" t="str">
        <f t="shared" ca="1" si="0"/>
        <v>Octobre-17</v>
      </c>
      <c r="L9" s="50" t="str">
        <f t="shared" ca="1" si="0"/>
        <v>Novembre-17</v>
      </c>
      <c r="M9" s="50" t="str">
        <f t="shared" ca="1" si="0"/>
        <v>Décembre-17</v>
      </c>
      <c r="N9" s="50" t="str">
        <f t="shared" ca="1" si="0"/>
        <v>Janvier-18</v>
      </c>
      <c r="O9" s="50" t="str">
        <f t="shared" ca="1" si="0"/>
        <v>Février-18</v>
      </c>
      <c r="P9" s="50" t="str">
        <f t="shared" ca="1" si="0"/>
        <v>Mars-18</v>
      </c>
      <c r="Q9" s="50" t="str">
        <f t="shared" ca="1" si="0"/>
        <v>Avril-18</v>
      </c>
      <c r="R9" s="50" t="str">
        <f t="shared" ca="1" si="0"/>
        <v>Mai-18</v>
      </c>
      <c r="S9" s="50" t="str">
        <f t="shared" ca="1" si="0"/>
        <v>Juin-18</v>
      </c>
      <c r="T9" s="50" t="str">
        <f t="shared" ca="1" si="0"/>
        <v>Juillet-18</v>
      </c>
      <c r="U9" s="50" t="str">
        <f t="shared" ca="1" si="0"/>
        <v>Août-18</v>
      </c>
      <c r="V9" s="50" t="str">
        <f t="shared" ca="1" si="0"/>
        <v>Septembre-18</v>
      </c>
      <c r="W9" s="4" t="s">
        <v>18</v>
      </c>
      <c r="X9" s="4" t="s">
        <v>4</v>
      </c>
      <c r="Y9" s="5" t="s">
        <v>3</v>
      </c>
    </row>
    <row r="10" spans="2:30" ht="18" customHeight="1" x14ac:dyDescent="0.25">
      <c r="B10" s="51" t="s">
        <v>14</v>
      </c>
      <c r="C10" s="52" t="s">
        <v>15</v>
      </c>
      <c r="D10" s="53">
        <v>280500000</v>
      </c>
      <c r="E10" s="55">
        <v>4454800</v>
      </c>
      <c r="F10" s="32">
        <v>15000000</v>
      </c>
      <c r="G10" s="32">
        <v>15000000</v>
      </c>
      <c r="H10" s="32">
        <v>15000000</v>
      </c>
      <c r="I10" s="32">
        <v>15000000</v>
      </c>
      <c r="J10" s="32">
        <v>16000000</v>
      </c>
      <c r="K10" s="32">
        <v>17000000</v>
      </c>
      <c r="L10" s="32">
        <v>16000000</v>
      </c>
      <c r="M10" s="32">
        <v>15000000</v>
      </c>
      <c r="N10" s="32">
        <v>15000000</v>
      </c>
      <c r="O10" s="32">
        <v>15000000</v>
      </c>
      <c r="P10" s="32">
        <v>15000000</v>
      </c>
      <c r="Q10" s="32">
        <v>15000000</v>
      </c>
      <c r="R10" s="32">
        <v>14000000</v>
      </c>
      <c r="S10" s="32">
        <v>3000000</v>
      </c>
      <c r="T10" s="32">
        <v>9045200</v>
      </c>
      <c r="U10" s="32">
        <v>8000000</v>
      </c>
      <c r="V10" s="32">
        <v>8000000</v>
      </c>
      <c r="W10" s="32">
        <f ca="1">$E$10+SUM(INDIRECT("F" &amp; ROW()&amp;":"&amp; ADDRESS(ROW(),COLUMN()-1)))</f>
        <v>230500000</v>
      </c>
      <c r="X10" s="32">
        <f ca="1">W10-Y10</f>
        <v>-50000000</v>
      </c>
      <c r="Y10" s="33">
        <v>280500000</v>
      </c>
    </row>
    <row r="11" spans="2:30" ht="16.5" customHeight="1" x14ac:dyDescent="0.25">
      <c r="B11" s="6"/>
      <c r="C11" s="7"/>
      <c r="D11" s="11"/>
      <c r="E11" s="56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9"/>
    </row>
    <row r="12" spans="2:30" ht="16.5" customHeight="1" x14ac:dyDescent="0.25">
      <c r="B12" s="6"/>
      <c r="C12" s="7"/>
      <c r="D12" s="11"/>
      <c r="E12" s="56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9"/>
    </row>
    <row r="13" spans="2:30" ht="18" customHeight="1" x14ac:dyDescent="0.25">
      <c r="B13" s="12" t="s">
        <v>5</v>
      </c>
      <c r="C13" s="23"/>
      <c r="D13" s="13">
        <v>280500000</v>
      </c>
      <c r="E13" s="57">
        <v>4454800</v>
      </c>
      <c r="F13" s="16">
        <v>27906730.469999999</v>
      </c>
      <c r="G13" s="16">
        <v>16832097.399999999</v>
      </c>
      <c r="H13" s="16">
        <v>22076615.59</v>
      </c>
      <c r="I13" s="16">
        <v>22076615.59</v>
      </c>
      <c r="J13" s="16">
        <v>16798639.129999999</v>
      </c>
      <c r="K13" s="16">
        <v>16421877.93</v>
      </c>
      <c r="L13" s="16">
        <v>16069723.279999999</v>
      </c>
      <c r="M13" s="16">
        <v>2609369.2000000002</v>
      </c>
      <c r="N13" s="16">
        <v>2455978.39</v>
      </c>
      <c r="O13" s="16">
        <v>1237191.6100000001</v>
      </c>
      <c r="P13" s="16">
        <v>1134928.03</v>
      </c>
      <c r="Q13" s="16">
        <v>1156663.1599999999</v>
      </c>
      <c r="R13" s="16">
        <v>842597.48</v>
      </c>
      <c r="S13" s="16">
        <v>406168.04</v>
      </c>
      <c r="T13" s="16">
        <v>242971.26</v>
      </c>
      <c r="U13" s="16">
        <v>14839.98</v>
      </c>
      <c r="V13" s="16">
        <v>39398587.100000001</v>
      </c>
      <c r="W13" s="16">
        <f ca="1">$E$13+SUM(INDIRECT("F" &amp; ROW()&amp;":"&amp; ADDRESS(ROW(),COLUMN()-1)))</f>
        <v>192136393.63999993</v>
      </c>
      <c r="X13" s="16"/>
      <c r="Y13" s="71">
        <v>280500000</v>
      </c>
    </row>
    <row r="14" spans="2:30" ht="18" customHeight="1" x14ac:dyDescent="0.25">
      <c r="B14" s="25" t="s">
        <v>9</v>
      </c>
      <c r="C14" s="26"/>
      <c r="D14" s="27"/>
      <c r="E14" s="58"/>
      <c r="F14" s="28">
        <f t="shared" ref="F14:V14" si="1">F10-F13</f>
        <v>-12906730.469999999</v>
      </c>
      <c r="G14" s="28">
        <f t="shared" si="1"/>
        <v>-1832097.3999999985</v>
      </c>
      <c r="H14" s="28">
        <f t="shared" si="1"/>
        <v>-7076615.5899999999</v>
      </c>
      <c r="I14" s="28">
        <f t="shared" si="1"/>
        <v>-7076615.5899999999</v>
      </c>
      <c r="J14" s="28">
        <f t="shared" si="1"/>
        <v>-798639.12999999896</v>
      </c>
      <c r="K14" s="28">
        <f t="shared" si="1"/>
        <v>578122.0700000003</v>
      </c>
      <c r="L14" s="28">
        <f t="shared" si="1"/>
        <v>-69723.279999999329</v>
      </c>
      <c r="M14" s="28">
        <f t="shared" si="1"/>
        <v>12390630.800000001</v>
      </c>
      <c r="N14" s="28">
        <f t="shared" si="1"/>
        <v>12544021.609999999</v>
      </c>
      <c r="O14" s="28">
        <f t="shared" si="1"/>
        <v>13762808.390000001</v>
      </c>
      <c r="P14" s="28">
        <f t="shared" si="1"/>
        <v>13865071.970000001</v>
      </c>
      <c r="Q14" s="28">
        <f t="shared" si="1"/>
        <v>13843336.84</v>
      </c>
      <c r="R14" s="28">
        <f t="shared" si="1"/>
        <v>13157402.52</v>
      </c>
      <c r="S14" s="28">
        <f t="shared" si="1"/>
        <v>2593831.96</v>
      </c>
      <c r="T14" s="28">
        <f t="shared" si="1"/>
        <v>8802228.7400000002</v>
      </c>
      <c r="U14" s="28">
        <f t="shared" si="1"/>
        <v>7985160.0199999996</v>
      </c>
      <c r="V14" s="28">
        <f t="shared" si="1"/>
        <v>-31398587.100000001</v>
      </c>
      <c r="W14" s="29"/>
      <c r="X14" s="29"/>
      <c r="Y14" s="30"/>
    </row>
    <row r="15" spans="2:30" ht="18" customHeight="1" x14ac:dyDescent="0.25">
      <c r="B15" s="14" t="s">
        <v>10</v>
      </c>
      <c r="C15" s="24"/>
      <c r="D15" s="15">
        <v>280500000</v>
      </c>
      <c r="E15" s="59">
        <v>4454800</v>
      </c>
      <c r="F15" s="19">
        <f t="shared" ref="F15:V15" si="2">F13+F14</f>
        <v>15000000</v>
      </c>
      <c r="G15" s="19">
        <f t="shared" si="2"/>
        <v>15000000</v>
      </c>
      <c r="H15" s="19">
        <f t="shared" si="2"/>
        <v>15000000</v>
      </c>
      <c r="I15" s="19">
        <f t="shared" si="2"/>
        <v>15000000</v>
      </c>
      <c r="J15" s="19">
        <f t="shared" si="2"/>
        <v>16000000</v>
      </c>
      <c r="K15" s="19">
        <f t="shared" si="2"/>
        <v>17000000</v>
      </c>
      <c r="L15" s="19">
        <f t="shared" si="2"/>
        <v>16000000</v>
      </c>
      <c r="M15" s="19">
        <f t="shared" si="2"/>
        <v>15000000</v>
      </c>
      <c r="N15" s="19">
        <f t="shared" si="2"/>
        <v>15000000</v>
      </c>
      <c r="O15" s="19">
        <f t="shared" si="2"/>
        <v>15000000</v>
      </c>
      <c r="P15" s="19">
        <f t="shared" si="2"/>
        <v>15000000</v>
      </c>
      <c r="Q15" s="19">
        <f t="shared" si="2"/>
        <v>15000000</v>
      </c>
      <c r="R15" s="19">
        <f t="shared" si="2"/>
        <v>14000000</v>
      </c>
      <c r="S15" s="19">
        <f t="shared" si="2"/>
        <v>3000000</v>
      </c>
      <c r="T15" s="19">
        <f t="shared" si="2"/>
        <v>9045200</v>
      </c>
      <c r="U15" s="19">
        <f t="shared" si="2"/>
        <v>8000000</v>
      </c>
      <c r="V15" s="19">
        <f t="shared" si="2"/>
        <v>8000000</v>
      </c>
      <c r="W15" s="19">
        <f ca="1">$E$15+SUM(INDIRECT("F" &amp; ROW()&amp;":"&amp; ADDRESS(ROW(),COLUMN()-1)))</f>
        <v>230500000</v>
      </c>
      <c r="X15" s="19">
        <f ca="1">-(W15-Y13)</f>
        <v>50000000</v>
      </c>
      <c r="Y15" s="20">
        <v>280500000</v>
      </c>
    </row>
    <row r="16" spans="2:30" ht="16.5" customHeight="1" x14ac:dyDescent="0.25">
      <c r="B16" s="6"/>
      <c r="C16" s="7"/>
      <c r="D16" s="11"/>
      <c r="E16" s="56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9"/>
    </row>
    <row r="17" spans="2:25" ht="16.5" customHeight="1" x14ac:dyDescent="0.25">
      <c r="B17" s="34"/>
      <c r="C17" s="7"/>
      <c r="D17" s="11"/>
      <c r="E17" s="56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9"/>
    </row>
    <row r="18" spans="2:25" ht="18" customHeight="1" x14ac:dyDescent="0.25">
      <c r="B18" s="12" t="s">
        <v>6</v>
      </c>
      <c r="C18" s="23"/>
      <c r="D18" s="13">
        <v>247225893.86000001</v>
      </c>
      <c r="E18" s="57">
        <v>3925837.19</v>
      </c>
      <c r="F18" s="16">
        <v>24619153.579999998</v>
      </c>
      <c r="G18" s="16">
        <v>14854125.189999999</v>
      </c>
      <c r="H18" s="16">
        <v>19468175.190000001</v>
      </c>
      <c r="I18" s="16">
        <v>19468175.190000001</v>
      </c>
      <c r="J18" s="16">
        <v>14824689.09</v>
      </c>
      <c r="K18" s="16">
        <v>14491766.48</v>
      </c>
      <c r="L18" s="16">
        <v>14181275.43</v>
      </c>
      <c r="M18" s="16">
        <v>2296987.5499999998</v>
      </c>
      <c r="N18" s="16">
        <v>2161914.85</v>
      </c>
      <c r="O18" s="16">
        <v>1089600.5</v>
      </c>
      <c r="P18" s="16">
        <v>999630.5</v>
      </c>
      <c r="Q18" s="16">
        <v>1018698.75</v>
      </c>
      <c r="R18" s="16">
        <v>742103.58</v>
      </c>
      <c r="S18" s="16">
        <v>357320.77</v>
      </c>
      <c r="T18" s="16">
        <v>213761.43</v>
      </c>
      <c r="U18" s="16">
        <v>13056.02</v>
      </c>
      <c r="V18" s="16">
        <v>34649610.869999997</v>
      </c>
      <c r="W18" s="16">
        <f ca="1">$E$18+SUM(INDIRECT("F" &amp; ROW()&amp;":"&amp; ADDRESS(ROW(),COLUMN()-1)))</f>
        <v>169375882.16</v>
      </c>
      <c r="X18" s="16"/>
      <c r="Y18" s="71">
        <v>247226036.53</v>
      </c>
    </row>
    <row r="19" spans="2:25" ht="18" customHeight="1" x14ac:dyDescent="0.25">
      <c r="B19" s="25" t="s">
        <v>13</v>
      </c>
      <c r="C19" s="26"/>
      <c r="D19" s="27"/>
      <c r="E19" s="58"/>
      <c r="F19" s="28">
        <v>-11398153.58</v>
      </c>
      <c r="G19" s="28">
        <v>2697367.74</v>
      </c>
      <c r="H19" s="28">
        <v>-4614050</v>
      </c>
      <c r="I19" s="28">
        <v>0</v>
      </c>
      <c r="J19" s="28">
        <v>0</v>
      </c>
      <c r="K19" s="28">
        <v>0</v>
      </c>
      <c r="L19" s="28">
        <v>0</v>
      </c>
      <c r="M19" s="28">
        <v>0</v>
      </c>
      <c r="N19" s="28">
        <v>0</v>
      </c>
      <c r="O19" s="28">
        <v>0</v>
      </c>
      <c r="P19" s="28">
        <v>0</v>
      </c>
      <c r="Q19" s="28">
        <v>0</v>
      </c>
      <c r="R19" s="28">
        <v>0</v>
      </c>
      <c r="S19" s="28">
        <v>0</v>
      </c>
      <c r="T19" s="28">
        <v>0</v>
      </c>
      <c r="U19" s="28">
        <v>0</v>
      </c>
      <c r="V19" s="28">
        <v>0</v>
      </c>
      <c r="W19" s="29"/>
      <c r="X19" s="29"/>
      <c r="Y19" s="30"/>
    </row>
    <row r="20" spans="2:25" ht="18" customHeight="1" x14ac:dyDescent="0.25">
      <c r="B20" s="64" t="s">
        <v>8</v>
      </c>
      <c r="C20" s="65">
        <v>9.1700000000000004E-2</v>
      </c>
      <c r="D20" s="66">
        <f>D$15*$C$20</f>
        <v>25721850</v>
      </c>
      <c r="E20" s="67">
        <v>408445.12</v>
      </c>
      <c r="F20" s="68">
        <f t="shared" ref="F20:V20" si="3">F$15*$C$20</f>
        <v>1375500</v>
      </c>
      <c r="G20" s="68">
        <f t="shared" si="3"/>
        <v>1375500</v>
      </c>
      <c r="H20" s="68">
        <f t="shared" si="3"/>
        <v>1375500</v>
      </c>
      <c r="I20" s="68">
        <f t="shared" si="3"/>
        <v>1375500</v>
      </c>
      <c r="J20" s="68">
        <f t="shared" si="3"/>
        <v>1467200</v>
      </c>
      <c r="K20" s="68">
        <f t="shared" si="3"/>
        <v>1558900</v>
      </c>
      <c r="L20" s="68">
        <f t="shared" si="3"/>
        <v>1467200</v>
      </c>
      <c r="M20" s="68">
        <f t="shared" si="3"/>
        <v>1375500</v>
      </c>
      <c r="N20" s="68">
        <f t="shared" si="3"/>
        <v>1375500</v>
      </c>
      <c r="O20" s="68">
        <f t="shared" si="3"/>
        <v>1375500</v>
      </c>
      <c r="P20" s="68">
        <f t="shared" si="3"/>
        <v>1375500</v>
      </c>
      <c r="Q20" s="68">
        <f t="shared" si="3"/>
        <v>1375500</v>
      </c>
      <c r="R20" s="68">
        <f t="shared" si="3"/>
        <v>1283800</v>
      </c>
      <c r="S20" s="68">
        <f t="shared" si="3"/>
        <v>275100</v>
      </c>
      <c r="T20" s="68">
        <f t="shared" si="3"/>
        <v>829444.84000000008</v>
      </c>
      <c r="U20" s="68">
        <f t="shared" si="3"/>
        <v>733600</v>
      </c>
      <c r="V20" s="68">
        <f t="shared" si="3"/>
        <v>733600</v>
      </c>
      <c r="W20" s="68">
        <f ca="1">$E$20+SUM(INDIRECT("F" &amp; ROW()&amp;":"&amp; ADDRESS(ROW(),COLUMN()-1)))</f>
        <v>21136789.960000001</v>
      </c>
      <c r="X20" s="68"/>
      <c r="Y20" s="69">
        <v>25721789.960000001</v>
      </c>
    </row>
    <row r="21" spans="2:25" ht="16.5" customHeight="1" x14ac:dyDescent="0.25">
      <c r="B21" s="6"/>
      <c r="C21" s="7"/>
      <c r="D21" s="11"/>
      <c r="E21" s="56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9"/>
    </row>
    <row r="22" spans="2:25" ht="18" customHeight="1" x14ac:dyDescent="0.25">
      <c r="B22" s="14" t="s">
        <v>19</v>
      </c>
      <c r="C22" s="24"/>
      <c r="D22" s="15">
        <v>247225893.86000001</v>
      </c>
      <c r="E22" s="59">
        <v>4334282.3099999996</v>
      </c>
      <c r="F22" s="19">
        <f t="shared" ref="F22:U22" si="4">F$18+F$19+F$20</f>
        <v>14596499.999999998</v>
      </c>
      <c r="G22" s="19">
        <f t="shared" si="4"/>
        <v>18926992.93</v>
      </c>
      <c r="H22" s="19">
        <f t="shared" si="4"/>
        <v>16229625.190000001</v>
      </c>
      <c r="I22" s="19">
        <f t="shared" si="4"/>
        <v>20843675.190000001</v>
      </c>
      <c r="J22" s="19">
        <f t="shared" si="4"/>
        <v>16291889.09</v>
      </c>
      <c r="K22" s="19">
        <f t="shared" si="4"/>
        <v>16050666.48</v>
      </c>
      <c r="L22" s="19">
        <f t="shared" si="4"/>
        <v>15648475.43</v>
      </c>
      <c r="M22" s="19">
        <f t="shared" si="4"/>
        <v>3672487.55</v>
      </c>
      <c r="N22" s="19">
        <f t="shared" si="4"/>
        <v>3537414.85</v>
      </c>
      <c r="O22" s="19">
        <f t="shared" si="4"/>
        <v>2465100.5</v>
      </c>
      <c r="P22" s="19">
        <f t="shared" si="4"/>
        <v>2375130.5</v>
      </c>
      <c r="Q22" s="19">
        <f t="shared" si="4"/>
        <v>2394198.75</v>
      </c>
      <c r="R22" s="19">
        <f t="shared" si="4"/>
        <v>2025903.58</v>
      </c>
      <c r="S22" s="19">
        <f t="shared" si="4"/>
        <v>632420.77</v>
      </c>
      <c r="T22" s="19">
        <f t="shared" si="4"/>
        <v>1043206.27</v>
      </c>
      <c r="U22" s="19">
        <f t="shared" si="4"/>
        <v>746656.02</v>
      </c>
      <c r="V22" s="19">
        <f>V$18+V$19+V$20</f>
        <v>35383210.869999997</v>
      </c>
      <c r="W22" s="19">
        <f ca="1">$E$22+SUM(INDIRECT("F" &amp; ROW()&amp;":"&amp; ADDRESS(ROW(),COLUMN()-1)))</f>
        <v>177197836.28000003</v>
      </c>
      <c r="X22" s="19">
        <f ca="1">-(W22-W20-W18)</f>
        <v>13314835.839999974</v>
      </c>
      <c r="Y22" s="20">
        <v>272947826.49000001</v>
      </c>
    </row>
    <row r="23" spans="2:25" ht="16.5" customHeight="1" x14ac:dyDescent="0.25">
      <c r="B23" s="6"/>
      <c r="C23" s="7"/>
      <c r="D23" s="11"/>
      <c r="E23" s="56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9"/>
    </row>
    <row r="24" spans="2:25" ht="16.5" customHeight="1" x14ac:dyDescent="0.25">
      <c r="B24" s="6"/>
      <c r="C24" s="7"/>
      <c r="D24" s="11"/>
      <c r="E24" s="56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31"/>
      <c r="X24" s="8"/>
      <c r="Y24" s="9"/>
    </row>
    <row r="25" spans="2:25" ht="18" customHeight="1" x14ac:dyDescent="0.25">
      <c r="B25" s="73" t="s">
        <v>11</v>
      </c>
      <c r="C25" s="35"/>
      <c r="D25" s="36">
        <f>D15-D22</f>
        <v>33274106.139999986</v>
      </c>
      <c r="E25" s="60">
        <v>120517.69</v>
      </c>
      <c r="F25" s="21">
        <f t="shared" ref="F25:V25" si="5">F$15-F$22</f>
        <v>403500.00000000186</v>
      </c>
      <c r="G25" s="21">
        <f t="shared" si="5"/>
        <v>-3926992.9299999997</v>
      </c>
      <c r="H25" s="21">
        <f t="shared" si="5"/>
        <v>-1229625.1900000013</v>
      </c>
      <c r="I25" s="21">
        <f t="shared" si="5"/>
        <v>-5843675.1900000013</v>
      </c>
      <c r="J25" s="21">
        <f t="shared" si="5"/>
        <v>-291889.08999999985</v>
      </c>
      <c r="K25" s="21">
        <f t="shared" si="5"/>
        <v>949333.51999999955</v>
      </c>
      <c r="L25" s="21">
        <f t="shared" si="5"/>
        <v>351524.5700000003</v>
      </c>
      <c r="M25" s="21">
        <f t="shared" si="5"/>
        <v>11327512.449999999</v>
      </c>
      <c r="N25" s="21">
        <f t="shared" si="5"/>
        <v>11462585.15</v>
      </c>
      <c r="O25" s="21">
        <f t="shared" si="5"/>
        <v>12534899.5</v>
      </c>
      <c r="P25" s="21">
        <f t="shared" si="5"/>
        <v>12624869.5</v>
      </c>
      <c r="Q25" s="21">
        <f t="shared" si="5"/>
        <v>12605801.25</v>
      </c>
      <c r="R25" s="21">
        <f t="shared" si="5"/>
        <v>11974096.42</v>
      </c>
      <c r="S25" s="21">
        <f t="shared" si="5"/>
        <v>2367579.23</v>
      </c>
      <c r="T25" s="21">
        <f t="shared" si="5"/>
        <v>8001993.7300000004</v>
      </c>
      <c r="U25" s="21">
        <f t="shared" si="5"/>
        <v>7253343.9800000004</v>
      </c>
      <c r="V25" s="21">
        <f t="shared" si="5"/>
        <v>-27383210.869999997</v>
      </c>
      <c r="W25" s="21"/>
      <c r="X25" s="21"/>
      <c r="Y25" s="22"/>
    </row>
    <row r="26" spans="2:25" ht="18" customHeight="1" x14ac:dyDescent="0.25">
      <c r="B26" s="73"/>
      <c r="C26" s="37"/>
      <c r="D26" s="38">
        <f>D$25/D$15</f>
        <v>0.11862426431372544</v>
      </c>
      <c r="E26" s="61">
        <f t="shared" ref="E26:V26" si="6">E$25/E$15</f>
        <v>2.7053445721468977E-2</v>
      </c>
      <c r="F26" s="40">
        <f t="shared" si="6"/>
        <v>2.6900000000000125E-2</v>
      </c>
      <c r="G26" s="40">
        <f t="shared" si="6"/>
        <v>-0.26179952866666667</v>
      </c>
      <c r="H26" s="40">
        <f t="shared" si="6"/>
        <v>-8.1975012666666749E-2</v>
      </c>
      <c r="I26" s="40">
        <f t="shared" si="6"/>
        <v>-0.38957834600000008</v>
      </c>
      <c r="J26" s="40">
        <f t="shared" si="6"/>
        <v>-1.8243068124999991E-2</v>
      </c>
      <c r="K26" s="40">
        <f t="shared" si="6"/>
        <v>5.5843148235294092E-2</v>
      </c>
      <c r="L26" s="40">
        <f t="shared" si="6"/>
        <v>2.197028562500002E-2</v>
      </c>
      <c r="M26" s="40">
        <f t="shared" si="6"/>
        <v>0.7551674966666666</v>
      </c>
      <c r="N26" s="40">
        <f t="shared" si="6"/>
        <v>0.76417234333333339</v>
      </c>
      <c r="O26" s="40">
        <f t="shared" si="6"/>
        <v>0.83565996666666664</v>
      </c>
      <c r="P26" s="40">
        <f t="shared" si="6"/>
        <v>0.8416579666666667</v>
      </c>
      <c r="Q26" s="40">
        <f t="shared" si="6"/>
        <v>0.84038674999999996</v>
      </c>
      <c r="R26" s="40">
        <f t="shared" si="6"/>
        <v>0.85529260142857144</v>
      </c>
      <c r="S26" s="40">
        <f t="shared" si="6"/>
        <v>0.78919307666666672</v>
      </c>
      <c r="T26" s="40">
        <f t="shared" si="6"/>
        <v>0.88466741807809668</v>
      </c>
      <c r="U26" s="40">
        <f t="shared" si="6"/>
        <v>0.90666799750000004</v>
      </c>
      <c r="V26" s="40">
        <f t="shared" si="6"/>
        <v>-3.4229013587499995</v>
      </c>
      <c r="W26" s="39"/>
      <c r="X26" s="39"/>
      <c r="Y26" s="41"/>
    </row>
    <row r="27" spans="2:25" ht="16.5" customHeight="1" x14ac:dyDescent="0.25">
      <c r="B27" s="6"/>
      <c r="C27" s="7"/>
      <c r="D27" s="11"/>
      <c r="E27" s="56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9"/>
    </row>
    <row r="28" spans="2:25" ht="18" customHeight="1" x14ac:dyDescent="0.25">
      <c r="B28" s="47" t="s">
        <v>12</v>
      </c>
      <c r="C28" s="48">
        <v>2.69E-2</v>
      </c>
      <c r="D28" s="49"/>
      <c r="E28" s="62"/>
      <c r="F28" s="17">
        <f t="shared" ref="F28:V28" si="7">F$15*$C$28</f>
        <v>403500</v>
      </c>
      <c r="G28" s="17">
        <f t="shared" si="7"/>
        <v>403500</v>
      </c>
      <c r="H28" s="17">
        <f t="shared" si="7"/>
        <v>403500</v>
      </c>
      <c r="I28" s="17">
        <f t="shared" si="7"/>
        <v>403500</v>
      </c>
      <c r="J28" s="17">
        <f t="shared" si="7"/>
        <v>430400</v>
      </c>
      <c r="K28" s="17">
        <f t="shared" si="7"/>
        <v>457300</v>
      </c>
      <c r="L28" s="17">
        <f t="shared" si="7"/>
        <v>430400</v>
      </c>
      <c r="M28" s="17">
        <f t="shared" si="7"/>
        <v>403500</v>
      </c>
      <c r="N28" s="17">
        <f t="shared" si="7"/>
        <v>403500</v>
      </c>
      <c r="O28" s="17">
        <f t="shared" si="7"/>
        <v>403500</v>
      </c>
      <c r="P28" s="17">
        <f t="shared" si="7"/>
        <v>403500</v>
      </c>
      <c r="Q28" s="17">
        <f t="shared" si="7"/>
        <v>403500</v>
      </c>
      <c r="R28" s="17">
        <f t="shared" si="7"/>
        <v>376600</v>
      </c>
      <c r="S28" s="17">
        <f t="shared" si="7"/>
        <v>80700</v>
      </c>
      <c r="T28" s="17">
        <f t="shared" si="7"/>
        <v>243315.88</v>
      </c>
      <c r="U28" s="17">
        <f t="shared" si="7"/>
        <v>215200</v>
      </c>
      <c r="V28" s="17">
        <f t="shared" si="7"/>
        <v>215200</v>
      </c>
      <c r="W28" s="17"/>
      <c r="X28" s="17"/>
      <c r="Y28" s="18"/>
    </row>
    <row r="29" spans="2:25" ht="16.5" customHeight="1" x14ac:dyDescent="0.25">
      <c r="B29" s="6"/>
      <c r="C29" s="7"/>
      <c r="D29" s="11"/>
      <c r="E29" s="56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9"/>
    </row>
    <row r="30" spans="2:25" ht="16.5" customHeight="1" x14ac:dyDescent="0.25">
      <c r="B30" s="6"/>
      <c r="C30" s="7"/>
      <c r="D30" s="11"/>
      <c r="E30" s="56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9"/>
    </row>
    <row r="31" spans="2:25" ht="16.5" customHeight="1" x14ac:dyDescent="0.25">
      <c r="B31" s="6"/>
      <c r="C31" s="7"/>
      <c r="D31" s="11"/>
      <c r="E31" s="56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9"/>
    </row>
    <row r="32" spans="2:25" ht="18" customHeight="1" thickBot="1" x14ac:dyDescent="0.3">
      <c r="B32" s="42" t="s">
        <v>7</v>
      </c>
      <c r="C32" s="43"/>
      <c r="D32" s="44"/>
      <c r="E32" s="63"/>
      <c r="F32" s="45">
        <f t="shared" ref="F32:V32" si="8">ROUND(F$25-F$28,2)</f>
        <v>0</v>
      </c>
      <c r="G32" s="45">
        <f t="shared" si="8"/>
        <v>-4330492.93</v>
      </c>
      <c r="H32" s="45">
        <f t="shared" si="8"/>
        <v>-1633125.19</v>
      </c>
      <c r="I32" s="45">
        <f t="shared" si="8"/>
        <v>-6247175.1900000004</v>
      </c>
      <c r="J32" s="45">
        <f t="shared" si="8"/>
        <v>-722289.09</v>
      </c>
      <c r="K32" s="45">
        <f t="shared" si="8"/>
        <v>492033.52</v>
      </c>
      <c r="L32" s="45">
        <f t="shared" si="8"/>
        <v>-78875.429999999993</v>
      </c>
      <c r="M32" s="45">
        <f t="shared" si="8"/>
        <v>10924012.449999999</v>
      </c>
      <c r="N32" s="45">
        <f t="shared" si="8"/>
        <v>11059085.15</v>
      </c>
      <c r="O32" s="45">
        <f t="shared" si="8"/>
        <v>12131399.5</v>
      </c>
      <c r="P32" s="45">
        <f t="shared" si="8"/>
        <v>12221369.5</v>
      </c>
      <c r="Q32" s="45">
        <f t="shared" si="8"/>
        <v>12202301.25</v>
      </c>
      <c r="R32" s="45">
        <f t="shared" si="8"/>
        <v>11597496.42</v>
      </c>
      <c r="S32" s="45">
        <f t="shared" si="8"/>
        <v>2286879.23</v>
      </c>
      <c r="T32" s="45">
        <f t="shared" si="8"/>
        <v>7758677.8499999996</v>
      </c>
      <c r="U32" s="45">
        <f t="shared" si="8"/>
        <v>7038143.9800000004</v>
      </c>
      <c r="V32" s="45">
        <f t="shared" si="8"/>
        <v>-27598410.870000001</v>
      </c>
      <c r="W32" s="45"/>
      <c r="X32" s="45"/>
      <c r="Y32" s="46"/>
    </row>
  </sheetData>
  <mergeCells count="2">
    <mergeCell ref="B4:E6"/>
    <mergeCell ref="B25:B2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3313" r:id="rId4" name="Button 1">
              <controlPr defaultSize="0" print="0" autoFill="0" autoPict="0" macro="[0]!Incremente">
                <anchor moveWithCells="1" sizeWithCells="1">
                  <from>
                    <xdr:col>1</xdr:col>
                    <xdr:colOff>142875</xdr:colOff>
                    <xdr:row>0</xdr:row>
                    <xdr:rowOff>47625</xdr:rowOff>
                  </from>
                  <to>
                    <xdr:col>1</xdr:col>
                    <xdr:colOff>1743075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314" r:id="rId5" name="Button 2">
              <controlPr defaultSize="0" print="0" autoFill="0" autoPict="0" macro="[0]!Importation">
                <anchor moveWithCells="1" sizeWithCells="1">
                  <from>
                    <xdr:col>2</xdr:col>
                    <xdr:colOff>85725</xdr:colOff>
                    <xdr:row>0</xdr:row>
                    <xdr:rowOff>47625</xdr:rowOff>
                  </from>
                  <to>
                    <xdr:col>3</xdr:col>
                    <xdr:colOff>638175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rgb="FFFFFF00"/>
  </sheetPr>
  <dimension ref="B3:AD32"/>
  <sheetViews>
    <sheetView showGridLines="0" tabSelected="1" workbookViewId="0">
      <selection activeCell="G21" sqref="G21"/>
    </sheetView>
  </sheetViews>
  <sheetFormatPr baseColWidth="10" defaultRowHeight="15" x14ac:dyDescent="0.25"/>
  <cols>
    <col min="1" max="1" width="3.7109375" customWidth="1"/>
    <col min="2" max="2" width="30.7109375" customWidth="1"/>
    <col min="3" max="3" width="15.7109375" customWidth="1"/>
    <col min="4" max="5" width="20.7109375" customWidth="1"/>
    <col min="6" max="30" width="16.85546875" customWidth="1"/>
    <col min="31" max="31" width="12.85546875" bestFit="1" customWidth="1"/>
  </cols>
  <sheetData>
    <row r="3" spans="2:30" ht="15" customHeight="1" x14ac:dyDescent="0.25"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</row>
    <row r="4" spans="2:30" ht="15" customHeight="1" x14ac:dyDescent="0.25">
      <c r="B4" s="72" t="s">
        <v>17</v>
      </c>
      <c r="C4" s="72"/>
      <c r="D4" s="72"/>
      <c r="E4" s="72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</row>
    <row r="5" spans="2:30" ht="15" customHeight="1" x14ac:dyDescent="0.25">
      <c r="B5" s="72"/>
      <c r="C5" s="72"/>
      <c r="D5" s="72"/>
      <c r="E5" s="72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</row>
    <row r="6" spans="2:30" ht="15" customHeight="1" x14ac:dyDescent="0.25">
      <c r="B6" s="72"/>
      <c r="C6" s="72"/>
      <c r="D6" s="72"/>
      <c r="E6" s="72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</row>
    <row r="8" spans="2:30" ht="15.75" thickBot="1" x14ac:dyDescent="0.3"/>
    <row r="9" spans="2:30" ht="24" customHeight="1" thickBot="1" x14ac:dyDescent="0.3">
      <c r="B9" s="1" t="s">
        <v>1</v>
      </c>
      <c r="C9" s="2" t="s">
        <v>2</v>
      </c>
      <c r="D9" s="10" t="s">
        <v>0</v>
      </c>
      <c r="E9" s="54" t="s">
        <v>16</v>
      </c>
      <c r="F9" s="50" t="str">
        <f ca="1">PROPER(TEXT(MID(CELL("filename",F1),FIND("]",CELL("filename",F1))+1,LEN(CELL("filename",F1))-FIND("]",CELL("filename",F1)))+31,"mmmm-aa"))</f>
        <v>Juin-17</v>
      </c>
      <c r="G9" s="50" t="str">
        <f t="shared" ref="G9:U9" ca="1" si="0">PROPER(TEXT(F9+31,"mmmm-aa"))</f>
        <v>Juillet-17</v>
      </c>
      <c r="H9" s="50" t="str">
        <f t="shared" ca="1" si="0"/>
        <v>Août-17</v>
      </c>
      <c r="I9" s="50" t="str">
        <f t="shared" ca="1" si="0"/>
        <v>Septembre-17</v>
      </c>
      <c r="J9" s="50" t="str">
        <f t="shared" ca="1" si="0"/>
        <v>Octobre-17</v>
      </c>
      <c r="K9" s="50" t="str">
        <f t="shared" ca="1" si="0"/>
        <v>Novembre-17</v>
      </c>
      <c r="L9" s="50" t="str">
        <f t="shared" ca="1" si="0"/>
        <v>Décembre-17</v>
      </c>
      <c r="M9" s="50" t="str">
        <f t="shared" ca="1" si="0"/>
        <v>Janvier-18</v>
      </c>
      <c r="N9" s="50" t="str">
        <f t="shared" ca="1" si="0"/>
        <v>Février-18</v>
      </c>
      <c r="O9" s="50" t="str">
        <f t="shared" ca="1" si="0"/>
        <v>Mars-18</v>
      </c>
      <c r="P9" s="50" t="str">
        <f t="shared" ca="1" si="0"/>
        <v>Avril-18</v>
      </c>
      <c r="Q9" s="50" t="str">
        <f t="shared" ca="1" si="0"/>
        <v>Mai-18</v>
      </c>
      <c r="R9" s="50" t="str">
        <f t="shared" ca="1" si="0"/>
        <v>Juin-18</v>
      </c>
      <c r="S9" s="50" t="str">
        <f t="shared" ca="1" si="0"/>
        <v>Juillet-18</v>
      </c>
      <c r="T9" s="50" t="str">
        <f t="shared" ca="1" si="0"/>
        <v>Août-18</v>
      </c>
      <c r="U9" s="50" t="str">
        <f t="shared" ca="1" si="0"/>
        <v>Septembre-18</v>
      </c>
      <c r="V9" s="4" t="s">
        <v>18</v>
      </c>
      <c r="W9" s="4" t="s">
        <v>4</v>
      </c>
      <c r="X9" s="5" t="s">
        <v>3</v>
      </c>
    </row>
    <row r="10" spans="2:30" ht="18" customHeight="1" x14ac:dyDescent="0.25">
      <c r="B10" s="51" t="s">
        <v>14</v>
      </c>
      <c r="C10" s="52" t="s">
        <v>15</v>
      </c>
      <c r="D10" s="53">
        <v>280500000</v>
      </c>
      <c r="E10" s="55">
        <v>4454800</v>
      </c>
      <c r="F10" s="32">
        <v>15000000</v>
      </c>
      <c r="G10" s="32">
        <v>15000000</v>
      </c>
      <c r="H10" s="32">
        <v>15000000</v>
      </c>
      <c r="I10" s="32">
        <v>16000000</v>
      </c>
      <c r="J10" s="32">
        <v>17000000</v>
      </c>
      <c r="K10" s="32">
        <v>16000000</v>
      </c>
      <c r="L10" s="32">
        <v>15000000</v>
      </c>
      <c r="M10" s="32">
        <v>15000000</v>
      </c>
      <c r="N10" s="32">
        <v>15000000</v>
      </c>
      <c r="O10" s="32">
        <v>15000000</v>
      </c>
      <c r="P10" s="32">
        <v>15000000</v>
      </c>
      <c r="Q10" s="32">
        <v>14000000</v>
      </c>
      <c r="R10" s="32">
        <v>3000000</v>
      </c>
      <c r="S10" s="32">
        <v>9045200</v>
      </c>
      <c r="T10" s="32">
        <v>8000000</v>
      </c>
      <c r="U10" s="32">
        <v>8000000</v>
      </c>
      <c r="V10" s="32">
        <f ca="1">$E$10+SUM(INDIRECT("F" &amp; ROW()&amp;":"&amp; ADDRESS(ROW(),COLUMN()-1)))</f>
        <v>215500000</v>
      </c>
      <c r="W10" s="32">
        <f ca="1">V10-X10</f>
        <v>-65000000</v>
      </c>
      <c r="X10" s="33">
        <v>280500000</v>
      </c>
    </row>
    <row r="11" spans="2:30" ht="16.5" customHeight="1" x14ac:dyDescent="0.25">
      <c r="B11" s="6"/>
      <c r="C11" s="7"/>
      <c r="D11" s="11"/>
      <c r="E11" s="56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9"/>
    </row>
    <row r="12" spans="2:30" ht="16.5" customHeight="1" x14ac:dyDescent="0.25">
      <c r="B12" s="6"/>
      <c r="C12" s="7"/>
      <c r="D12" s="11"/>
      <c r="E12" s="56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9"/>
    </row>
    <row r="13" spans="2:30" ht="18" customHeight="1" x14ac:dyDescent="0.25">
      <c r="B13" s="12" t="s">
        <v>5</v>
      </c>
      <c r="C13" s="23"/>
      <c r="D13" s="13">
        <v>280500000</v>
      </c>
      <c r="E13" s="57">
        <v>4454800</v>
      </c>
      <c r="F13" s="16">
        <v>16832097.399999999</v>
      </c>
      <c r="G13" s="16">
        <v>22076615.59</v>
      </c>
      <c r="H13" s="16">
        <v>22076615.59</v>
      </c>
      <c r="I13" s="16">
        <v>16798639.129999999</v>
      </c>
      <c r="J13" s="16">
        <v>16421877.93</v>
      </c>
      <c r="K13" s="16">
        <v>16069723.279999999</v>
      </c>
      <c r="L13" s="16">
        <v>2609369.2000000002</v>
      </c>
      <c r="M13" s="16">
        <v>2455978.39</v>
      </c>
      <c r="N13" s="16">
        <v>1237191.6100000001</v>
      </c>
      <c r="O13" s="16">
        <v>1134928.03</v>
      </c>
      <c r="P13" s="16">
        <v>1156663.1599999999</v>
      </c>
      <c r="Q13" s="16">
        <v>842597.48</v>
      </c>
      <c r="R13" s="16">
        <v>406168.04</v>
      </c>
      <c r="S13" s="16">
        <v>242971.26</v>
      </c>
      <c r="T13" s="16">
        <v>14839.98</v>
      </c>
      <c r="U13" s="16">
        <v>39398587.100000001</v>
      </c>
      <c r="V13" s="16">
        <f ca="1">$E$13+SUM(INDIRECT("F" &amp; ROW()&amp;":"&amp; ADDRESS(ROW(),COLUMN()-1)))</f>
        <v>164229663.17000002</v>
      </c>
      <c r="W13" s="16"/>
      <c r="X13" s="71">
        <v>280500000</v>
      </c>
    </row>
    <row r="14" spans="2:30" ht="18" customHeight="1" x14ac:dyDescent="0.25">
      <c r="B14" s="25" t="s">
        <v>9</v>
      </c>
      <c r="C14" s="26"/>
      <c r="D14" s="27"/>
      <c r="E14" s="58"/>
      <c r="F14" s="28">
        <f t="shared" ref="F14:U14" si="1">F10-F13</f>
        <v>-1832097.3999999985</v>
      </c>
      <c r="G14" s="28">
        <f t="shared" si="1"/>
        <v>-7076615.5899999999</v>
      </c>
      <c r="H14" s="28">
        <f t="shared" si="1"/>
        <v>-7076615.5899999999</v>
      </c>
      <c r="I14" s="28">
        <f t="shared" si="1"/>
        <v>-798639.12999999896</v>
      </c>
      <c r="J14" s="28">
        <f t="shared" si="1"/>
        <v>578122.0700000003</v>
      </c>
      <c r="K14" s="28">
        <f t="shared" si="1"/>
        <v>-69723.279999999329</v>
      </c>
      <c r="L14" s="28">
        <f t="shared" si="1"/>
        <v>12390630.800000001</v>
      </c>
      <c r="M14" s="28">
        <f t="shared" si="1"/>
        <v>12544021.609999999</v>
      </c>
      <c r="N14" s="28">
        <f t="shared" si="1"/>
        <v>13762808.390000001</v>
      </c>
      <c r="O14" s="28">
        <f t="shared" si="1"/>
        <v>13865071.970000001</v>
      </c>
      <c r="P14" s="28">
        <f t="shared" si="1"/>
        <v>13843336.84</v>
      </c>
      <c r="Q14" s="28">
        <f t="shared" si="1"/>
        <v>13157402.52</v>
      </c>
      <c r="R14" s="28">
        <f t="shared" si="1"/>
        <v>2593831.96</v>
      </c>
      <c r="S14" s="28">
        <f t="shared" si="1"/>
        <v>8802228.7400000002</v>
      </c>
      <c r="T14" s="28">
        <f t="shared" si="1"/>
        <v>7985160.0199999996</v>
      </c>
      <c r="U14" s="28">
        <f t="shared" si="1"/>
        <v>-31398587.100000001</v>
      </c>
      <c r="V14" s="29"/>
      <c r="W14" s="29"/>
      <c r="X14" s="30"/>
    </row>
    <row r="15" spans="2:30" ht="18" customHeight="1" x14ac:dyDescent="0.25">
      <c r="B15" s="14" t="s">
        <v>10</v>
      </c>
      <c r="C15" s="24"/>
      <c r="D15" s="15">
        <v>280500000</v>
      </c>
      <c r="E15" s="59">
        <v>4454800</v>
      </c>
      <c r="F15" s="19">
        <f t="shared" ref="F15:U15" si="2">F13+F14</f>
        <v>15000000</v>
      </c>
      <c r="G15" s="19">
        <f t="shared" si="2"/>
        <v>15000000</v>
      </c>
      <c r="H15" s="19">
        <f t="shared" si="2"/>
        <v>15000000</v>
      </c>
      <c r="I15" s="19">
        <f t="shared" si="2"/>
        <v>16000000</v>
      </c>
      <c r="J15" s="19">
        <f t="shared" si="2"/>
        <v>17000000</v>
      </c>
      <c r="K15" s="19">
        <f t="shared" si="2"/>
        <v>16000000</v>
      </c>
      <c r="L15" s="19">
        <f t="shared" si="2"/>
        <v>15000000</v>
      </c>
      <c r="M15" s="19">
        <f t="shared" si="2"/>
        <v>15000000</v>
      </c>
      <c r="N15" s="19">
        <f t="shared" si="2"/>
        <v>15000000</v>
      </c>
      <c r="O15" s="19">
        <f t="shared" si="2"/>
        <v>15000000</v>
      </c>
      <c r="P15" s="19">
        <f t="shared" si="2"/>
        <v>15000000</v>
      </c>
      <c r="Q15" s="19">
        <f t="shared" si="2"/>
        <v>14000000</v>
      </c>
      <c r="R15" s="19">
        <f t="shared" si="2"/>
        <v>3000000</v>
      </c>
      <c r="S15" s="19">
        <f t="shared" si="2"/>
        <v>9045200</v>
      </c>
      <c r="T15" s="19">
        <f t="shared" si="2"/>
        <v>8000000</v>
      </c>
      <c r="U15" s="19">
        <f t="shared" si="2"/>
        <v>8000000</v>
      </c>
      <c r="V15" s="19">
        <f ca="1">$E$15+SUM(INDIRECT("F" &amp; ROW()&amp;":"&amp; ADDRESS(ROW(),COLUMN()-1)))</f>
        <v>215500000</v>
      </c>
      <c r="W15" s="19">
        <f ca="1">-(V15-X13)</f>
        <v>65000000</v>
      </c>
      <c r="X15" s="20">
        <v>280500000</v>
      </c>
    </row>
    <row r="16" spans="2:30" ht="16.5" customHeight="1" x14ac:dyDescent="0.25">
      <c r="B16" s="6"/>
      <c r="C16" s="7"/>
      <c r="D16" s="11"/>
      <c r="E16" s="56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9"/>
    </row>
    <row r="17" spans="2:24" ht="16.5" customHeight="1" x14ac:dyDescent="0.25">
      <c r="B17" s="34"/>
      <c r="C17" s="7"/>
      <c r="D17" s="11"/>
      <c r="E17" s="56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9"/>
    </row>
    <row r="18" spans="2:24" ht="18" customHeight="1" x14ac:dyDescent="0.25">
      <c r="B18" s="12" t="s">
        <v>6</v>
      </c>
      <c r="C18" s="23"/>
      <c r="D18" s="13">
        <v>247225893.86000001</v>
      </c>
      <c r="E18" s="57">
        <v>3925837.19</v>
      </c>
      <c r="F18" s="16">
        <v>14854125.189999999</v>
      </c>
      <c r="G18" s="16">
        <v>19468175.190000001</v>
      </c>
      <c r="H18" s="16">
        <v>19468175.190000001</v>
      </c>
      <c r="I18" s="16">
        <v>14824689.09</v>
      </c>
      <c r="J18" s="16">
        <v>14491766.48</v>
      </c>
      <c r="K18" s="16">
        <v>14181275.43</v>
      </c>
      <c r="L18" s="16">
        <v>2296987.5499999998</v>
      </c>
      <c r="M18" s="16">
        <v>2161914.85</v>
      </c>
      <c r="N18" s="16">
        <v>1089600.5</v>
      </c>
      <c r="O18" s="16">
        <v>999630.5</v>
      </c>
      <c r="P18" s="16">
        <v>1018698.75</v>
      </c>
      <c r="Q18" s="16">
        <v>742103.58</v>
      </c>
      <c r="R18" s="16">
        <v>357320.77</v>
      </c>
      <c r="S18" s="16">
        <v>213761.43</v>
      </c>
      <c r="T18" s="16">
        <v>13056.02</v>
      </c>
      <c r="U18" s="16">
        <v>34649610.869999997</v>
      </c>
      <c r="V18" s="16">
        <f ca="1">$E$18+SUM(INDIRECT("F" &amp; ROW()&amp;":"&amp; ADDRESS(ROW(),COLUMN()-1)))</f>
        <v>144756728.58000001</v>
      </c>
      <c r="W18" s="16"/>
      <c r="X18" s="71">
        <v>247226036.53</v>
      </c>
    </row>
    <row r="19" spans="2:24" ht="18" customHeight="1" x14ac:dyDescent="0.25">
      <c r="B19" s="25" t="s">
        <v>13</v>
      </c>
      <c r="C19" s="26"/>
      <c r="D19" s="27"/>
      <c r="E19" s="58"/>
      <c r="F19" s="28">
        <v>-1633125.19</v>
      </c>
      <c r="G19" s="28">
        <v>-6247175.1900000004</v>
      </c>
      <c r="H19" s="28">
        <v>-6247175.1900000004</v>
      </c>
      <c r="I19" s="28">
        <v>-722289.09</v>
      </c>
      <c r="J19" s="28">
        <v>492033.52</v>
      </c>
      <c r="K19" s="28">
        <v>-78875.429999999993</v>
      </c>
      <c r="L19" s="28">
        <v>10924012.449999999</v>
      </c>
      <c r="M19" s="28">
        <v>11059085.15</v>
      </c>
      <c r="N19" s="28">
        <v>12131399.5</v>
      </c>
      <c r="O19" s="28">
        <v>12221369.5</v>
      </c>
      <c r="P19" s="28">
        <v>12202301.25</v>
      </c>
      <c r="Q19" s="28">
        <v>11597496.42</v>
      </c>
      <c r="R19" s="28">
        <v>2286879.23</v>
      </c>
      <c r="S19" s="28">
        <v>7615118.5099999998</v>
      </c>
      <c r="T19" s="28">
        <v>7038143.9800000004</v>
      </c>
      <c r="U19" s="28">
        <v>-27598410.870000001</v>
      </c>
      <c r="V19" s="29"/>
      <c r="W19" s="29"/>
      <c r="X19" s="30"/>
    </row>
    <row r="20" spans="2:24" ht="18" customHeight="1" x14ac:dyDescent="0.25">
      <c r="B20" s="64" t="s">
        <v>8</v>
      </c>
      <c r="C20" s="65">
        <v>9.1700000000000004E-2</v>
      </c>
      <c r="D20" s="66">
        <f>D$15*$C$20</f>
        <v>25721850</v>
      </c>
      <c r="E20" s="67">
        <v>408445.12</v>
      </c>
      <c r="F20" s="68">
        <f t="shared" ref="F20:U20" si="3">F$15*$C$20</f>
        <v>1375500</v>
      </c>
      <c r="G20" s="68">
        <f t="shared" si="3"/>
        <v>1375500</v>
      </c>
      <c r="H20" s="68">
        <f t="shared" si="3"/>
        <v>1375500</v>
      </c>
      <c r="I20" s="68">
        <f t="shared" si="3"/>
        <v>1467200</v>
      </c>
      <c r="J20" s="68">
        <f t="shared" si="3"/>
        <v>1558900</v>
      </c>
      <c r="K20" s="68">
        <f t="shared" si="3"/>
        <v>1467200</v>
      </c>
      <c r="L20" s="68">
        <f t="shared" si="3"/>
        <v>1375500</v>
      </c>
      <c r="M20" s="68">
        <f t="shared" si="3"/>
        <v>1375500</v>
      </c>
      <c r="N20" s="68">
        <f t="shared" si="3"/>
        <v>1375500</v>
      </c>
      <c r="O20" s="68">
        <f t="shared" si="3"/>
        <v>1375500</v>
      </c>
      <c r="P20" s="68">
        <f t="shared" si="3"/>
        <v>1375500</v>
      </c>
      <c r="Q20" s="68">
        <f t="shared" si="3"/>
        <v>1283800</v>
      </c>
      <c r="R20" s="68">
        <f t="shared" si="3"/>
        <v>275100</v>
      </c>
      <c r="S20" s="68">
        <f t="shared" si="3"/>
        <v>829444.84000000008</v>
      </c>
      <c r="T20" s="68">
        <f t="shared" si="3"/>
        <v>733600</v>
      </c>
      <c r="U20" s="68">
        <f t="shared" si="3"/>
        <v>733600</v>
      </c>
      <c r="V20" s="68">
        <f ca="1">$E$20+SUM(INDIRECT("F" &amp; ROW()&amp;":"&amp; ADDRESS(ROW(),COLUMN()-1)))</f>
        <v>19761289.960000001</v>
      </c>
      <c r="W20" s="68"/>
      <c r="X20" s="69">
        <v>25721789.960000001</v>
      </c>
    </row>
    <row r="21" spans="2:24" ht="16.5" customHeight="1" x14ac:dyDescent="0.25">
      <c r="B21" s="6"/>
      <c r="C21" s="7"/>
      <c r="D21" s="11"/>
      <c r="E21" s="56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9"/>
    </row>
    <row r="22" spans="2:24" ht="18" customHeight="1" x14ac:dyDescent="0.25">
      <c r="B22" s="14" t="s">
        <v>19</v>
      </c>
      <c r="C22" s="24"/>
      <c r="D22" s="15">
        <v>247225893.86000001</v>
      </c>
      <c r="E22" s="59">
        <v>4334282.3099999996</v>
      </c>
      <c r="F22" s="19">
        <f t="shared" ref="F22:T22" si="4">F$18+F$19+F$20</f>
        <v>14596500</v>
      </c>
      <c r="G22" s="19">
        <f t="shared" si="4"/>
        <v>14596500</v>
      </c>
      <c r="H22" s="19">
        <f t="shared" si="4"/>
        <v>14596500</v>
      </c>
      <c r="I22" s="19">
        <f t="shared" si="4"/>
        <v>15569600</v>
      </c>
      <c r="J22" s="19">
        <f t="shared" si="4"/>
        <v>16542700</v>
      </c>
      <c r="K22" s="19">
        <f t="shared" si="4"/>
        <v>15569600</v>
      </c>
      <c r="L22" s="19">
        <f t="shared" si="4"/>
        <v>14596500</v>
      </c>
      <c r="M22" s="19">
        <f t="shared" si="4"/>
        <v>14596500</v>
      </c>
      <c r="N22" s="19">
        <f t="shared" si="4"/>
        <v>14596500</v>
      </c>
      <c r="O22" s="19">
        <f t="shared" si="4"/>
        <v>14596500</v>
      </c>
      <c r="P22" s="19">
        <f t="shared" si="4"/>
        <v>14596500</v>
      </c>
      <c r="Q22" s="19">
        <f t="shared" si="4"/>
        <v>13623400</v>
      </c>
      <c r="R22" s="19">
        <f t="shared" si="4"/>
        <v>2919300</v>
      </c>
      <c r="S22" s="19">
        <f t="shared" si="4"/>
        <v>8658324.7799999993</v>
      </c>
      <c r="T22" s="19">
        <f t="shared" si="4"/>
        <v>7784800</v>
      </c>
      <c r="U22" s="19">
        <f>U$18+U$19+U$20</f>
        <v>7784799.9999999963</v>
      </c>
      <c r="V22" s="19">
        <f ca="1">$E$22+SUM(INDIRECT("F" &amp; ROW()&amp;":"&amp; ADDRESS(ROW(),COLUMN()-1)))</f>
        <v>209558807.09</v>
      </c>
      <c r="W22" s="19">
        <f ca="1">-(V22-V20-V18)</f>
        <v>-45040788.549999982</v>
      </c>
      <c r="X22" s="20">
        <v>272947826.49000001</v>
      </c>
    </row>
    <row r="23" spans="2:24" ht="16.5" customHeight="1" x14ac:dyDescent="0.25">
      <c r="B23" s="6"/>
      <c r="C23" s="7"/>
      <c r="D23" s="11"/>
      <c r="E23" s="56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9"/>
    </row>
    <row r="24" spans="2:24" ht="16.5" customHeight="1" x14ac:dyDescent="0.25">
      <c r="B24" s="6"/>
      <c r="C24" s="7"/>
      <c r="D24" s="11"/>
      <c r="E24" s="56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31"/>
      <c r="W24" s="8"/>
      <c r="X24" s="9"/>
    </row>
    <row r="25" spans="2:24" ht="18" customHeight="1" x14ac:dyDescent="0.25">
      <c r="B25" s="73" t="s">
        <v>11</v>
      </c>
      <c r="C25" s="35"/>
      <c r="D25" s="36">
        <f>D15-D22</f>
        <v>33274106.139999986</v>
      </c>
      <c r="E25" s="60">
        <v>120517.69</v>
      </c>
      <c r="F25" s="21">
        <f t="shared" ref="F25:U25" si="5">F$15-F$22</f>
        <v>403500</v>
      </c>
      <c r="G25" s="21">
        <f t="shared" si="5"/>
        <v>403500</v>
      </c>
      <c r="H25" s="21">
        <f t="shared" si="5"/>
        <v>403500</v>
      </c>
      <c r="I25" s="21">
        <f t="shared" si="5"/>
        <v>430400</v>
      </c>
      <c r="J25" s="21">
        <f t="shared" si="5"/>
        <v>457300</v>
      </c>
      <c r="K25" s="21">
        <f t="shared" si="5"/>
        <v>430400</v>
      </c>
      <c r="L25" s="21">
        <f t="shared" si="5"/>
        <v>403500</v>
      </c>
      <c r="M25" s="21">
        <f t="shared" si="5"/>
        <v>403500</v>
      </c>
      <c r="N25" s="21">
        <f t="shared" si="5"/>
        <v>403500</v>
      </c>
      <c r="O25" s="21">
        <f t="shared" si="5"/>
        <v>403500</v>
      </c>
      <c r="P25" s="21">
        <f t="shared" si="5"/>
        <v>403500</v>
      </c>
      <c r="Q25" s="21">
        <f t="shared" si="5"/>
        <v>376600</v>
      </c>
      <c r="R25" s="21">
        <f t="shared" si="5"/>
        <v>80700</v>
      </c>
      <c r="S25" s="21">
        <f t="shared" si="5"/>
        <v>386875.22000000067</v>
      </c>
      <c r="T25" s="21">
        <f t="shared" si="5"/>
        <v>215200</v>
      </c>
      <c r="U25" s="21">
        <f t="shared" si="5"/>
        <v>215200.00000000373</v>
      </c>
      <c r="V25" s="21"/>
      <c r="W25" s="21"/>
      <c r="X25" s="22"/>
    </row>
    <row r="26" spans="2:24" ht="18" customHeight="1" x14ac:dyDescent="0.25">
      <c r="B26" s="73"/>
      <c r="C26" s="37"/>
      <c r="D26" s="38">
        <f>D$25/D$15</f>
        <v>0.11862426431372544</v>
      </c>
      <c r="E26" s="61">
        <f t="shared" ref="E26:U26" si="6">E$25/E$15</f>
        <v>2.7053445721468977E-2</v>
      </c>
      <c r="F26" s="40">
        <f t="shared" si="6"/>
        <v>2.69E-2</v>
      </c>
      <c r="G26" s="40">
        <f t="shared" si="6"/>
        <v>2.69E-2</v>
      </c>
      <c r="H26" s="40">
        <f t="shared" si="6"/>
        <v>2.69E-2</v>
      </c>
      <c r="I26" s="40">
        <f t="shared" si="6"/>
        <v>2.69E-2</v>
      </c>
      <c r="J26" s="40">
        <f t="shared" si="6"/>
        <v>2.69E-2</v>
      </c>
      <c r="K26" s="40">
        <f t="shared" si="6"/>
        <v>2.69E-2</v>
      </c>
      <c r="L26" s="40">
        <f t="shared" si="6"/>
        <v>2.69E-2</v>
      </c>
      <c r="M26" s="40">
        <f t="shared" si="6"/>
        <v>2.69E-2</v>
      </c>
      <c r="N26" s="40">
        <f t="shared" si="6"/>
        <v>2.69E-2</v>
      </c>
      <c r="O26" s="40">
        <f t="shared" si="6"/>
        <v>2.69E-2</v>
      </c>
      <c r="P26" s="40">
        <f t="shared" si="6"/>
        <v>2.69E-2</v>
      </c>
      <c r="Q26" s="40">
        <f t="shared" si="6"/>
        <v>2.69E-2</v>
      </c>
      <c r="R26" s="40">
        <f t="shared" si="6"/>
        <v>2.69E-2</v>
      </c>
      <c r="S26" s="40">
        <f t="shared" si="6"/>
        <v>4.2771328439393345E-2</v>
      </c>
      <c r="T26" s="40">
        <f t="shared" si="6"/>
        <v>2.69E-2</v>
      </c>
      <c r="U26" s="40">
        <f t="shared" si="6"/>
        <v>2.6900000000000465E-2</v>
      </c>
      <c r="V26" s="39"/>
      <c r="W26" s="39"/>
      <c r="X26" s="41"/>
    </row>
    <row r="27" spans="2:24" ht="16.5" customHeight="1" x14ac:dyDescent="0.25">
      <c r="B27" s="6"/>
      <c r="C27" s="7"/>
      <c r="D27" s="11"/>
      <c r="E27" s="56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9"/>
    </row>
    <row r="28" spans="2:24" ht="18" customHeight="1" x14ac:dyDescent="0.25">
      <c r="B28" s="47" t="s">
        <v>12</v>
      </c>
      <c r="C28" s="48">
        <v>2.69E-2</v>
      </c>
      <c r="D28" s="49"/>
      <c r="E28" s="62"/>
      <c r="F28" s="17">
        <f t="shared" ref="F28:U28" si="7">F$15*$C$28</f>
        <v>403500</v>
      </c>
      <c r="G28" s="17">
        <f t="shared" si="7"/>
        <v>403500</v>
      </c>
      <c r="H28" s="17">
        <f t="shared" si="7"/>
        <v>403500</v>
      </c>
      <c r="I28" s="17">
        <f t="shared" si="7"/>
        <v>430400</v>
      </c>
      <c r="J28" s="17">
        <f t="shared" si="7"/>
        <v>457300</v>
      </c>
      <c r="K28" s="17">
        <f t="shared" si="7"/>
        <v>430400</v>
      </c>
      <c r="L28" s="17">
        <f t="shared" si="7"/>
        <v>403500</v>
      </c>
      <c r="M28" s="17">
        <f t="shared" si="7"/>
        <v>403500</v>
      </c>
      <c r="N28" s="17">
        <f t="shared" si="7"/>
        <v>403500</v>
      </c>
      <c r="O28" s="17">
        <f t="shared" si="7"/>
        <v>403500</v>
      </c>
      <c r="P28" s="17">
        <f t="shared" si="7"/>
        <v>403500</v>
      </c>
      <c r="Q28" s="17">
        <f t="shared" si="7"/>
        <v>376600</v>
      </c>
      <c r="R28" s="17">
        <f t="shared" si="7"/>
        <v>80700</v>
      </c>
      <c r="S28" s="17">
        <f t="shared" si="7"/>
        <v>243315.88</v>
      </c>
      <c r="T28" s="17">
        <f t="shared" si="7"/>
        <v>215200</v>
      </c>
      <c r="U28" s="17">
        <f t="shared" si="7"/>
        <v>215200</v>
      </c>
      <c r="V28" s="17"/>
      <c r="W28" s="17"/>
      <c r="X28" s="18"/>
    </row>
    <row r="29" spans="2:24" ht="16.5" customHeight="1" x14ac:dyDescent="0.25">
      <c r="B29" s="6"/>
      <c r="C29" s="7"/>
      <c r="D29" s="11"/>
      <c r="E29" s="56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9"/>
    </row>
    <row r="30" spans="2:24" ht="16.5" customHeight="1" x14ac:dyDescent="0.25">
      <c r="B30" s="6"/>
      <c r="C30" s="7"/>
      <c r="D30" s="11"/>
      <c r="E30" s="56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9"/>
    </row>
    <row r="31" spans="2:24" ht="16.5" customHeight="1" x14ac:dyDescent="0.25">
      <c r="B31" s="6"/>
      <c r="C31" s="7"/>
      <c r="D31" s="11"/>
      <c r="E31" s="56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9"/>
    </row>
    <row r="32" spans="2:24" ht="18" customHeight="1" thickBot="1" x14ac:dyDescent="0.3">
      <c r="B32" s="42" t="s">
        <v>7</v>
      </c>
      <c r="C32" s="43"/>
      <c r="D32" s="44"/>
      <c r="E32" s="63"/>
      <c r="F32" s="45">
        <f t="shared" ref="F32:U32" si="8">ROUND(F$25-F$28,2)</f>
        <v>0</v>
      </c>
      <c r="G32" s="45">
        <f t="shared" si="8"/>
        <v>0</v>
      </c>
      <c r="H32" s="45">
        <f t="shared" si="8"/>
        <v>0</v>
      </c>
      <c r="I32" s="45">
        <f t="shared" si="8"/>
        <v>0</v>
      </c>
      <c r="J32" s="45">
        <f t="shared" si="8"/>
        <v>0</v>
      </c>
      <c r="K32" s="45">
        <f t="shared" si="8"/>
        <v>0</v>
      </c>
      <c r="L32" s="45">
        <f t="shared" si="8"/>
        <v>0</v>
      </c>
      <c r="M32" s="45">
        <f t="shared" si="8"/>
        <v>0</v>
      </c>
      <c r="N32" s="45">
        <f t="shared" si="8"/>
        <v>0</v>
      </c>
      <c r="O32" s="45">
        <f t="shared" si="8"/>
        <v>0</v>
      </c>
      <c r="P32" s="45">
        <f t="shared" si="8"/>
        <v>0</v>
      </c>
      <c r="Q32" s="45">
        <f t="shared" si="8"/>
        <v>0</v>
      </c>
      <c r="R32" s="45">
        <f t="shared" si="8"/>
        <v>0</v>
      </c>
      <c r="S32" s="45">
        <f t="shared" si="8"/>
        <v>143559.34</v>
      </c>
      <c r="T32" s="45">
        <f t="shared" si="8"/>
        <v>0</v>
      </c>
      <c r="U32" s="45">
        <f t="shared" si="8"/>
        <v>0</v>
      </c>
      <c r="V32" s="45"/>
      <c r="W32" s="45"/>
      <c r="X32" s="46"/>
    </row>
  </sheetData>
  <mergeCells count="2">
    <mergeCell ref="B4:E6"/>
    <mergeCell ref="B25:B26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print="0" autoFill="0" autoPict="0" macro="[0]!Incremente">
                <anchor moveWithCells="1" sizeWithCells="1">
                  <from>
                    <xdr:col>1</xdr:col>
                    <xdr:colOff>142875</xdr:colOff>
                    <xdr:row>0</xdr:row>
                    <xdr:rowOff>47625</xdr:rowOff>
                  </from>
                  <to>
                    <xdr:col>1</xdr:col>
                    <xdr:colOff>1743075</xdr:colOff>
                    <xdr:row>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print="0" autoFill="0" autoPict="0" macro="[0]!Importation">
                <anchor moveWithCells="1" sizeWithCells="1">
                  <from>
                    <xdr:col>2</xdr:col>
                    <xdr:colOff>85725</xdr:colOff>
                    <xdr:row>0</xdr:row>
                    <xdr:rowOff>47625</xdr:rowOff>
                  </from>
                  <to>
                    <xdr:col>3</xdr:col>
                    <xdr:colOff>638175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12-16</vt:lpstr>
      <vt:lpstr>01-17</vt:lpstr>
      <vt:lpstr>02-17</vt:lpstr>
      <vt:lpstr>03-17</vt:lpstr>
      <vt:lpstr>04-17</vt:lpstr>
      <vt:lpstr>05-17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</dc:creator>
  <dcterms:created xsi:type="dcterms:W3CDTF">2016-09-06T23:25:09Z</dcterms:created>
  <dcterms:modified xsi:type="dcterms:W3CDTF">2017-01-09T00:09:09Z</dcterms:modified>
</cp:coreProperties>
</file>