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0490" windowHeight="7755" activeTab="1"/>
  </bookViews>
  <sheets>
    <sheet name="11-16" sheetId="1" r:id="rId1"/>
    <sheet name="12-16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4" i="2" l="1"/>
  <c r="AA15" i="2" s="1"/>
  <c r="AB32" i="1"/>
  <c r="AB28" i="1"/>
  <c r="AB25" i="1"/>
  <c r="AB26" i="1"/>
  <c r="AB22" i="1"/>
  <c r="AB20" i="1"/>
  <c r="AB15" i="1"/>
  <c r="AB14" i="1"/>
  <c r="E25" i="2"/>
  <c r="E26" i="2" s="1"/>
  <c r="D25" i="2"/>
  <c r="D26" i="2" s="1"/>
  <c r="AD22" i="2"/>
  <c r="AC22" i="2"/>
  <c r="D20" i="2"/>
  <c r="AD18" i="2"/>
  <c r="AC15" i="2"/>
  <c r="O15" i="2"/>
  <c r="Z14" i="2"/>
  <c r="Z15" i="2" s="1"/>
  <c r="Z28" i="2" s="1"/>
  <c r="Y14" i="2"/>
  <c r="Y15" i="2" s="1"/>
  <c r="Y28" i="2" s="1"/>
  <c r="X14" i="2"/>
  <c r="X15" i="2" s="1"/>
  <c r="X28" i="2" s="1"/>
  <c r="W14" i="2"/>
  <c r="W15" i="2" s="1"/>
  <c r="V14" i="2"/>
  <c r="V15" i="2" s="1"/>
  <c r="U14" i="2"/>
  <c r="U15" i="2" s="1"/>
  <c r="U28" i="2" s="1"/>
  <c r="T14" i="2"/>
  <c r="T15" i="2" s="1"/>
  <c r="T28" i="2" s="1"/>
  <c r="S14" i="2"/>
  <c r="S15" i="2" s="1"/>
  <c r="R14" i="2"/>
  <c r="R15" i="2" s="1"/>
  <c r="Q14" i="2"/>
  <c r="Q15" i="2" s="1"/>
  <c r="Q28" i="2" s="1"/>
  <c r="P14" i="2"/>
  <c r="P15" i="2" s="1"/>
  <c r="P28" i="2" s="1"/>
  <c r="O14" i="2"/>
  <c r="N14" i="2"/>
  <c r="N15" i="2" s="1"/>
  <c r="M14" i="2"/>
  <c r="M15" i="2" s="1"/>
  <c r="M28" i="2" s="1"/>
  <c r="L14" i="2"/>
  <c r="L15" i="2" s="1"/>
  <c r="L28" i="2" s="1"/>
  <c r="K14" i="2"/>
  <c r="K15" i="2" s="1"/>
  <c r="J14" i="2"/>
  <c r="J15" i="2" s="1"/>
  <c r="I14" i="2"/>
  <c r="I15" i="2" s="1"/>
  <c r="I28" i="2" s="1"/>
  <c r="H14" i="2"/>
  <c r="H15" i="2" s="1"/>
  <c r="H28" i="2" s="1"/>
  <c r="G14" i="2"/>
  <c r="G15" i="2" s="1"/>
  <c r="F14" i="2"/>
  <c r="F15" i="2" s="1"/>
  <c r="F9" i="2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A20" i="2" l="1"/>
  <c r="AA22" i="2" s="1"/>
  <c r="AA25" i="2" s="1"/>
  <c r="AA28" i="2"/>
  <c r="F20" i="2"/>
  <c r="F22" i="2" s="1"/>
  <c r="F25" i="2" s="1"/>
  <c r="N20" i="2"/>
  <c r="N22" i="2" s="1"/>
  <c r="N25" i="2" s="1"/>
  <c r="V20" i="2"/>
  <c r="V22" i="2" s="1"/>
  <c r="V25" i="2" s="1"/>
  <c r="H20" i="2"/>
  <c r="H22" i="2" s="1"/>
  <c r="H25" i="2" s="1"/>
  <c r="P20" i="2"/>
  <c r="P22" i="2" s="1"/>
  <c r="P25" i="2" s="1"/>
  <c r="X20" i="2"/>
  <c r="X22" i="2" s="1"/>
  <c r="X25" i="2" s="1"/>
  <c r="F28" i="2"/>
  <c r="N28" i="2"/>
  <c r="V28" i="2"/>
  <c r="G20" i="2"/>
  <c r="G22" i="2" s="1"/>
  <c r="G25" i="2" s="1"/>
  <c r="O20" i="2"/>
  <c r="O22" i="2" s="1"/>
  <c r="O25" i="2" s="1"/>
  <c r="W20" i="2"/>
  <c r="W22" i="2" s="1"/>
  <c r="W25" i="2" s="1"/>
  <c r="W28" i="2"/>
  <c r="I20" i="2"/>
  <c r="I22" i="2" s="1"/>
  <c r="I25" i="2" s="1"/>
  <c r="Q20" i="2"/>
  <c r="Q22" i="2" s="1"/>
  <c r="Q25" i="2" s="1"/>
  <c r="Y20" i="2"/>
  <c r="Y22" i="2" s="1"/>
  <c r="Y25" i="2" s="1"/>
  <c r="G28" i="2"/>
  <c r="O28" i="2"/>
  <c r="J20" i="2"/>
  <c r="J22" i="2" s="1"/>
  <c r="J25" i="2" s="1"/>
  <c r="R20" i="2"/>
  <c r="R22" i="2" s="1"/>
  <c r="R25" i="2" s="1"/>
  <c r="Z20" i="2"/>
  <c r="Z22" i="2" s="1"/>
  <c r="Z25" i="2" s="1"/>
  <c r="L20" i="2"/>
  <c r="L22" i="2" s="1"/>
  <c r="L25" i="2" s="1"/>
  <c r="T20" i="2"/>
  <c r="T22" i="2" s="1"/>
  <c r="T25" i="2" s="1"/>
  <c r="J28" i="2"/>
  <c r="R28" i="2"/>
  <c r="K20" i="2"/>
  <c r="K22" i="2" s="1"/>
  <c r="K25" i="2" s="1"/>
  <c r="S20" i="2"/>
  <c r="S22" i="2" s="1"/>
  <c r="S25" i="2" s="1"/>
  <c r="M20" i="2"/>
  <c r="M22" i="2" s="1"/>
  <c r="M25" i="2" s="1"/>
  <c r="U20" i="2"/>
  <c r="U22" i="2" s="1"/>
  <c r="U25" i="2" s="1"/>
  <c r="K28" i="2"/>
  <c r="S28" i="2"/>
  <c r="AD22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AA32" i="2" l="1"/>
  <c r="AA26" i="2"/>
  <c r="U32" i="2"/>
  <c r="U26" i="2"/>
  <c r="S32" i="2"/>
  <c r="S26" i="2"/>
  <c r="Z32" i="2"/>
  <c r="Z26" i="2"/>
  <c r="O32" i="2"/>
  <c r="O26" i="2"/>
  <c r="M32" i="2"/>
  <c r="M26" i="2"/>
  <c r="K32" i="2"/>
  <c r="K26" i="2"/>
  <c r="H32" i="2"/>
  <c r="H26" i="2"/>
  <c r="F32" i="2"/>
  <c r="F26" i="2"/>
  <c r="V32" i="2"/>
  <c r="V26" i="2"/>
  <c r="L32" i="2"/>
  <c r="L26" i="2"/>
  <c r="J32" i="2"/>
  <c r="J26" i="2"/>
  <c r="Q32" i="2"/>
  <c r="Q26" i="2"/>
  <c r="I32" i="2"/>
  <c r="I26" i="2"/>
  <c r="X32" i="2"/>
  <c r="X26" i="2"/>
  <c r="R32" i="2"/>
  <c r="R26" i="2"/>
  <c r="W32" i="2"/>
  <c r="W26" i="2"/>
  <c r="G32" i="2"/>
  <c r="G26" i="2"/>
  <c r="T32" i="2"/>
  <c r="T26" i="2"/>
  <c r="N32" i="2"/>
  <c r="N26" i="2"/>
  <c r="P26" i="2"/>
  <c r="P32" i="2"/>
  <c r="Y32" i="2"/>
  <c r="Y26" i="2"/>
  <c r="F9" i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D15" i="1" l="1"/>
  <c r="E25" i="1" l="1"/>
  <c r="E26" i="1" s="1"/>
  <c r="AA15" i="1" l="1"/>
  <c r="AA28" i="1" l="1"/>
  <c r="AA20" i="1"/>
  <c r="AA22" i="1" s="1"/>
  <c r="AE18" i="1" l="1"/>
  <c r="D20" i="1" l="1"/>
  <c r="D25" i="1" l="1"/>
  <c r="D26" i="1" s="1"/>
  <c r="Z15" i="1" l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J28" i="1" l="1"/>
  <c r="J20" i="1"/>
  <c r="J22" i="1" s="1"/>
  <c r="J25" i="1" s="1"/>
  <c r="N28" i="1"/>
  <c r="N20" i="1"/>
  <c r="N22" i="1" s="1"/>
  <c r="N25" i="1" s="1"/>
  <c r="R28" i="1"/>
  <c r="R20" i="1"/>
  <c r="R22" i="1" s="1"/>
  <c r="R25" i="1" s="1"/>
  <c r="V28" i="1"/>
  <c r="V20" i="1"/>
  <c r="V22" i="1" s="1"/>
  <c r="V25" i="1" s="1"/>
  <c r="Z28" i="1"/>
  <c r="Z20" i="1"/>
  <c r="G28" i="1"/>
  <c r="G20" i="1"/>
  <c r="K28" i="1"/>
  <c r="K20" i="1"/>
  <c r="K22" i="1" s="1"/>
  <c r="K25" i="1" s="1"/>
  <c r="O28" i="1"/>
  <c r="O20" i="1"/>
  <c r="O22" i="1" s="1"/>
  <c r="O25" i="1" s="1"/>
  <c r="S28" i="1"/>
  <c r="S20" i="1"/>
  <c r="W28" i="1"/>
  <c r="W20" i="1"/>
  <c r="W22" i="1" s="1"/>
  <c r="W25" i="1" s="1"/>
  <c r="H28" i="1"/>
  <c r="H20" i="1"/>
  <c r="H22" i="1" s="1"/>
  <c r="H25" i="1" s="1"/>
  <c r="L28" i="1"/>
  <c r="L20" i="1"/>
  <c r="L22" i="1" s="1"/>
  <c r="L25" i="1" s="1"/>
  <c r="P28" i="1"/>
  <c r="P20" i="1"/>
  <c r="P22" i="1" s="1"/>
  <c r="P25" i="1" s="1"/>
  <c r="T28" i="1"/>
  <c r="T20" i="1"/>
  <c r="T22" i="1" s="1"/>
  <c r="T25" i="1" s="1"/>
  <c r="X28" i="1"/>
  <c r="X20" i="1"/>
  <c r="X22" i="1" s="1"/>
  <c r="X25" i="1" s="1"/>
  <c r="I28" i="1"/>
  <c r="I20" i="1"/>
  <c r="I22" i="1" s="1"/>
  <c r="I25" i="1" s="1"/>
  <c r="M28" i="1"/>
  <c r="M20" i="1"/>
  <c r="M22" i="1" s="1"/>
  <c r="M25" i="1" s="1"/>
  <c r="Q28" i="1"/>
  <c r="Q20" i="1"/>
  <c r="Q22" i="1" s="1"/>
  <c r="Q25" i="1" s="1"/>
  <c r="U28" i="1"/>
  <c r="U20" i="1"/>
  <c r="U22" i="1" s="1"/>
  <c r="U25" i="1" s="1"/>
  <c r="Y28" i="1"/>
  <c r="Y20" i="1"/>
  <c r="Y22" i="1" s="1"/>
  <c r="Y25" i="1" s="1"/>
  <c r="F20" i="1"/>
  <c r="F28" i="1"/>
  <c r="Y32" i="1" l="1"/>
  <c r="Q32" i="1"/>
  <c r="I32" i="1"/>
  <c r="T32" i="1"/>
  <c r="L32" i="1"/>
  <c r="W32" i="1"/>
  <c r="O32" i="1"/>
  <c r="V32" i="1"/>
  <c r="N32" i="1"/>
  <c r="U32" i="1"/>
  <c r="M32" i="1"/>
  <c r="X32" i="1"/>
  <c r="P32" i="1"/>
  <c r="H32" i="1"/>
  <c r="K32" i="1"/>
  <c r="R32" i="1"/>
  <c r="J32" i="1"/>
  <c r="S22" i="1"/>
  <c r="S25" i="1" s="1"/>
  <c r="G22" i="1"/>
  <c r="AE15" i="1"/>
  <c r="Z22" i="1"/>
  <c r="Z25" i="1" s="1"/>
  <c r="Z32" i="1" s="1"/>
  <c r="Y26" i="1"/>
  <c r="Q26" i="1"/>
  <c r="I26" i="1"/>
  <c r="T26" i="1"/>
  <c r="L26" i="1"/>
  <c r="W26" i="1"/>
  <c r="O26" i="1"/>
  <c r="V26" i="1"/>
  <c r="N26" i="1"/>
  <c r="U26" i="1"/>
  <c r="M26" i="1"/>
  <c r="X26" i="1"/>
  <c r="P26" i="1"/>
  <c r="H26" i="1"/>
  <c r="K26" i="1"/>
  <c r="R26" i="1"/>
  <c r="J26" i="1"/>
  <c r="G25" i="1" l="1"/>
  <c r="S26" i="1"/>
  <c r="S32" i="1"/>
  <c r="Z26" i="1"/>
  <c r="AA25" i="1"/>
  <c r="AA26" i="1" l="1"/>
  <c r="AA32" i="1"/>
  <c r="G26" i="1"/>
  <c r="G32" i="1"/>
  <c r="AE22" i="1" l="1"/>
  <c r="F22" i="1"/>
  <c r="F25" i="1" s="1"/>
  <c r="F26" i="1" l="1"/>
  <c r="F32" i="1"/>
</calcChain>
</file>

<file path=xl/sharedStrings.xml><?xml version="1.0" encoding="utf-8"?>
<sst xmlns="http://schemas.openxmlformats.org/spreadsheetml/2006/main" count="40" uniqueCount="20">
  <si>
    <t>Budget conforme</t>
  </si>
  <si>
    <t>Descritpion</t>
  </si>
  <si>
    <t>Type</t>
  </si>
  <si>
    <t>Total FDC</t>
  </si>
  <si>
    <t>Ecart</t>
  </si>
  <si>
    <t>Activité SAP</t>
  </si>
  <si>
    <t>Dépenses SAP</t>
  </si>
  <si>
    <t>Correction des dépenses</t>
  </si>
  <si>
    <t>Frais proportionnels</t>
  </si>
  <si>
    <t>Correction D'activité</t>
  </si>
  <si>
    <t>Activité Corrigée</t>
  </si>
  <si>
    <t>Marge après FP</t>
  </si>
  <si>
    <t>Marge à réaliser</t>
  </si>
  <si>
    <t>Correction Des Dépenses</t>
  </si>
  <si>
    <t>Dépenses Corigées</t>
  </si>
  <si>
    <t>Activité Previsionnelle</t>
  </si>
  <si>
    <t>Mensuelle</t>
  </si>
  <si>
    <t>Cumul Stade</t>
  </si>
  <si>
    <t>Prévisions d'Activité et de Marge</t>
  </si>
  <si>
    <t>Cumul FDC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</si>
</sst>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b/>
      <sz val="11"/>
      <color theme="0"/>
      <name val="Book Antiqua"/>
      <family val="1"/>
    </font>
    <font>
      <sz val="10"/>
      <name val="Arial"/>
      <family val="2"/>
    </font>
    <font>
      <b/>
      <sz val="22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name val="Book Antiqua"/>
      <family val="1"/>
    </font>
    <font>
      <b/>
      <sz val="24"/>
      <name val="Book Antiqua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BCD"/>
        <bgColor indexed="64"/>
      </patternFill>
    </fill>
    <fill>
      <patternFill patternType="solid">
        <fgColor rgb="FFE5CA7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33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rgb="FF000000"/>
      </left>
      <right style="dashed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ashed">
        <color rgb="FF000000"/>
      </right>
      <top style="medium">
        <color rgb="FF000000"/>
      </top>
      <bottom/>
      <diagonal/>
    </border>
    <border>
      <left style="double">
        <color rgb="FF000000"/>
      </left>
      <right style="dashed">
        <color rgb="FF000000"/>
      </right>
      <top/>
      <bottom/>
      <diagonal/>
    </border>
    <border>
      <left style="double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</cellStyleXfs>
  <cellXfs count="85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" fontId="7" fillId="4" borderId="6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" fontId="7" fillId="5" borderId="6" xfId="0" applyNumberFormat="1" applyFont="1" applyFill="1" applyBorder="1" applyAlignment="1">
      <alignment horizontal="center" vertical="center"/>
    </xf>
    <xf numFmtId="4" fontId="7" fillId="4" borderId="8" xfId="0" applyNumberFormat="1" applyFont="1" applyFill="1" applyBorder="1" applyAlignment="1">
      <alignment horizontal="center" vertical="center"/>
    </xf>
    <xf numFmtId="4" fontId="7" fillId="4" borderId="9" xfId="0" applyNumberFormat="1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/>
    </xf>
    <xf numFmtId="4" fontId="7" fillId="3" borderId="9" xfId="0" applyNumberFormat="1" applyFont="1" applyFill="1" applyBorder="1" applyAlignment="1">
      <alignment horizontal="center" vertical="center"/>
    </xf>
    <xf numFmtId="4" fontId="7" fillId="5" borderId="8" xfId="0" applyNumberFormat="1" applyFont="1" applyFill="1" applyBorder="1" applyAlignment="1">
      <alignment horizontal="center" vertical="center"/>
    </xf>
    <xf numFmtId="4" fontId="7" fillId="5" borderId="9" xfId="0" applyNumberFormat="1" applyFont="1" applyFill="1" applyBorder="1" applyAlignment="1">
      <alignment horizontal="center" vertical="center"/>
    </xf>
    <xf numFmtId="4" fontId="7" fillId="7" borderId="8" xfId="0" applyNumberFormat="1" applyFont="1" applyFill="1" applyBorder="1" applyAlignment="1">
      <alignment horizontal="center" vertical="center"/>
    </xf>
    <xf numFmtId="4" fontId="7" fillId="7" borderId="9" xfId="0" applyNumberFormat="1" applyFont="1" applyFill="1" applyBorder="1" applyAlignment="1">
      <alignment horizontal="center" vertical="center"/>
    </xf>
    <xf numFmtId="0" fontId="7" fillId="4" borderId="4" xfId="1" applyNumberFormat="1" applyFont="1" applyFill="1" applyBorder="1" applyAlignment="1">
      <alignment horizontal="center" vertical="center"/>
    </xf>
    <xf numFmtId="0" fontId="7" fillId="5" borderId="4" xfId="1" applyNumberFormat="1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9" borderId="22" xfId="1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8" xfId="0" applyNumberFormat="1" applyFont="1" applyFill="1" applyBorder="1" applyAlignment="1">
      <alignment horizontal="center" vertical="center"/>
    </xf>
    <xf numFmtId="4" fontId="3" fillId="9" borderId="8" xfId="0" applyNumberFormat="1" applyFont="1" applyFill="1" applyBorder="1" applyAlignment="1">
      <alignment horizontal="center" vertical="center"/>
    </xf>
    <xf numFmtId="0" fontId="3" fillId="9" borderId="9" xfId="0" applyNumberFormat="1" applyFont="1" applyFill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4" fontId="7" fillId="4" borderId="27" xfId="0" applyNumberFormat="1" applyFont="1" applyFill="1" applyBorder="1" applyAlignment="1">
      <alignment horizontal="center" vertical="center"/>
    </xf>
    <xf numFmtId="4" fontId="7" fillId="7" borderId="27" xfId="0" applyNumberFormat="1" applyFont="1" applyFill="1" applyBorder="1" applyAlignment="1">
      <alignment horizontal="center" vertical="center"/>
    </xf>
    <xf numFmtId="4" fontId="7" fillId="5" borderId="27" xfId="0" applyNumberFormat="1" applyFont="1" applyFill="1" applyBorder="1" applyAlignment="1">
      <alignment horizontal="center" vertical="center"/>
    </xf>
    <xf numFmtId="0" fontId="3" fillId="9" borderId="27" xfId="0" applyNumberFormat="1" applyFont="1" applyFill="1" applyBorder="1" applyAlignment="1">
      <alignment horizontal="center" vertical="center"/>
    </xf>
    <xf numFmtId="4" fontId="7" fillId="3" borderId="27" xfId="0" applyNumberFormat="1" applyFont="1" applyFill="1" applyBorder="1" applyAlignment="1">
      <alignment horizontal="center" vertical="center"/>
    </xf>
    <xf numFmtId="4" fontId="8" fillId="6" borderId="26" xfId="0" applyNumberFormat="1" applyFont="1" applyFill="1" applyBorder="1" applyAlignment="1">
      <alignment horizontal="center" vertical="center"/>
    </xf>
    <xf numFmtId="4" fontId="8" fillId="6" borderId="17" xfId="0" applyNumberFormat="1" applyFont="1" applyFill="1" applyBorder="1" applyAlignment="1">
      <alignment horizontal="center" vertical="center"/>
    </xf>
    <xf numFmtId="4" fontId="8" fillId="6" borderId="18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7" fillId="7" borderId="4" xfId="1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0" fontId="7" fillId="10" borderId="22" xfId="1" applyNumberFormat="1" applyFont="1" applyFill="1" applyBorder="1" applyAlignment="1">
      <alignment horizontal="center" vertical="center"/>
    </xf>
    <xf numFmtId="10" fontId="7" fillId="10" borderId="24" xfId="0" applyNumberFormat="1" applyFont="1" applyFill="1" applyBorder="1" applyAlignment="1">
      <alignment horizontal="center" vertical="center"/>
    </xf>
    <xf numFmtId="10" fontId="7" fillId="10" borderId="27" xfId="0" applyNumberFormat="1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10" fontId="7" fillId="10" borderId="8" xfId="0" applyNumberFormat="1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5" xfId="1" applyNumberFormat="1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4" fontId="7" fillId="8" borderId="28" xfId="0" applyNumberFormat="1" applyFont="1" applyFill="1" applyBorder="1" applyAlignment="1">
      <alignment horizontal="center" vertical="center"/>
    </xf>
    <xf numFmtId="4" fontId="7" fillId="8" borderId="10" xfId="0" applyNumberFormat="1" applyFont="1" applyFill="1" applyBorder="1" applyAlignment="1">
      <alignment horizontal="center" vertical="center"/>
    </xf>
    <xf numFmtId="4" fontId="7" fillId="8" borderId="1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0" fontId="7" fillId="3" borderId="4" xfId="1" applyNumberFormat="1" applyFont="1" applyFill="1" applyBorder="1" applyAlignment="1">
      <alignment horizontal="center" vertical="center"/>
    </xf>
    <xf numFmtId="4" fontId="7" fillId="3" borderId="6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64" fontId="2" fillId="2" borderId="25" xfId="0" applyNumberFormat="1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4" fontId="8" fillId="6" borderId="19" xfId="0" applyNumberFormat="1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4" fontId="8" fillId="6" borderId="30" xfId="0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4" fontId="7" fillId="4" borderId="31" xfId="0" applyNumberFormat="1" applyFont="1" applyFill="1" applyBorder="1" applyAlignment="1">
      <alignment horizontal="center" vertical="center"/>
    </xf>
    <xf numFmtId="0" fontId="3" fillId="9" borderId="31" xfId="0" applyFont="1" applyFill="1" applyBorder="1" applyAlignment="1">
      <alignment horizontal="center" vertical="center"/>
    </xf>
    <xf numFmtId="4" fontId="7" fillId="5" borderId="31" xfId="0" applyNumberFormat="1" applyFont="1" applyFill="1" applyBorder="1" applyAlignment="1">
      <alignment horizontal="center" vertical="center"/>
    </xf>
    <xf numFmtId="4" fontId="7" fillId="7" borderId="31" xfId="0" applyNumberFormat="1" applyFont="1" applyFill="1" applyBorder="1" applyAlignment="1">
      <alignment horizontal="center" vertical="center"/>
    </xf>
    <xf numFmtId="10" fontId="7" fillId="10" borderId="31" xfId="0" applyNumberFormat="1" applyFont="1" applyFill="1" applyBorder="1" applyAlignment="1">
      <alignment horizontal="center" vertical="center"/>
    </xf>
    <xf numFmtId="4" fontId="7" fillId="3" borderId="31" xfId="0" applyNumberFormat="1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0" fontId="7" fillId="11" borderId="4" xfId="1" applyNumberFormat="1" applyFont="1" applyFill="1" applyBorder="1" applyAlignment="1">
      <alignment horizontal="center" vertical="center"/>
    </xf>
    <xf numFmtId="4" fontId="7" fillId="11" borderId="6" xfId="0" applyNumberFormat="1" applyFont="1" applyFill="1" applyBorder="1" applyAlignment="1">
      <alignment horizontal="center" vertical="center"/>
    </xf>
    <xf numFmtId="4" fontId="7" fillId="11" borderId="31" xfId="0" applyNumberFormat="1" applyFont="1" applyFill="1" applyBorder="1" applyAlignment="1">
      <alignment horizontal="center" vertical="center"/>
    </xf>
    <xf numFmtId="4" fontId="7" fillId="11" borderId="27" xfId="0" applyNumberFormat="1" applyFont="1" applyFill="1" applyBorder="1" applyAlignment="1">
      <alignment horizontal="center" vertical="center"/>
    </xf>
    <xf numFmtId="4" fontId="7" fillId="11" borderId="8" xfId="0" applyNumberFormat="1" applyFont="1" applyFill="1" applyBorder="1" applyAlignment="1">
      <alignment horizontal="center" vertical="center"/>
    </xf>
    <xf numFmtId="4" fontId="7" fillId="11" borderId="9" xfId="0" applyNumberFormat="1" applyFont="1" applyFill="1" applyBorder="1" applyAlignment="1">
      <alignment horizontal="center" vertical="center"/>
    </xf>
    <xf numFmtId="2" fontId="3" fillId="9" borderId="27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3" xfId="2"/>
    <cellStyle name="Pourcentage" xfId="1" builtinId="5"/>
  </cellStyles>
  <dxfs count="0"/>
  <tableStyles count="0" defaultTableStyle="TableStyleMedium2" defaultPivotStyle="PivotStyleLight16"/>
  <colors>
    <mruColors>
      <color rgb="FF99FF33"/>
      <color rgb="FFE5CA7F"/>
      <color rgb="FF00FF99"/>
      <color rgb="FFFFCCCC"/>
      <color rgb="FFFF9BCD"/>
      <color rgb="FFCC75EF"/>
      <color rgb="FFFFB9B9"/>
      <color rgb="FFFFA7A7"/>
      <color rgb="FFCAF1F6"/>
      <color rgb="FFE0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57150</xdr:rowOff>
        </xdr:from>
        <xdr:to>
          <xdr:col>3</xdr:col>
          <xdr:colOff>723900</xdr:colOff>
          <xdr:row>5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5</xdr:row>
          <xdr:rowOff>104775</xdr:rowOff>
        </xdr:from>
        <xdr:to>
          <xdr:col>3</xdr:col>
          <xdr:colOff>704850</xdr:colOff>
          <xdr:row>7</xdr:row>
          <xdr:rowOff>57150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</sheetPr>
  <dimension ref="B3:AE32"/>
  <sheetViews>
    <sheetView showGridLines="0" workbookViewId="0">
      <selection activeCell="AD34" sqref="AD34"/>
    </sheetView>
  </sheetViews>
  <sheetFormatPr baseColWidth="10" defaultRowHeight="15" x14ac:dyDescent="0.25"/>
  <cols>
    <col min="1" max="1" width="3.7109375" customWidth="1"/>
    <col min="2" max="2" width="30.7109375" customWidth="1"/>
    <col min="3" max="3" width="15.7109375" customWidth="1"/>
    <col min="4" max="5" width="20.7109375" customWidth="1"/>
    <col min="6" max="31" width="16.85546875" customWidth="1"/>
  </cols>
  <sheetData>
    <row r="3" spans="2:31" ht="15" customHeight="1" x14ac:dyDescent="0.2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2:31" ht="15" customHeight="1" x14ac:dyDescent="0.25">
      <c r="F4" s="83" t="s">
        <v>18</v>
      </c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</row>
    <row r="5" spans="2:31" ht="15" customHeight="1" x14ac:dyDescent="0.25"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</row>
    <row r="6" spans="2:31" ht="15" customHeight="1" x14ac:dyDescent="0.25"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</row>
    <row r="8" spans="2:31" ht="15.75" thickBot="1" x14ac:dyDescent="0.3"/>
    <row r="9" spans="2:31" ht="24" customHeight="1" thickBot="1" x14ac:dyDescent="0.3">
      <c r="B9" s="1" t="s">
        <v>1</v>
      </c>
      <c r="C9" s="2" t="s">
        <v>2</v>
      </c>
      <c r="D9" s="10" t="s">
        <v>0</v>
      </c>
      <c r="E9" s="65" t="s">
        <v>17</v>
      </c>
      <c r="F9" s="61" t="str">
        <f ca="1">PROPER(TEXT(MID(CELL("filename",A1),FIND("]",CELL("filename",A1))+1,LEN(CELL("filename",A1))-FIND("]",CELL("filename",A1))),"mmmm-aa"))</f>
        <v>Novembre-16</v>
      </c>
      <c r="G9" s="60" t="str">
        <f ca="1">PROPER(TEXT(F9+31,"mmmm-aa"))</f>
        <v>Décembre-16</v>
      </c>
      <c r="H9" s="60" t="str">
        <f ca="1">PROPER(TEXT(G9+31,"mmmm-aa"))</f>
        <v>Janvier-17</v>
      </c>
      <c r="I9" s="60" t="str">
        <f t="shared" ref="I9:AB9" ca="1" si="0">PROPER(TEXT(H9+31,"mmmm-aa"))</f>
        <v>Février-17</v>
      </c>
      <c r="J9" s="60" t="str">
        <f t="shared" ca="1" si="0"/>
        <v>Mars-17</v>
      </c>
      <c r="K9" s="60" t="str">
        <f t="shared" ca="1" si="0"/>
        <v>Avril-17</v>
      </c>
      <c r="L9" s="60" t="str">
        <f t="shared" ca="1" si="0"/>
        <v>Mai-17</v>
      </c>
      <c r="M9" s="60" t="str">
        <f t="shared" ca="1" si="0"/>
        <v>Juin-17</v>
      </c>
      <c r="N9" s="60" t="str">
        <f t="shared" ca="1" si="0"/>
        <v>Juillet-17</v>
      </c>
      <c r="O9" s="60" t="str">
        <f t="shared" ca="1" si="0"/>
        <v>Août-17</v>
      </c>
      <c r="P9" s="60" t="str">
        <f t="shared" ca="1" si="0"/>
        <v>Septembre-17</v>
      </c>
      <c r="Q9" s="60" t="str">
        <f t="shared" ca="1" si="0"/>
        <v>Octobre-17</v>
      </c>
      <c r="R9" s="60" t="str">
        <f t="shared" ca="1" si="0"/>
        <v>Novembre-17</v>
      </c>
      <c r="S9" s="60" t="str">
        <f t="shared" ca="1" si="0"/>
        <v>Décembre-17</v>
      </c>
      <c r="T9" s="60" t="str">
        <f t="shared" ca="1" si="0"/>
        <v>Janvier-18</v>
      </c>
      <c r="U9" s="60" t="str">
        <f t="shared" ca="1" si="0"/>
        <v>Février-18</v>
      </c>
      <c r="V9" s="60" t="str">
        <f t="shared" ca="1" si="0"/>
        <v>Mars-18</v>
      </c>
      <c r="W9" s="60" t="str">
        <f t="shared" ca="1" si="0"/>
        <v>Avril-18</v>
      </c>
      <c r="X9" s="60" t="str">
        <f t="shared" ca="1" si="0"/>
        <v>Mai-18</v>
      </c>
      <c r="Y9" s="60" t="str">
        <f t="shared" ca="1" si="0"/>
        <v>Juin-18</v>
      </c>
      <c r="Z9" s="60" t="str">
        <f t="shared" ca="1" si="0"/>
        <v>Juillet-18</v>
      </c>
      <c r="AA9" s="60" t="str">
        <f t="shared" ca="1" si="0"/>
        <v>Août-18</v>
      </c>
      <c r="AB9" s="60" t="str">
        <f t="shared" ca="1" si="0"/>
        <v>Septembre-18</v>
      </c>
      <c r="AC9" s="4" t="s">
        <v>19</v>
      </c>
      <c r="AD9" s="4" t="s">
        <v>4</v>
      </c>
      <c r="AE9" s="5" t="s">
        <v>3</v>
      </c>
    </row>
    <row r="10" spans="2:31" ht="18" customHeight="1" x14ac:dyDescent="0.25">
      <c r="B10" s="62" t="s">
        <v>15</v>
      </c>
      <c r="C10" s="63" t="s">
        <v>16</v>
      </c>
      <c r="D10" s="64">
        <v>280500000</v>
      </c>
      <c r="E10" s="66">
        <v>2108400</v>
      </c>
      <c r="F10" s="39">
        <v>2000000</v>
      </c>
      <c r="G10" s="40">
        <v>10000000</v>
      </c>
      <c r="H10" s="40">
        <v>10000000</v>
      </c>
      <c r="I10" s="40">
        <v>12000000</v>
      </c>
      <c r="J10" s="40">
        <v>12000000</v>
      </c>
      <c r="K10" s="40">
        <v>12000000</v>
      </c>
      <c r="L10" s="40">
        <v>12000000</v>
      </c>
      <c r="M10" s="40">
        <v>14000000</v>
      </c>
      <c r="N10" s="40">
        <v>14000000</v>
      </c>
      <c r="O10" s="40">
        <v>11000000</v>
      </c>
      <c r="P10" s="40">
        <v>10000000</v>
      </c>
      <c r="Q10" s="40">
        <v>10000000</v>
      </c>
      <c r="R10" s="40">
        <v>10000000</v>
      </c>
      <c r="S10" s="40">
        <v>12000000</v>
      </c>
      <c r="T10" s="40">
        <v>16000000</v>
      </c>
      <c r="U10" s="40">
        <v>16000000</v>
      </c>
      <c r="V10" s="40">
        <v>16000000</v>
      </c>
      <c r="W10" s="40">
        <v>16000000</v>
      </c>
      <c r="X10" s="40">
        <v>16000000</v>
      </c>
      <c r="Y10" s="40">
        <v>17000000</v>
      </c>
      <c r="Z10" s="40">
        <v>17500000</v>
      </c>
      <c r="AA10" s="40">
        <v>10891600.01</v>
      </c>
      <c r="AB10" s="40">
        <v>2000000</v>
      </c>
      <c r="AC10" s="40"/>
      <c r="AD10" s="40"/>
      <c r="AE10" s="41"/>
    </row>
    <row r="11" spans="2:31" ht="16.5" customHeight="1" x14ac:dyDescent="0.25">
      <c r="B11" s="6"/>
      <c r="C11" s="7"/>
      <c r="D11" s="11"/>
      <c r="E11" s="67"/>
      <c r="F11" s="33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9"/>
    </row>
    <row r="12" spans="2:31" ht="16.5" customHeight="1" x14ac:dyDescent="0.25">
      <c r="B12" s="6"/>
      <c r="C12" s="7"/>
      <c r="D12" s="11"/>
      <c r="E12" s="67"/>
      <c r="F12" s="33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9"/>
    </row>
    <row r="13" spans="2:31" ht="18" customHeight="1" x14ac:dyDescent="0.25">
      <c r="B13" s="12" t="s">
        <v>5</v>
      </c>
      <c r="C13" s="24"/>
      <c r="D13" s="13">
        <v>280500000</v>
      </c>
      <c r="E13" s="68">
        <v>2108400</v>
      </c>
      <c r="F13" s="34">
        <v>22391798.98</v>
      </c>
      <c r="G13" s="16">
        <v>18224265.16</v>
      </c>
      <c r="H13" s="16">
        <v>11379566.960000001</v>
      </c>
      <c r="I13" s="16">
        <v>24275878.18</v>
      </c>
      <c r="J13" s="16">
        <v>27851844.780000001</v>
      </c>
      <c r="K13" s="16">
        <v>26423871.27</v>
      </c>
      <c r="L13" s="16">
        <v>16871357.719999999</v>
      </c>
      <c r="M13" s="16">
        <v>16814472.059999999</v>
      </c>
      <c r="N13" s="16">
        <v>16819245.68</v>
      </c>
      <c r="O13" s="16">
        <v>16326563.789999999</v>
      </c>
      <c r="P13" s="16">
        <v>16348298.539999999</v>
      </c>
      <c r="Q13" s="16">
        <v>16033170.18</v>
      </c>
      <c r="R13" s="16">
        <v>2575253.7199999997</v>
      </c>
      <c r="S13" s="16">
        <v>1336969.0899999999</v>
      </c>
      <c r="T13" s="16">
        <v>1232997.58</v>
      </c>
      <c r="U13" s="16">
        <v>1135217.9000000004</v>
      </c>
      <c r="V13" s="16">
        <v>1123922.1500000004</v>
      </c>
      <c r="W13" s="16">
        <v>1094712.1300000008</v>
      </c>
      <c r="X13" s="16">
        <v>649549.05000000075</v>
      </c>
      <c r="Y13" s="16">
        <v>330848.24000000022</v>
      </c>
      <c r="Z13" s="16">
        <v>9636.3500000014901</v>
      </c>
      <c r="AA13" s="16">
        <v>39142160.5</v>
      </c>
      <c r="AB13" s="16">
        <v>2000000</v>
      </c>
      <c r="AC13" s="16">
        <v>280500000</v>
      </c>
      <c r="AD13" s="16"/>
      <c r="AE13" s="17">
        <v>280500000</v>
      </c>
    </row>
    <row r="14" spans="2:31" ht="18" customHeight="1" x14ac:dyDescent="0.25">
      <c r="B14" s="26" t="s">
        <v>9</v>
      </c>
      <c r="C14" s="27"/>
      <c r="D14" s="28"/>
      <c r="E14" s="69"/>
      <c r="F14" s="82">
        <f>F10-F13</f>
        <v>-20391798.98</v>
      </c>
      <c r="G14" s="29">
        <f t="shared" ref="G14:AB14" si="1">G10-G13</f>
        <v>-8224265.1600000001</v>
      </c>
      <c r="H14" s="29">
        <f t="shared" si="1"/>
        <v>-1379566.9600000009</v>
      </c>
      <c r="I14" s="29">
        <f t="shared" si="1"/>
        <v>-12275878.18</v>
      </c>
      <c r="J14" s="29">
        <f t="shared" si="1"/>
        <v>-15851844.780000001</v>
      </c>
      <c r="K14" s="29">
        <f t="shared" si="1"/>
        <v>-14423871.27</v>
      </c>
      <c r="L14" s="29">
        <f t="shared" si="1"/>
        <v>-4871357.7199999988</v>
      </c>
      <c r="M14" s="29">
        <f t="shared" si="1"/>
        <v>-2814472.0599999987</v>
      </c>
      <c r="N14" s="29">
        <f t="shared" si="1"/>
        <v>-2819245.6799999997</v>
      </c>
      <c r="O14" s="29">
        <f t="shared" si="1"/>
        <v>-5326563.7899999991</v>
      </c>
      <c r="P14" s="29">
        <f t="shared" si="1"/>
        <v>-6348298.5399999991</v>
      </c>
      <c r="Q14" s="29">
        <f t="shared" si="1"/>
        <v>-6033170.1799999997</v>
      </c>
      <c r="R14" s="29">
        <f t="shared" si="1"/>
        <v>7424746.2800000003</v>
      </c>
      <c r="S14" s="29">
        <f t="shared" si="1"/>
        <v>10663030.91</v>
      </c>
      <c r="T14" s="29">
        <f t="shared" si="1"/>
        <v>14767002.42</v>
      </c>
      <c r="U14" s="29">
        <f t="shared" si="1"/>
        <v>14864782.1</v>
      </c>
      <c r="V14" s="29">
        <f t="shared" si="1"/>
        <v>14876077.85</v>
      </c>
      <c r="W14" s="29">
        <f t="shared" si="1"/>
        <v>14905287.869999999</v>
      </c>
      <c r="X14" s="29">
        <f t="shared" si="1"/>
        <v>15350450.949999999</v>
      </c>
      <c r="Y14" s="29">
        <f t="shared" si="1"/>
        <v>16669151.76</v>
      </c>
      <c r="Z14" s="29">
        <f t="shared" si="1"/>
        <v>17490363.649999999</v>
      </c>
      <c r="AA14" s="29">
        <f t="shared" si="1"/>
        <v>-28250560.490000002</v>
      </c>
      <c r="AB14" s="29">
        <f t="shared" si="1"/>
        <v>0</v>
      </c>
      <c r="AC14" s="30"/>
      <c r="AD14" s="30"/>
      <c r="AE14" s="31"/>
    </row>
    <row r="15" spans="2:31" ht="18" customHeight="1" x14ac:dyDescent="0.25">
      <c r="B15" s="14" t="s">
        <v>10</v>
      </c>
      <c r="C15" s="25"/>
      <c r="D15" s="15">
        <v>280500000</v>
      </c>
      <c r="E15" s="70">
        <v>2108400</v>
      </c>
      <c r="F15" s="36">
        <f t="shared" ref="F15" si="2">F13+F14</f>
        <v>2000000</v>
      </c>
      <c r="G15" s="20">
        <f t="shared" ref="G15" si="3">G13+G14</f>
        <v>10000000</v>
      </c>
      <c r="H15" s="20">
        <f t="shared" ref="H15" si="4">H13+H14</f>
        <v>10000000</v>
      </c>
      <c r="I15" s="20">
        <f t="shared" ref="I15" si="5">I13+I14</f>
        <v>12000000</v>
      </c>
      <c r="J15" s="20">
        <f t="shared" ref="J15" si="6">J13+J14</f>
        <v>12000000</v>
      </c>
      <c r="K15" s="20">
        <f t="shared" ref="K15" si="7">K13+K14</f>
        <v>12000000</v>
      </c>
      <c r="L15" s="20">
        <f t="shared" ref="L15" si="8">L13+L14</f>
        <v>12000000</v>
      </c>
      <c r="M15" s="20">
        <f t="shared" ref="M15" si="9">M13+M14</f>
        <v>14000000</v>
      </c>
      <c r="N15" s="20">
        <f t="shared" ref="N15" si="10">N13+N14</f>
        <v>14000000</v>
      </c>
      <c r="O15" s="20">
        <f t="shared" ref="O15" si="11">O13+O14</f>
        <v>11000000</v>
      </c>
      <c r="P15" s="20">
        <f t="shared" ref="P15" si="12">P13+P14</f>
        <v>10000000</v>
      </c>
      <c r="Q15" s="20">
        <f t="shared" ref="Q15" si="13">Q13+Q14</f>
        <v>10000000</v>
      </c>
      <c r="R15" s="20">
        <f t="shared" ref="R15" si="14">R13+R14</f>
        <v>10000000</v>
      </c>
      <c r="S15" s="20">
        <f t="shared" ref="S15" si="15">S13+S14</f>
        <v>12000000</v>
      </c>
      <c r="T15" s="20">
        <f t="shared" ref="T15" si="16">T13+T14</f>
        <v>16000000</v>
      </c>
      <c r="U15" s="20">
        <f t="shared" ref="U15" si="17">U13+U14</f>
        <v>16000000</v>
      </c>
      <c r="V15" s="20">
        <f t="shared" ref="V15" si="18">V13+V14</f>
        <v>16000000</v>
      </c>
      <c r="W15" s="20">
        <f t="shared" ref="W15" si="19">W13+W14</f>
        <v>16000000</v>
      </c>
      <c r="X15" s="20">
        <f t="shared" ref="X15" si="20">X13+X14</f>
        <v>16000000</v>
      </c>
      <c r="Y15" s="20">
        <f t="shared" ref="Y15" si="21">Y13+Y14</f>
        <v>17000000</v>
      </c>
      <c r="Z15" s="20">
        <f t="shared" ref="Z15:AB15" si="22">Z13+Z14</f>
        <v>17500000</v>
      </c>
      <c r="AA15" s="20">
        <f t="shared" si="22"/>
        <v>10891600.009999998</v>
      </c>
      <c r="AB15" s="20">
        <f t="shared" si="22"/>
        <v>2000000</v>
      </c>
      <c r="AC15" s="20">
        <v>280500000</v>
      </c>
      <c r="AD15" s="20">
        <f>-(AC15-AE13)</f>
        <v>0</v>
      </c>
      <c r="AE15" s="21">
        <f>AC15</f>
        <v>280500000</v>
      </c>
    </row>
    <row r="16" spans="2:31" ht="16.5" customHeight="1" x14ac:dyDescent="0.25">
      <c r="B16" s="6"/>
      <c r="C16" s="7"/>
      <c r="D16" s="11"/>
      <c r="E16" s="67"/>
      <c r="F16" s="33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9"/>
    </row>
    <row r="17" spans="2:31" ht="16.5" customHeight="1" x14ac:dyDescent="0.25">
      <c r="B17" s="42"/>
      <c r="C17" s="7"/>
      <c r="D17" s="11"/>
      <c r="E17" s="67"/>
      <c r="F17" s="33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9"/>
    </row>
    <row r="18" spans="2:31" ht="18" customHeight="1" x14ac:dyDescent="0.25">
      <c r="B18" s="12" t="s">
        <v>6</v>
      </c>
      <c r="C18" s="24"/>
      <c r="D18" s="13">
        <v>247225893.86000001</v>
      </c>
      <c r="E18" s="68">
        <v>1858856.2</v>
      </c>
      <c r="F18" s="34">
        <v>19704144.899999999</v>
      </c>
      <c r="G18" s="16">
        <v>16039528.58</v>
      </c>
      <c r="H18" s="16">
        <v>10016495.779999999</v>
      </c>
      <c r="I18" s="16">
        <v>21400643.129999999</v>
      </c>
      <c r="J18" s="16">
        <v>24567326.399999999</v>
      </c>
      <c r="K18" s="16">
        <v>23310266.300000001</v>
      </c>
      <c r="L18" s="16">
        <v>14885044.66</v>
      </c>
      <c r="M18" s="16">
        <v>14834994.66</v>
      </c>
      <c r="N18" s="16">
        <v>14839194.66</v>
      </c>
      <c r="O18" s="16">
        <v>14405072.380000001</v>
      </c>
      <c r="P18" s="16">
        <v>14424195.380000001</v>
      </c>
      <c r="Q18" s="16">
        <v>14146934.380000001</v>
      </c>
      <c r="R18" s="16">
        <v>2265342.38</v>
      </c>
      <c r="S18" s="16">
        <v>1175974.28</v>
      </c>
      <c r="T18" s="16">
        <v>1084571.03</v>
      </c>
      <c r="U18" s="16">
        <v>998541.03</v>
      </c>
      <c r="V18" s="16">
        <v>988549.28</v>
      </c>
      <c r="W18" s="16">
        <v>962849.28000000003</v>
      </c>
      <c r="X18" s="16">
        <v>571408.67000000004</v>
      </c>
      <c r="Y18" s="16">
        <v>291091.90000000002</v>
      </c>
      <c r="Z18" s="16">
        <v>8478.4</v>
      </c>
      <c r="AA18" s="16">
        <v>34446424.619999997</v>
      </c>
      <c r="AB18" s="16">
        <v>160000</v>
      </c>
      <c r="AC18" s="16">
        <v>247225928.24000001</v>
      </c>
      <c r="AD18" s="16"/>
      <c r="AE18" s="17">
        <f>AC18</f>
        <v>247225928.24000001</v>
      </c>
    </row>
    <row r="19" spans="2:31" ht="18" customHeight="1" x14ac:dyDescent="0.25">
      <c r="B19" s="26" t="s">
        <v>13</v>
      </c>
      <c r="C19" s="27"/>
      <c r="D19" s="28"/>
      <c r="E19" s="69"/>
      <c r="F19" s="37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30"/>
      <c r="AD19" s="30"/>
      <c r="AE19" s="31"/>
    </row>
    <row r="20" spans="2:31" ht="18" customHeight="1" x14ac:dyDescent="0.25">
      <c r="B20" s="75" t="s">
        <v>8</v>
      </c>
      <c r="C20" s="76">
        <v>9.1700000000000004E-2</v>
      </c>
      <c r="D20" s="77">
        <f>D$15*$C$20</f>
        <v>25721850</v>
      </c>
      <c r="E20" s="78">
        <v>193388.53</v>
      </c>
      <c r="F20" s="79">
        <f t="shared" ref="F20:AB20" si="23">F$15*$C$20</f>
        <v>183400</v>
      </c>
      <c r="G20" s="80">
        <f t="shared" si="23"/>
        <v>917000</v>
      </c>
      <c r="H20" s="80">
        <f t="shared" si="23"/>
        <v>917000</v>
      </c>
      <c r="I20" s="80">
        <f t="shared" si="23"/>
        <v>1100400</v>
      </c>
      <c r="J20" s="80">
        <f t="shared" si="23"/>
        <v>1100400</v>
      </c>
      <c r="K20" s="80">
        <f t="shared" si="23"/>
        <v>1100400</v>
      </c>
      <c r="L20" s="80">
        <f t="shared" si="23"/>
        <v>1100400</v>
      </c>
      <c r="M20" s="80">
        <f t="shared" si="23"/>
        <v>1283800</v>
      </c>
      <c r="N20" s="80">
        <f t="shared" si="23"/>
        <v>1283800</v>
      </c>
      <c r="O20" s="80">
        <f t="shared" si="23"/>
        <v>1008700</v>
      </c>
      <c r="P20" s="80">
        <f t="shared" si="23"/>
        <v>917000</v>
      </c>
      <c r="Q20" s="80">
        <f t="shared" si="23"/>
        <v>917000</v>
      </c>
      <c r="R20" s="80">
        <f t="shared" si="23"/>
        <v>917000</v>
      </c>
      <c r="S20" s="80">
        <f t="shared" si="23"/>
        <v>1100400</v>
      </c>
      <c r="T20" s="80">
        <f t="shared" si="23"/>
        <v>1467200</v>
      </c>
      <c r="U20" s="80">
        <f t="shared" si="23"/>
        <v>1467200</v>
      </c>
      <c r="V20" s="80">
        <f t="shared" si="23"/>
        <v>1467200</v>
      </c>
      <c r="W20" s="80">
        <f t="shared" si="23"/>
        <v>1467200</v>
      </c>
      <c r="X20" s="80">
        <f t="shared" si="23"/>
        <v>1467200</v>
      </c>
      <c r="Y20" s="80">
        <f t="shared" si="23"/>
        <v>1558900</v>
      </c>
      <c r="Z20" s="80">
        <f t="shared" si="23"/>
        <v>1604750</v>
      </c>
      <c r="AA20" s="80">
        <f t="shared" si="23"/>
        <v>998759.72091699985</v>
      </c>
      <c r="AB20" s="80">
        <f t="shared" si="23"/>
        <v>183400</v>
      </c>
      <c r="AC20" s="80">
        <v>25721898.25</v>
      </c>
      <c r="AD20" s="80"/>
      <c r="AE20" s="81">
        <v>25721898.25</v>
      </c>
    </row>
    <row r="21" spans="2:31" ht="16.5" customHeight="1" x14ac:dyDescent="0.25">
      <c r="B21" s="6"/>
      <c r="C21" s="7"/>
      <c r="D21" s="11"/>
      <c r="E21" s="67"/>
      <c r="F21" s="33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9"/>
    </row>
    <row r="22" spans="2:31" ht="18" customHeight="1" x14ac:dyDescent="0.25">
      <c r="B22" s="14" t="s">
        <v>14</v>
      </c>
      <c r="C22" s="25"/>
      <c r="D22" s="15">
        <v>247225893.86000001</v>
      </c>
      <c r="E22" s="70">
        <v>2052244.73</v>
      </c>
      <c r="F22" s="36">
        <f t="shared" ref="F22:Z22" si="24">F$18+F$19+F$20</f>
        <v>19887544.899999999</v>
      </c>
      <c r="G22" s="20">
        <f t="shared" si="24"/>
        <v>16956528.579999998</v>
      </c>
      <c r="H22" s="20">
        <f t="shared" si="24"/>
        <v>10933495.779999999</v>
      </c>
      <c r="I22" s="20">
        <f t="shared" si="24"/>
        <v>22501043.129999999</v>
      </c>
      <c r="J22" s="20">
        <f t="shared" si="24"/>
        <v>25667726.399999999</v>
      </c>
      <c r="K22" s="20">
        <f t="shared" si="24"/>
        <v>24410666.300000001</v>
      </c>
      <c r="L22" s="20">
        <f t="shared" si="24"/>
        <v>15985444.66</v>
      </c>
      <c r="M22" s="20">
        <f t="shared" si="24"/>
        <v>16118794.66</v>
      </c>
      <c r="N22" s="20">
        <f t="shared" si="24"/>
        <v>16122994.66</v>
      </c>
      <c r="O22" s="20">
        <f t="shared" si="24"/>
        <v>15413772.380000001</v>
      </c>
      <c r="P22" s="20">
        <f t="shared" si="24"/>
        <v>15341195.380000001</v>
      </c>
      <c r="Q22" s="20">
        <f t="shared" si="24"/>
        <v>15063934.380000001</v>
      </c>
      <c r="R22" s="20">
        <f t="shared" si="24"/>
        <v>3182342.38</v>
      </c>
      <c r="S22" s="20">
        <f t="shared" si="24"/>
        <v>2276374.2800000003</v>
      </c>
      <c r="T22" s="20">
        <f t="shared" si="24"/>
        <v>2551771.0300000003</v>
      </c>
      <c r="U22" s="20">
        <f t="shared" si="24"/>
        <v>2465741.0300000003</v>
      </c>
      <c r="V22" s="20">
        <f t="shared" si="24"/>
        <v>2455749.2800000003</v>
      </c>
      <c r="W22" s="20">
        <f t="shared" si="24"/>
        <v>2430049.2800000003</v>
      </c>
      <c r="X22" s="20">
        <f t="shared" si="24"/>
        <v>2038608.67</v>
      </c>
      <c r="Y22" s="20">
        <f t="shared" si="24"/>
        <v>1849991.9</v>
      </c>
      <c r="Z22" s="20">
        <f t="shared" si="24"/>
        <v>1613228.4</v>
      </c>
      <c r="AA22" s="20">
        <f>AA$18+AA$19+AA$20</f>
        <v>35445184.340916999</v>
      </c>
      <c r="AB22" s="20">
        <f>AB$18+AB$19+AB$20</f>
        <v>343400</v>
      </c>
      <c r="AC22" s="20">
        <v>272955110.70091701</v>
      </c>
      <c r="AD22" s="20">
        <f>-(AC22-AC20-AC18)</f>
        <v>-7284.2109169960022</v>
      </c>
      <c r="AE22" s="21">
        <f>AC22</f>
        <v>272955110.70091701</v>
      </c>
    </row>
    <row r="23" spans="2:31" ht="16.5" customHeight="1" x14ac:dyDescent="0.25">
      <c r="B23" s="6"/>
      <c r="C23" s="7"/>
      <c r="D23" s="11"/>
      <c r="E23" s="67"/>
      <c r="F23" s="33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9"/>
    </row>
    <row r="24" spans="2:31" ht="16.5" customHeight="1" x14ac:dyDescent="0.25">
      <c r="B24" s="6"/>
      <c r="C24" s="7"/>
      <c r="D24" s="11"/>
      <c r="E24" s="67"/>
      <c r="F24" s="33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32"/>
      <c r="AD24" s="8"/>
      <c r="AE24" s="9"/>
    </row>
    <row r="25" spans="2:31" ht="18" customHeight="1" x14ac:dyDescent="0.25">
      <c r="B25" s="84" t="s">
        <v>11</v>
      </c>
      <c r="C25" s="43"/>
      <c r="D25" s="44">
        <f>D15-D22</f>
        <v>33274106.139999986</v>
      </c>
      <c r="E25" s="71">
        <f t="shared" ref="E25:AB25" si="25">E$15-E$22</f>
        <v>56155.270000000019</v>
      </c>
      <c r="F25" s="35">
        <f t="shared" si="25"/>
        <v>-17887544.899999999</v>
      </c>
      <c r="G25" s="22">
        <f t="shared" si="25"/>
        <v>-6956528.5799999982</v>
      </c>
      <c r="H25" s="22">
        <f t="shared" si="25"/>
        <v>-933495.77999999933</v>
      </c>
      <c r="I25" s="22">
        <f t="shared" si="25"/>
        <v>-10501043.129999999</v>
      </c>
      <c r="J25" s="22">
        <f t="shared" si="25"/>
        <v>-13667726.399999999</v>
      </c>
      <c r="K25" s="22">
        <f t="shared" si="25"/>
        <v>-12410666.300000001</v>
      </c>
      <c r="L25" s="22">
        <f t="shared" si="25"/>
        <v>-3985444.66</v>
      </c>
      <c r="M25" s="22">
        <f t="shared" si="25"/>
        <v>-2118794.66</v>
      </c>
      <c r="N25" s="22">
        <f t="shared" si="25"/>
        <v>-2122994.66</v>
      </c>
      <c r="O25" s="22">
        <f t="shared" si="25"/>
        <v>-4413772.3800000008</v>
      </c>
      <c r="P25" s="22">
        <f t="shared" si="25"/>
        <v>-5341195.3800000008</v>
      </c>
      <c r="Q25" s="22">
        <f t="shared" si="25"/>
        <v>-5063934.3800000008</v>
      </c>
      <c r="R25" s="22">
        <f t="shared" si="25"/>
        <v>6817657.6200000001</v>
      </c>
      <c r="S25" s="22">
        <f t="shared" si="25"/>
        <v>9723625.7199999988</v>
      </c>
      <c r="T25" s="22">
        <f t="shared" si="25"/>
        <v>13448228.969999999</v>
      </c>
      <c r="U25" s="22">
        <f t="shared" si="25"/>
        <v>13534258.969999999</v>
      </c>
      <c r="V25" s="22">
        <f t="shared" si="25"/>
        <v>13544250.719999999</v>
      </c>
      <c r="W25" s="22">
        <f t="shared" si="25"/>
        <v>13569950.719999999</v>
      </c>
      <c r="X25" s="22">
        <f t="shared" si="25"/>
        <v>13961391.33</v>
      </c>
      <c r="Y25" s="22">
        <f t="shared" si="25"/>
        <v>15150008.1</v>
      </c>
      <c r="Z25" s="22">
        <f t="shared" si="25"/>
        <v>15886771.6</v>
      </c>
      <c r="AA25" s="22">
        <f t="shared" si="25"/>
        <v>-24553584.330917001</v>
      </c>
      <c r="AB25" s="22">
        <f t="shared" si="25"/>
        <v>1656600</v>
      </c>
      <c r="AC25" s="22"/>
      <c r="AD25" s="22"/>
      <c r="AE25" s="23"/>
    </row>
    <row r="26" spans="2:31" ht="18" customHeight="1" x14ac:dyDescent="0.25">
      <c r="B26" s="84"/>
      <c r="C26" s="45"/>
      <c r="D26" s="46">
        <f>D$25/D$15</f>
        <v>0.11862426431372544</v>
      </c>
      <c r="E26" s="72">
        <f t="shared" ref="E26:AB26" si="26">E$25/E$15</f>
        <v>2.663406848795296E-2</v>
      </c>
      <c r="F26" s="47">
        <f t="shared" si="26"/>
        <v>-8.9437724499999991</v>
      </c>
      <c r="G26" s="49">
        <f t="shared" si="26"/>
        <v>-0.69565285799999987</v>
      </c>
      <c r="H26" s="49">
        <f t="shared" si="26"/>
        <v>-9.3349577999999933E-2</v>
      </c>
      <c r="I26" s="49">
        <f t="shared" si="26"/>
        <v>-0.87508692749999994</v>
      </c>
      <c r="J26" s="49">
        <f t="shared" si="26"/>
        <v>-1.1389771999999998</v>
      </c>
      <c r="K26" s="49">
        <f t="shared" si="26"/>
        <v>-1.0342221916666667</v>
      </c>
      <c r="L26" s="49">
        <f t="shared" si="26"/>
        <v>-0.33212038833333335</v>
      </c>
      <c r="M26" s="49">
        <f t="shared" si="26"/>
        <v>-0.15134247571428572</v>
      </c>
      <c r="N26" s="49">
        <f t="shared" si="26"/>
        <v>-0.15164247571428571</v>
      </c>
      <c r="O26" s="49">
        <f t="shared" si="26"/>
        <v>-0.40125203454545461</v>
      </c>
      <c r="P26" s="49">
        <f t="shared" si="26"/>
        <v>-0.53411953800000012</v>
      </c>
      <c r="Q26" s="49">
        <f t="shared" si="26"/>
        <v>-0.50639343800000003</v>
      </c>
      <c r="R26" s="49">
        <f t="shared" si="26"/>
        <v>0.68176576200000005</v>
      </c>
      <c r="S26" s="49">
        <f t="shared" si="26"/>
        <v>0.81030214333333328</v>
      </c>
      <c r="T26" s="49">
        <f t="shared" si="26"/>
        <v>0.84051431062499993</v>
      </c>
      <c r="U26" s="49">
        <f t="shared" si="26"/>
        <v>0.84589118562499988</v>
      </c>
      <c r="V26" s="49">
        <f t="shared" si="26"/>
        <v>0.84651566999999994</v>
      </c>
      <c r="W26" s="49">
        <f t="shared" si="26"/>
        <v>0.84812191999999997</v>
      </c>
      <c r="X26" s="49">
        <f t="shared" si="26"/>
        <v>0.87258695812499998</v>
      </c>
      <c r="Y26" s="49">
        <f t="shared" si="26"/>
        <v>0.89117694705882355</v>
      </c>
      <c r="Z26" s="49">
        <f t="shared" si="26"/>
        <v>0.90781551999999999</v>
      </c>
      <c r="AA26" s="49">
        <f t="shared" si="26"/>
        <v>-2.254359718349316</v>
      </c>
      <c r="AB26" s="49">
        <f t="shared" si="26"/>
        <v>0.82830000000000004</v>
      </c>
      <c r="AC26" s="48"/>
      <c r="AD26" s="48"/>
      <c r="AE26" s="50"/>
    </row>
    <row r="27" spans="2:31" ht="16.5" customHeight="1" x14ac:dyDescent="0.25">
      <c r="B27" s="6"/>
      <c r="C27" s="7"/>
      <c r="D27" s="11"/>
      <c r="E27" s="67"/>
      <c r="F27" s="33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9"/>
    </row>
    <row r="28" spans="2:31" ht="18" customHeight="1" x14ac:dyDescent="0.25">
      <c r="B28" s="57" t="s">
        <v>12</v>
      </c>
      <c r="C28" s="58">
        <v>2.69E-2</v>
      </c>
      <c r="D28" s="59"/>
      <c r="E28" s="73"/>
      <c r="F28" s="38">
        <f t="shared" ref="F28:AB28" si="27">F$15*$C$28</f>
        <v>53800</v>
      </c>
      <c r="G28" s="18">
        <f t="shared" si="27"/>
        <v>269000</v>
      </c>
      <c r="H28" s="18">
        <f t="shared" si="27"/>
        <v>269000</v>
      </c>
      <c r="I28" s="18">
        <f t="shared" si="27"/>
        <v>322800</v>
      </c>
      <c r="J28" s="18">
        <f t="shared" si="27"/>
        <v>322800</v>
      </c>
      <c r="K28" s="18">
        <f t="shared" si="27"/>
        <v>322800</v>
      </c>
      <c r="L28" s="18">
        <f t="shared" si="27"/>
        <v>322800</v>
      </c>
      <c r="M28" s="18">
        <f t="shared" si="27"/>
        <v>376600</v>
      </c>
      <c r="N28" s="18">
        <f t="shared" si="27"/>
        <v>376600</v>
      </c>
      <c r="O28" s="18">
        <f t="shared" si="27"/>
        <v>295900</v>
      </c>
      <c r="P28" s="18">
        <f t="shared" si="27"/>
        <v>269000</v>
      </c>
      <c r="Q28" s="18">
        <f t="shared" si="27"/>
        <v>269000</v>
      </c>
      <c r="R28" s="18">
        <f t="shared" si="27"/>
        <v>269000</v>
      </c>
      <c r="S28" s="18">
        <f t="shared" si="27"/>
        <v>322800</v>
      </c>
      <c r="T28" s="18">
        <f t="shared" si="27"/>
        <v>430400</v>
      </c>
      <c r="U28" s="18">
        <f t="shared" si="27"/>
        <v>430400</v>
      </c>
      <c r="V28" s="18">
        <f t="shared" si="27"/>
        <v>430400</v>
      </c>
      <c r="W28" s="18">
        <f t="shared" si="27"/>
        <v>430400</v>
      </c>
      <c r="X28" s="18">
        <f t="shared" si="27"/>
        <v>430400</v>
      </c>
      <c r="Y28" s="18">
        <f t="shared" si="27"/>
        <v>457300</v>
      </c>
      <c r="Z28" s="18">
        <f t="shared" si="27"/>
        <v>470750</v>
      </c>
      <c r="AA28" s="18">
        <f t="shared" si="27"/>
        <v>292984.04026899993</v>
      </c>
      <c r="AB28" s="18">
        <f t="shared" si="27"/>
        <v>53800</v>
      </c>
      <c r="AC28" s="18"/>
      <c r="AD28" s="18"/>
      <c r="AE28" s="19"/>
    </row>
    <row r="29" spans="2:31" ht="16.5" customHeight="1" x14ac:dyDescent="0.25">
      <c r="B29" s="6"/>
      <c r="C29" s="7"/>
      <c r="D29" s="11"/>
      <c r="E29" s="67"/>
      <c r="F29" s="33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9"/>
    </row>
    <row r="30" spans="2:31" ht="16.5" customHeight="1" x14ac:dyDescent="0.25">
      <c r="B30" s="6"/>
      <c r="C30" s="7"/>
      <c r="D30" s="11"/>
      <c r="E30" s="67"/>
      <c r="F30" s="33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9"/>
    </row>
    <row r="31" spans="2:31" ht="16.5" customHeight="1" x14ac:dyDescent="0.25">
      <c r="B31" s="6"/>
      <c r="C31" s="7"/>
      <c r="D31" s="11"/>
      <c r="E31" s="67"/>
      <c r="F31" s="33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9"/>
    </row>
    <row r="32" spans="2:31" ht="18" customHeight="1" thickBot="1" x14ac:dyDescent="0.3">
      <c r="B32" s="51" t="s">
        <v>7</v>
      </c>
      <c r="C32" s="52"/>
      <c r="D32" s="53"/>
      <c r="E32" s="74"/>
      <c r="F32" s="54">
        <f>ROUND(F$25-F$28,2)</f>
        <v>-17941344.899999999</v>
      </c>
      <c r="G32" s="55">
        <f t="shared" ref="G32:AB32" si="28">ROUND(G$25-G$28,2)</f>
        <v>-7225528.5800000001</v>
      </c>
      <c r="H32" s="55">
        <f t="shared" si="28"/>
        <v>-1202495.78</v>
      </c>
      <c r="I32" s="55">
        <f t="shared" si="28"/>
        <v>-10823843.130000001</v>
      </c>
      <c r="J32" s="55">
        <f t="shared" si="28"/>
        <v>-13990526.4</v>
      </c>
      <c r="K32" s="55">
        <f t="shared" si="28"/>
        <v>-12733466.300000001</v>
      </c>
      <c r="L32" s="55">
        <f t="shared" si="28"/>
        <v>-4308244.66</v>
      </c>
      <c r="M32" s="55">
        <f t="shared" si="28"/>
        <v>-2495394.66</v>
      </c>
      <c r="N32" s="55">
        <f t="shared" si="28"/>
        <v>-2499594.66</v>
      </c>
      <c r="O32" s="55">
        <f t="shared" si="28"/>
        <v>-4709672.38</v>
      </c>
      <c r="P32" s="55">
        <f t="shared" si="28"/>
        <v>-5610195.3799999999</v>
      </c>
      <c r="Q32" s="55">
        <f t="shared" si="28"/>
        <v>-5332934.38</v>
      </c>
      <c r="R32" s="55">
        <f t="shared" si="28"/>
        <v>6548657.6200000001</v>
      </c>
      <c r="S32" s="55">
        <f t="shared" si="28"/>
        <v>9400825.7200000007</v>
      </c>
      <c r="T32" s="55">
        <f t="shared" si="28"/>
        <v>13017828.970000001</v>
      </c>
      <c r="U32" s="55">
        <f t="shared" si="28"/>
        <v>13103858.970000001</v>
      </c>
      <c r="V32" s="55">
        <f t="shared" si="28"/>
        <v>13113850.720000001</v>
      </c>
      <c r="W32" s="55">
        <f t="shared" si="28"/>
        <v>13139550.720000001</v>
      </c>
      <c r="X32" s="55">
        <f t="shared" si="28"/>
        <v>13530991.33</v>
      </c>
      <c r="Y32" s="55">
        <f t="shared" si="28"/>
        <v>14692708.1</v>
      </c>
      <c r="Z32" s="55">
        <f t="shared" si="28"/>
        <v>15416021.6</v>
      </c>
      <c r="AA32" s="55">
        <f t="shared" si="28"/>
        <v>-24846568.370000001</v>
      </c>
      <c r="AB32" s="55">
        <f t="shared" si="28"/>
        <v>1602800</v>
      </c>
      <c r="AC32" s="55"/>
      <c r="AD32" s="55"/>
      <c r="AE32" s="56"/>
    </row>
  </sheetData>
  <mergeCells count="2">
    <mergeCell ref="F4:AE6"/>
    <mergeCell ref="B25:B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B3:AD32"/>
  <sheetViews>
    <sheetView showGridLines="0" tabSelected="1" workbookViewId="0">
      <selection activeCell="F4" sqref="F4:AD6"/>
    </sheetView>
  </sheetViews>
  <sheetFormatPr baseColWidth="10" defaultRowHeight="15" x14ac:dyDescent="0.25"/>
  <cols>
    <col min="1" max="1" width="3.7109375" customWidth="1"/>
    <col min="2" max="2" width="30.7109375" customWidth="1"/>
    <col min="3" max="3" width="15.7109375" customWidth="1"/>
    <col min="4" max="5" width="20.7109375" customWidth="1"/>
    <col min="6" max="30" width="16.85546875" customWidth="1"/>
  </cols>
  <sheetData>
    <row r="3" spans="2:30" ht="15" customHeight="1" x14ac:dyDescent="0.2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2:30" ht="15" customHeight="1" x14ac:dyDescent="0.25">
      <c r="F4" s="83" t="s">
        <v>18</v>
      </c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</row>
    <row r="5" spans="2:30" ht="15" customHeight="1" x14ac:dyDescent="0.25"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</row>
    <row r="6" spans="2:30" ht="15" customHeight="1" x14ac:dyDescent="0.25"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</row>
    <row r="8" spans="2:30" ht="15.75" thickBot="1" x14ac:dyDescent="0.3"/>
    <row r="9" spans="2:30" ht="24" customHeight="1" thickBot="1" x14ac:dyDescent="0.3">
      <c r="B9" s="1" t="s">
        <v>1</v>
      </c>
      <c r="C9" s="2" t="s">
        <v>2</v>
      </c>
      <c r="D9" s="10" t="s">
        <v>0</v>
      </c>
      <c r="E9" s="65" t="s">
        <v>17</v>
      </c>
      <c r="F9" s="61" t="str">
        <f ca="1">PROPER(TEXT(MID(CELL("filename",A1),FIND("]",CELL("filename",A1))+1,LEN(CELL("filename",A1))-FIND("]",CELL("filename",A1))),"mmmm-aa"))</f>
        <v>Décembre-16</v>
      </c>
      <c r="G9" s="60" t="str">
        <f ca="1">PROPER(TEXT(F9+31,"mmmm-aa"))</f>
        <v>Janvier-17</v>
      </c>
      <c r="H9" s="60" t="str">
        <f t="shared" ref="H9:AA9" ca="1" si="0">PROPER(TEXT(G9+31,"mmmm-aa"))</f>
        <v>Février-17</v>
      </c>
      <c r="I9" s="60" t="str">
        <f t="shared" ca="1" si="0"/>
        <v>Mars-17</v>
      </c>
      <c r="J9" s="60" t="str">
        <f t="shared" ca="1" si="0"/>
        <v>Avril-17</v>
      </c>
      <c r="K9" s="60" t="str">
        <f t="shared" ca="1" si="0"/>
        <v>Mai-17</v>
      </c>
      <c r="L9" s="60" t="str">
        <f t="shared" ca="1" si="0"/>
        <v>Juin-17</v>
      </c>
      <c r="M9" s="60" t="str">
        <f t="shared" ca="1" si="0"/>
        <v>Juillet-17</v>
      </c>
      <c r="N9" s="60" t="str">
        <f t="shared" ca="1" si="0"/>
        <v>Août-17</v>
      </c>
      <c r="O9" s="60" t="str">
        <f t="shared" ca="1" si="0"/>
        <v>Septembre-17</v>
      </c>
      <c r="P9" s="60" t="str">
        <f t="shared" ca="1" si="0"/>
        <v>Octobre-17</v>
      </c>
      <c r="Q9" s="60" t="str">
        <f t="shared" ca="1" si="0"/>
        <v>Novembre-17</v>
      </c>
      <c r="R9" s="60" t="str">
        <f t="shared" ca="1" si="0"/>
        <v>Décembre-17</v>
      </c>
      <c r="S9" s="60" t="str">
        <f t="shared" ca="1" si="0"/>
        <v>Janvier-18</v>
      </c>
      <c r="T9" s="60" t="str">
        <f t="shared" ca="1" si="0"/>
        <v>Février-18</v>
      </c>
      <c r="U9" s="60" t="str">
        <f t="shared" ca="1" si="0"/>
        <v>Mars-18</v>
      </c>
      <c r="V9" s="60" t="str">
        <f t="shared" ca="1" si="0"/>
        <v>Avril-18</v>
      </c>
      <c r="W9" s="60" t="str">
        <f t="shared" ca="1" si="0"/>
        <v>Mai-18</v>
      </c>
      <c r="X9" s="60" t="str">
        <f t="shared" ca="1" si="0"/>
        <v>Juin-18</v>
      </c>
      <c r="Y9" s="60" t="str">
        <f t="shared" ca="1" si="0"/>
        <v>Juillet-18</v>
      </c>
      <c r="Z9" s="60" t="str">
        <f t="shared" ca="1" si="0"/>
        <v>Août-18</v>
      </c>
      <c r="AA9" s="60" t="str">
        <f t="shared" ca="1" si="0"/>
        <v>Septembre-18</v>
      </c>
      <c r="AB9" s="4" t="s">
        <v>19</v>
      </c>
      <c r="AC9" s="4" t="s">
        <v>4</v>
      </c>
      <c r="AD9" s="5" t="s">
        <v>3</v>
      </c>
    </row>
    <row r="10" spans="2:30" ht="18" customHeight="1" x14ac:dyDescent="0.25">
      <c r="B10" s="62" t="s">
        <v>15</v>
      </c>
      <c r="C10" s="63" t="s">
        <v>16</v>
      </c>
      <c r="D10" s="64">
        <v>280500000</v>
      </c>
      <c r="E10" s="66">
        <v>2108400</v>
      </c>
      <c r="F10" s="39">
        <v>2000000</v>
      </c>
      <c r="G10" s="40">
        <v>10000000</v>
      </c>
      <c r="H10" s="40">
        <v>10000000</v>
      </c>
      <c r="I10" s="40">
        <v>12000000</v>
      </c>
      <c r="J10" s="40">
        <v>12000000</v>
      </c>
      <c r="K10" s="40">
        <v>12000000</v>
      </c>
      <c r="L10" s="40">
        <v>12000000</v>
      </c>
      <c r="M10" s="40">
        <v>14000000</v>
      </c>
      <c r="N10" s="40">
        <v>14000000</v>
      </c>
      <c r="O10" s="40">
        <v>11000000</v>
      </c>
      <c r="P10" s="40">
        <v>10000000</v>
      </c>
      <c r="Q10" s="40">
        <v>10000000</v>
      </c>
      <c r="R10" s="40">
        <v>10000000</v>
      </c>
      <c r="S10" s="40">
        <v>12000000</v>
      </c>
      <c r="T10" s="40">
        <v>16000000</v>
      </c>
      <c r="U10" s="40">
        <v>16000000</v>
      </c>
      <c r="V10" s="40">
        <v>16000000</v>
      </c>
      <c r="W10" s="40">
        <v>16000000</v>
      </c>
      <c r="X10" s="40">
        <v>16000000</v>
      </c>
      <c r="Y10" s="40">
        <v>17000000</v>
      </c>
      <c r="Z10" s="40">
        <v>17500000</v>
      </c>
      <c r="AA10" s="40">
        <v>2000000</v>
      </c>
      <c r="AB10" s="40"/>
      <c r="AC10" s="40"/>
      <c r="AD10" s="41"/>
    </row>
    <row r="11" spans="2:30" ht="16.5" customHeight="1" x14ac:dyDescent="0.25">
      <c r="B11" s="6"/>
      <c r="C11" s="7"/>
      <c r="D11" s="11"/>
      <c r="E11" s="67"/>
      <c r="F11" s="33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9"/>
    </row>
    <row r="12" spans="2:30" ht="16.5" customHeight="1" x14ac:dyDescent="0.25">
      <c r="B12" s="6"/>
      <c r="C12" s="7"/>
      <c r="D12" s="11"/>
      <c r="E12" s="67"/>
      <c r="F12" s="33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9"/>
    </row>
    <row r="13" spans="2:30" ht="18" customHeight="1" x14ac:dyDescent="0.25">
      <c r="B13" s="12" t="s">
        <v>5</v>
      </c>
      <c r="C13" s="24"/>
      <c r="D13" s="13">
        <v>280500000</v>
      </c>
      <c r="E13" s="68">
        <v>2108400</v>
      </c>
      <c r="F13" s="34">
        <v>22391798.98</v>
      </c>
      <c r="G13" s="16">
        <v>18224265.16</v>
      </c>
      <c r="H13" s="16">
        <v>11379566.960000001</v>
      </c>
      <c r="I13" s="16">
        <v>24275878.18</v>
      </c>
      <c r="J13" s="16">
        <v>27851844.780000001</v>
      </c>
      <c r="K13" s="16">
        <v>26423871.27</v>
      </c>
      <c r="L13" s="16">
        <v>16871357.719999999</v>
      </c>
      <c r="M13" s="16">
        <v>16814472.059999999</v>
      </c>
      <c r="N13" s="16">
        <v>16819245.68</v>
      </c>
      <c r="O13" s="16">
        <v>16326563.789999999</v>
      </c>
      <c r="P13" s="16">
        <v>16348298.539999999</v>
      </c>
      <c r="Q13" s="16">
        <v>16033170.18</v>
      </c>
      <c r="R13" s="16">
        <v>2575253.7199999997</v>
      </c>
      <c r="S13" s="16">
        <v>1336969.0899999999</v>
      </c>
      <c r="T13" s="16">
        <v>1232997.58</v>
      </c>
      <c r="U13" s="16">
        <v>1135217.9000000004</v>
      </c>
      <c r="V13" s="16">
        <v>1123922.1500000004</v>
      </c>
      <c r="W13" s="16">
        <v>1094712.1300000008</v>
      </c>
      <c r="X13" s="16">
        <v>649549.05000000075</v>
      </c>
      <c r="Y13" s="16">
        <v>330848.24000000022</v>
      </c>
      <c r="Z13" s="16">
        <v>9636.3500000014901</v>
      </c>
      <c r="AA13" s="16">
        <v>2000000</v>
      </c>
      <c r="AB13" s="16">
        <v>280500000</v>
      </c>
      <c r="AC13" s="16"/>
      <c r="AD13" s="17">
        <v>280500000</v>
      </c>
    </row>
    <row r="14" spans="2:30" ht="18" customHeight="1" x14ac:dyDescent="0.25">
      <c r="B14" s="26" t="s">
        <v>9</v>
      </c>
      <c r="C14" s="27"/>
      <c r="D14" s="28"/>
      <c r="E14" s="69"/>
      <c r="F14" s="82">
        <f>F10-F13</f>
        <v>-20391798.98</v>
      </c>
      <c r="G14" s="29">
        <f t="shared" ref="G14:AA14" si="1">G10-G13</f>
        <v>-8224265.1600000001</v>
      </c>
      <c r="H14" s="29">
        <f t="shared" si="1"/>
        <v>-1379566.9600000009</v>
      </c>
      <c r="I14" s="29">
        <f t="shared" si="1"/>
        <v>-12275878.18</v>
      </c>
      <c r="J14" s="29">
        <f t="shared" si="1"/>
        <v>-15851844.780000001</v>
      </c>
      <c r="K14" s="29">
        <f t="shared" si="1"/>
        <v>-14423871.27</v>
      </c>
      <c r="L14" s="29">
        <f t="shared" si="1"/>
        <v>-4871357.7199999988</v>
      </c>
      <c r="M14" s="29">
        <f t="shared" si="1"/>
        <v>-2814472.0599999987</v>
      </c>
      <c r="N14" s="29">
        <f t="shared" si="1"/>
        <v>-2819245.6799999997</v>
      </c>
      <c r="O14" s="29">
        <f t="shared" si="1"/>
        <v>-5326563.7899999991</v>
      </c>
      <c r="P14" s="29">
        <f t="shared" si="1"/>
        <v>-6348298.5399999991</v>
      </c>
      <c r="Q14" s="29">
        <f t="shared" si="1"/>
        <v>-6033170.1799999997</v>
      </c>
      <c r="R14" s="29">
        <f t="shared" si="1"/>
        <v>7424746.2800000003</v>
      </c>
      <c r="S14" s="29">
        <f t="shared" si="1"/>
        <v>10663030.91</v>
      </c>
      <c r="T14" s="29">
        <f t="shared" si="1"/>
        <v>14767002.42</v>
      </c>
      <c r="U14" s="29">
        <f t="shared" si="1"/>
        <v>14864782.1</v>
      </c>
      <c r="V14" s="29">
        <f t="shared" si="1"/>
        <v>14876077.85</v>
      </c>
      <c r="W14" s="29">
        <f t="shared" si="1"/>
        <v>14905287.869999999</v>
      </c>
      <c r="X14" s="29">
        <f t="shared" si="1"/>
        <v>15350450.949999999</v>
      </c>
      <c r="Y14" s="29">
        <f t="shared" si="1"/>
        <v>16669151.76</v>
      </c>
      <c r="Z14" s="29">
        <f t="shared" si="1"/>
        <v>17490363.649999999</v>
      </c>
      <c r="AA14" s="29">
        <f t="shared" si="1"/>
        <v>0</v>
      </c>
      <c r="AB14" s="30"/>
      <c r="AC14" s="30"/>
      <c r="AD14" s="31"/>
    </row>
    <row r="15" spans="2:30" ht="18" customHeight="1" x14ac:dyDescent="0.25">
      <c r="B15" s="14" t="s">
        <v>10</v>
      </c>
      <c r="C15" s="25"/>
      <c r="D15" s="15">
        <v>280500000</v>
      </c>
      <c r="E15" s="70">
        <v>2108400</v>
      </c>
      <c r="F15" s="36">
        <f t="shared" ref="F15:AA15" si="2">F13+F14</f>
        <v>2000000</v>
      </c>
      <c r="G15" s="20">
        <f t="shared" si="2"/>
        <v>10000000</v>
      </c>
      <c r="H15" s="20">
        <f t="shared" si="2"/>
        <v>10000000</v>
      </c>
      <c r="I15" s="20">
        <f t="shared" si="2"/>
        <v>12000000</v>
      </c>
      <c r="J15" s="20">
        <f t="shared" si="2"/>
        <v>12000000</v>
      </c>
      <c r="K15" s="20">
        <f t="shared" si="2"/>
        <v>12000000</v>
      </c>
      <c r="L15" s="20">
        <f t="shared" si="2"/>
        <v>12000000</v>
      </c>
      <c r="M15" s="20">
        <f t="shared" si="2"/>
        <v>14000000</v>
      </c>
      <c r="N15" s="20">
        <f t="shared" si="2"/>
        <v>14000000</v>
      </c>
      <c r="O15" s="20">
        <f t="shared" si="2"/>
        <v>11000000</v>
      </c>
      <c r="P15" s="20">
        <f t="shared" si="2"/>
        <v>10000000</v>
      </c>
      <c r="Q15" s="20">
        <f t="shared" si="2"/>
        <v>10000000</v>
      </c>
      <c r="R15" s="20">
        <f t="shared" si="2"/>
        <v>10000000</v>
      </c>
      <c r="S15" s="20">
        <f t="shared" si="2"/>
        <v>12000000</v>
      </c>
      <c r="T15" s="20">
        <f t="shared" si="2"/>
        <v>16000000</v>
      </c>
      <c r="U15" s="20">
        <f t="shared" si="2"/>
        <v>16000000</v>
      </c>
      <c r="V15" s="20">
        <f t="shared" si="2"/>
        <v>16000000</v>
      </c>
      <c r="W15" s="20">
        <f t="shared" si="2"/>
        <v>16000000</v>
      </c>
      <c r="X15" s="20">
        <f t="shared" si="2"/>
        <v>16000000</v>
      </c>
      <c r="Y15" s="20">
        <f t="shared" si="2"/>
        <v>17000000</v>
      </c>
      <c r="Z15" s="20">
        <f t="shared" si="2"/>
        <v>17500000</v>
      </c>
      <c r="AA15" s="20">
        <f t="shared" si="2"/>
        <v>2000000</v>
      </c>
      <c r="AB15" s="20">
        <v>280500000</v>
      </c>
      <c r="AC15" s="20">
        <f>-(AB15-AD13)</f>
        <v>0</v>
      </c>
      <c r="AD15" s="21">
        <v>280500000</v>
      </c>
    </row>
    <row r="16" spans="2:30" ht="16.5" customHeight="1" x14ac:dyDescent="0.25">
      <c r="B16" s="6"/>
      <c r="C16" s="7"/>
      <c r="D16" s="11"/>
      <c r="E16" s="67"/>
      <c r="F16" s="33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9"/>
    </row>
    <row r="17" spans="2:30" ht="16.5" customHeight="1" x14ac:dyDescent="0.25">
      <c r="B17" s="42"/>
      <c r="C17" s="7"/>
      <c r="D17" s="11"/>
      <c r="E17" s="67"/>
      <c r="F17" s="33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9"/>
    </row>
    <row r="18" spans="2:30" ht="18" customHeight="1" x14ac:dyDescent="0.25">
      <c r="B18" s="12" t="s">
        <v>6</v>
      </c>
      <c r="C18" s="24"/>
      <c r="D18" s="13">
        <v>247225893.86000001</v>
      </c>
      <c r="E18" s="68">
        <v>1858856.2</v>
      </c>
      <c r="F18" s="34">
        <v>19704144.899999999</v>
      </c>
      <c r="G18" s="16">
        <v>16039528.58</v>
      </c>
      <c r="H18" s="16">
        <v>10016495.779999999</v>
      </c>
      <c r="I18" s="16">
        <v>21400643.129999999</v>
      </c>
      <c r="J18" s="16">
        <v>24567326.399999999</v>
      </c>
      <c r="K18" s="16">
        <v>23310266.300000001</v>
      </c>
      <c r="L18" s="16">
        <v>14885044.66</v>
      </c>
      <c r="M18" s="16">
        <v>14834994.66</v>
      </c>
      <c r="N18" s="16">
        <v>14839194.66</v>
      </c>
      <c r="O18" s="16">
        <v>14405072.380000001</v>
      </c>
      <c r="P18" s="16">
        <v>14424195.380000001</v>
      </c>
      <c r="Q18" s="16">
        <v>14146934.380000001</v>
      </c>
      <c r="R18" s="16">
        <v>2265342.38</v>
      </c>
      <c r="S18" s="16">
        <v>1175974.28</v>
      </c>
      <c r="T18" s="16">
        <v>1084571.03</v>
      </c>
      <c r="U18" s="16">
        <v>998541.03</v>
      </c>
      <c r="V18" s="16">
        <v>988549.28</v>
      </c>
      <c r="W18" s="16">
        <v>962849.28000000003</v>
      </c>
      <c r="X18" s="16">
        <v>571408.67000000004</v>
      </c>
      <c r="Y18" s="16">
        <v>291091.90000000002</v>
      </c>
      <c r="Z18" s="16">
        <v>8478.4</v>
      </c>
      <c r="AA18" s="16">
        <v>160000</v>
      </c>
      <c r="AB18" s="16">
        <v>247225928.24000001</v>
      </c>
      <c r="AC18" s="16"/>
      <c r="AD18" s="17">
        <f>AB18</f>
        <v>247225928.24000001</v>
      </c>
    </row>
    <row r="19" spans="2:30" ht="18" customHeight="1" x14ac:dyDescent="0.25">
      <c r="B19" s="26" t="s">
        <v>13</v>
      </c>
      <c r="C19" s="27"/>
      <c r="D19" s="28"/>
      <c r="E19" s="69"/>
      <c r="F19" s="37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30"/>
      <c r="AC19" s="30"/>
      <c r="AD19" s="31"/>
    </row>
    <row r="20" spans="2:30" ht="18" customHeight="1" x14ac:dyDescent="0.25">
      <c r="B20" s="75" t="s">
        <v>8</v>
      </c>
      <c r="C20" s="76">
        <v>9.1700000000000004E-2</v>
      </c>
      <c r="D20" s="77">
        <f>D$15*$C$20</f>
        <v>25721850</v>
      </c>
      <c r="E20" s="78">
        <v>193388.53</v>
      </c>
      <c r="F20" s="79">
        <f t="shared" ref="F20:AA20" si="3">F$15*$C$20</f>
        <v>183400</v>
      </c>
      <c r="G20" s="80">
        <f t="shared" si="3"/>
        <v>917000</v>
      </c>
      <c r="H20" s="80">
        <f t="shared" si="3"/>
        <v>917000</v>
      </c>
      <c r="I20" s="80">
        <f t="shared" si="3"/>
        <v>1100400</v>
      </c>
      <c r="J20" s="80">
        <f t="shared" si="3"/>
        <v>1100400</v>
      </c>
      <c r="K20" s="80">
        <f t="shared" si="3"/>
        <v>1100400</v>
      </c>
      <c r="L20" s="80">
        <f t="shared" si="3"/>
        <v>1100400</v>
      </c>
      <c r="M20" s="80">
        <f t="shared" si="3"/>
        <v>1283800</v>
      </c>
      <c r="N20" s="80">
        <f t="shared" si="3"/>
        <v>1283800</v>
      </c>
      <c r="O20" s="80">
        <f t="shared" si="3"/>
        <v>1008700</v>
      </c>
      <c r="P20" s="80">
        <f t="shared" si="3"/>
        <v>917000</v>
      </c>
      <c r="Q20" s="80">
        <f t="shared" si="3"/>
        <v>917000</v>
      </c>
      <c r="R20" s="80">
        <f t="shared" si="3"/>
        <v>917000</v>
      </c>
      <c r="S20" s="80">
        <f t="shared" si="3"/>
        <v>1100400</v>
      </c>
      <c r="T20" s="80">
        <f t="shared" si="3"/>
        <v>1467200</v>
      </c>
      <c r="U20" s="80">
        <f t="shared" si="3"/>
        <v>1467200</v>
      </c>
      <c r="V20" s="80">
        <f t="shared" si="3"/>
        <v>1467200</v>
      </c>
      <c r="W20" s="80">
        <f t="shared" si="3"/>
        <v>1467200</v>
      </c>
      <c r="X20" s="80">
        <f t="shared" si="3"/>
        <v>1467200</v>
      </c>
      <c r="Y20" s="80">
        <f t="shared" si="3"/>
        <v>1558900</v>
      </c>
      <c r="Z20" s="80">
        <f t="shared" si="3"/>
        <v>1604750</v>
      </c>
      <c r="AA20" s="80">
        <f t="shared" si="3"/>
        <v>183400</v>
      </c>
      <c r="AB20" s="80">
        <v>25721898.25</v>
      </c>
      <c r="AC20" s="80"/>
      <c r="AD20" s="81">
        <v>25721898.25</v>
      </c>
    </row>
    <row r="21" spans="2:30" ht="16.5" customHeight="1" x14ac:dyDescent="0.25">
      <c r="B21" s="6"/>
      <c r="C21" s="7"/>
      <c r="D21" s="11"/>
      <c r="E21" s="67"/>
      <c r="F21" s="33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9"/>
    </row>
    <row r="22" spans="2:30" ht="18" customHeight="1" x14ac:dyDescent="0.25">
      <c r="B22" s="14" t="s">
        <v>14</v>
      </c>
      <c r="C22" s="25"/>
      <c r="D22" s="15">
        <v>247225893.86000001</v>
      </c>
      <c r="E22" s="70">
        <v>2052244.73</v>
      </c>
      <c r="F22" s="36">
        <f t="shared" ref="F22:Z22" si="4">F$18+F$19+F$20</f>
        <v>19887544.899999999</v>
      </c>
      <c r="G22" s="20">
        <f t="shared" si="4"/>
        <v>16956528.579999998</v>
      </c>
      <c r="H22" s="20">
        <f t="shared" si="4"/>
        <v>10933495.779999999</v>
      </c>
      <c r="I22" s="20">
        <f t="shared" si="4"/>
        <v>22501043.129999999</v>
      </c>
      <c r="J22" s="20">
        <f t="shared" si="4"/>
        <v>25667726.399999999</v>
      </c>
      <c r="K22" s="20">
        <f t="shared" si="4"/>
        <v>24410666.300000001</v>
      </c>
      <c r="L22" s="20">
        <f t="shared" si="4"/>
        <v>15985444.66</v>
      </c>
      <c r="M22" s="20">
        <f t="shared" si="4"/>
        <v>16118794.66</v>
      </c>
      <c r="N22" s="20">
        <f t="shared" si="4"/>
        <v>16122994.66</v>
      </c>
      <c r="O22" s="20">
        <f t="shared" si="4"/>
        <v>15413772.380000001</v>
      </c>
      <c r="P22" s="20">
        <f t="shared" si="4"/>
        <v>15341195.380000001</v>
      </c>
      <c r="Q22" s="20">
        <f t="shared" si="4"/>
        <v>15063934.380000001</v>
      </c>
      <c r="R22" s="20">
        <f t="shared" si="4"/>
        <v>3182342.38</v>
      </c>
      <c r="S22" s="20">
        <f t="shared" si="4"/>
        <v>2276374.2800000003</v>
      </c>
      <c r="T22" s="20">
        <f t="shared" si="4"/>
        <v>2551771.0300000003</v>
      </c>
      <c r="U22" s="20">
        <f t="shared" si="4"/>
        <v>2465741.0300000003</v>
      </c>
      <c r="V22" s="20">
        <f t="shared" si="4"/>
        <v>2455749.2800000003</v>
      </c>
      <c r="W22" s="20">
        <f t="shared" si="4"/>
        <v>2430049.2800000003</v>
      </c>
      <c r="X22" s="20">
        <f t="shared" si="4"/>
        <v>2038608.67</v>
      </c>
      <c r="Y22" s="20">
        <f t="shared" si="4"/>
        <v>1849991.9</v>
      </c>
      <c r="Z22" s="20">
        <f t="shared" si="4"/>
        <v>1613228.4</v>
      </c>
      <c r="AA22" s="20">
        <f>AA$18+AA$19+AA$20</f>
        <v>343400</v>
      </c>
      <c r="AB22" s="20">
        <v>272955110.70091701</v>
      </c>
      <c r="AC22" s="20">
        <f>-(AB22-AB20-AB18)</f>
        <v>-7284.2109169960022</v>
      </c>
      <c r="AD22" s="21">
        <f>AB22</f>
        <v>272955110.70091701</v>
      </c>
    </row>
    <row r="23" spans="2:30" ht="16.5" customHeight="1" x14ac:dyDescent="0.25">
      <c r="B23" s="6"/>
      <c r="C23" s="7"/>
      <c r="D23" s="11"/>
      <c r="E23" s="67"/>
      <c r="F23" s="33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9"/>
    </row>
    <row r="24" spans="2:30" ht="16.5" customHeight="1" x14ac:dyDescent="0.25">
      <c r="B24" s="6"/>
      <c r="C24" s="7"/>
      <c r="D24" s="11"/>
      <c r="E24" s="67"/>
      <c r="F24" s="33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32"/>
      <c r="AC24" s="8"/>
      <c r="AD24" s="9"/>
    </row>
    <row r="25" spans="2:30" ht="18" customHeight="1" x14ac:dyDescent="0.25">
      <c r="B25" s="84" t="s">
        <v>11</v>
      </c>
      <c r="C25" s="43"/>
      <c r="D25" s="44">
        <f>D15-D22</f>
        <v>33274106.139999986</v>
      </c>
      <c r="E25" s="71">
        <f t="shared" ref="E25:AA25" si="5">E$15-E$22</f>
        <v>56155.270000000019</v>
      </c>
      <c r="F25" s="35">
        <f t="shared" si="5"/>
        <v>-17887544.899999999</v>
      </c>
      <c r="G25" s="22">
        <f t="shared" si="5"/>
        <v>-6956528.5799999982</v>
      </c>
      <c r="H25" s="22">
        <f t="shared" si="5"/>
        <v>-933495.77999999933</v>
      </c>
      <c r="I25" s="22">
        <f t="shared" si="5"/>
        <v>-10501043.129999999</v>
      </c>
      <c r="J25" s="22">
        <f t="shared" si="5"/>
        <v>-13667726.399999999</v>
      </c>
      <c r="K25" s="22">
        <f t="shared" si="5"/>
        <v>-12410666.300000001</v>
      </c>
      <c r="L25" s="22">
        <f t="shared" si="5"/>
        <v>-3985444.66</v>
      </c>
      <c r="M25" s="22">
        <f t="shared" si="5"/>
        <v>-2118794.66</v>
      </c>
      <c r="N25" s="22">
        <f t="shared" si="5"/>
        <v>-2122994.66</v>
      </c>
      <c r="O25" s="22">
        <f t="shared" si="5"/>
        <v>-4413772.3800000008</v>
      </c>
      <c r="P25" s="22">
        <f t="shared" si="5"/>
        <v>-5341195.3800000008</v>
      </c>
      <c r="Q25" s="22">
        <f t="shared" si="5"/>
        <v>-5063934.3800000008</v>
      </c>
      <c r="R25" s="22">
        <f t="shared" si="5"/>
        <v>6817657.6200000001</v>
      </c>
      <c r="S25" s="22">
        <f t="shared" si="5"/>
        <v>9723625.7199999988</v>
      </c>
      <c r="T25" s="22">
        <f t="shared" si="5"/>
        <v>13448228.969999999</v>
      </c>
      <c r="U25" s="22">
        <f t="shared" si="5"/>
        <v>13534258.969999999</v>
      </c>
      <c r="V25" s="22">
        <f t="shared" si="5"/>
        <v>13544250.719999999</v>
      </c>
      <c r="W25" s="22">
        <f t="shared" si="5"/>
        <v>13569950.719999999</v>
      </c>
      <c r="X25" s="22">
        <f t="shared" si="5"/>
        <v>13961391.33</v>
      </c>
      <c r="Y25" s="22">
        <f t="shared" si="5"/>
        <v>15150008.1</v>
      </c>
      <c r="Z25" s="22">
        <f t="shared" si="5"/>
        <v>15886771.6</v>
      </c>
      <c r="AA25" s="22">
        <f t="shared" si="5"/>
        <v>1656600</v>
      </c>
      <c r="AB25" s="22"/>
      <c r="AC25" s="22"/>
      <c r="AD25" s="23"/>
    </row>
    <row r="26" spans="2:30" ht="18" customHeight="1" x14ac:dyDescent="0.25">
      <c r="B26" s="84"/>
      <c r="C26" s="45"/>
      <c r="D26" s="46">
        <f>D$25/D$15</f>
        <v>0.11862426431372544</v>
      </c>
      <c r="E26" s="72">
        <f t="shared" ref="E26:AA26" si="6">E$25/E$15</f>
        <v>2.663406848795296E-2</v>
      </c>
      <c r="F26" s="47">
        <f t="shared" si="6"/>
        <v>-8.9437724499999991</v>
      </c>
      <c r="G26" s="49">
        <f t="shared" si="6"/>
        <v>-0.69565285799999987</v>
      </c>
      <c r="H26" s="49">
        <f t="shared" si="6"/>
        <v>-9.3349577999999933E-2</v>
      </c>
      <c r="I26" s="49">
        <f t="shared" si="6"/>
        <v>-0.87508692749999994</v>
      </c>
      <c r="J26" s="49">
        <f t="shared" si="6"/>
        <v>-1.1389771999999998</v>
      </c>
      <c r="K26" s="49">
        <f t="shared" si="6"/>
        <v>-1.0342221916666667</v>
      </c>
      <c r="L26" s="49">
        <f t="shared" si="6"/>
        <v>-0.33212038833333335</v>
      </c>
      <c r="M26" s="49">
        <f t="shared" si="6"/>
        <v>-0.15134247571428572</v>
      </c>
      <c r="N26" s="49">
        <f t="shared" si="6"/>
        <v>-0.15164247571428571</v>
      </c>
      <c r="O26" s="49">
        <f t="shared" si="6"/>
        <v>-0.40125203454545461</v>
      </c>
      <c r="P26" s="49">
        <f t="shared" si="6"/>
        <v>-0.53411953800000012</v>
      </c>
      <c r="Q26" s="49">
        <f t="shared" si="6"/>
        <v>-0.50639343800000003</v>
      </c>
      <c r="R26" s="49">
        <f t="shared" si="6"/>
        <v>0.68176576200000005</v>
      </c>
      <c r="S26" s="49">
        <f t="shared" si="6"/>
        <v>0.81030214333333328</v>
      </c>
      <c r="T26" s="49">
        <f t="shared" si="6"/>
        <v>0.84051431062499993</v>
      </c>
      <c r="U26" s="49">
        <f t="shared" si="6"/>
        <v>0.84589118562499988</v>
      </c>
      <c r="V26" s="49">
        <f t="shared" si="6"/>
        <v>0.84651566999999994</v>
      </c>
      <c r="W26" s="49">
        <f t="shared" si="6"/>
        <v>0.84812191999999997</v>
      </c>
      <c r="X26" s="49">
        <f t="shared" si="6"/>
        <v>0.87258695812499998</v>
      </c>
      <c r="Y26" s="49">
        <f t="shared" si="6"/>
        <v>0.89117694705882355</v>
      </c>
      <c r="Z26" s="49">
        <f t="shared" si="6"/>
        <v>0.90781551999999999</v>
      </c>
      <c r="AA26" s="49">
        <f t="shared" si="6"/>
        <v>0.82830000000000004</v>
      </c>
      <c r="AB26" s="48"/>
      <c r="AC26" s="48"/>
      <c r="AD26" s="50"/>
    </row>
    <row r="27" spans="2:30" ht="16.5" customHeight="1" x14ac:dyDescent="0.25">
      <c r="B27" s="6"/>
      <c r="C27" s="7"/>
      <c r="D27" s="11"/>
      <c r="E27" s="67"/>
      <c r="F27" s="33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9"/>
    </row>
    <row r="28" spans="2:30" ht="18" customHeight="1" x14ac:dyDescent="0.25">
      <c r="B28" s="57" t="s">
        <v>12</v>
      </c>
      <c r="C28" s="58">
        <v>2.69E-2</v>
      </c>
      <c r="D28" s="59"/>
      <c r="E28" s="73"/>
      <c r="F28" s="38">
        <f t="shared" ref="F28:AA28" si="7">F$15*$C$28</f>
        <v>53800</v>
      </c>
      <c r="G28" s="18">
        <f t="shared" si="7"/>
        <v>269000</v>
      </c>
      <c r="H28" s="18">
        <f t="shared" si="7"/>
        <v>269000</v>
      </c>
      <c r="I28" s="18">
        <f t="shared" si="7"/>
        <v>322800</v>
      </c>
      <c r="J28" s="18">
        <f t="shared" si="7"/>
        <v>322800</v>
      </c>
      <c r="K28" s="18">
        <f t="shared" si="7"/>
        <v>322800</v>
      </c>
      <c r="L28" s="18">
        <f t="shared" si="7"/>
        <v>322800</v>
      </c>
      <c r="M28" s="18">
        <f t="shared" si="7"/>
        <v>376600</v>
      </c>
      <c r="N28" s="18">
        <f t="shared" si="7"/>
        <v>376600</v>
      </c>
      <c r="O28" s="18">
        <f t="shared" si="7"/>
        <v>295900</v>
      </c>
      <c r="P28" s="18">
        <f t="shared" si="7"/>
        <v>269000</v>
      </c>
      <c r="Q28" s="18">
        <f t="shared" si="7"/>
        <v>269000</v>
      </c>
      <c r="R28" s="18">
        <f t="shared" si="7"/>
        <v>269000</v>
      </c>
      <c r="S28" s="18">
        <f t="shared" si="7"/>
        <v>322800</v>
      </c>
      <c r="T28" s="18">
        <f t="shared" si="7"/>
        <v>430400</v>
      </c>
      <c r="U28" s="18">
        <f t="shared" si="7"/>
        <v>430400</v>
      </c>
      <c r="V28" s="18">
        <f t="shared" si="7"/>
        <v>430400</v>
      </c>
      <c r="W28" s="18">
        <f t="shared" si="7"/>
        <v>430400</v>
      </c>
      <c r="X28" s="18">
        <f t="shared" si="7"/>
        <v>430400</v>
      </c>
      <c r="Y28" s="18">
        <f t="shared" si="7"/>
        <v>457300</v>
      </c>
      <c r="Z28" s="18">
        <f t="shared" si="7"/>
        <v>470750</v>
      </c>
      <c r="AA28" s="18">
        <f t="shared" si="7"/>
        <v>53800</v>
      </c>
      <c r="AB28" s="18"/>
      <c r="AC28" s="18"/>
      <c r="AD28" s="19"/>
    </row>
    <row r="29" spans="2:30" ht="16.5" customHeight="1" x14ac:dyDescent="0.25">
      <c r="B29" s="6"/>
      <c r="C29" s="7"/>
      <c r="D29" s="11"/>
      <c r="E29" s="67"/>
      <c r="F29" s="33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9"/>
    </row>
    <row r="30" spans="2:30" ht="16.5" customHeight="1" x14ac:dyDescent="0.25">
      <c r="B30" s="6"/>
      <c r="C30" s="7"/>
      <c r="D30" s="11"/>
      <c r="E30" s="67"/>
      <c r="F30" s="33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9"/>
    </row>
    <row r="31" spans="2:30" ht="16.5" customHeight="1" x14ac:dyDescent="0.25">
      <c r="B31" s="6"/>
      <c r="C31" s="7"/>
      <c r="D31" s="11"/>
      <c r="E31" s="67"/>
      <c r="F31" s="33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9"/>
    </row>
    <row r="32" spans="2:30" ht="18" customHeight="1" thickBot="1" x14ac:dyDescent="0.3">
      <c r="B32" s="51" t="s">
        <v>7</v>
      </c>
      <c r="C32" s="52"/>
      <c r="D32" s="53"/>
      <c r="E32" s="74"/>
      <c r="F32" s="54">
        <f>ROUND(F$25-F$28,2)</f>
        <v>-17941344.899999999</v>
      </c>
      <c r="G32" s="55">
        <f t="shared" ref="G32:AA32" si="8">ROUND(G$25-G$28,2)</f>
        <v>-7225528.5800000001</v>
      </c>
      <c r="H32" s="55">
        <f t="shared" si="8"/>
        <v>-1202495.78</v>
      </c>
      <c r="I32" s="55">
        <f t="shared" si="8"/>
        <v>-10823843.130000001</v>
      </c>
      <c r="J32" s="55">
        <f t="shared" si="8"/>
        <v>-13990526.4</v>
      </c>
      <c r="K32" s="55">
        <f t="shared" si="8"/>
        <v>-12733466.300000001</v>
      </c>
      <c r="L32" s="55">
        <f t="shared" si="8"/>
        <v>-4308244.66</v>
      </c>
      <c r="M32" s="55">
        <f t="shared" si="8"/>
        <v>-2495394.66</v>
      </c>
      <c r="N32" s="55">
        <f t="shared" si="8"/>
        <v>-2499594.66</v>
      </c>
      <c r="O32" s="55">
        <f t="shared" si="8"/>
        <v>-4709672.38</v>
      </c>
      <c r="P32" s="55">
        <f t="shared" si="8"/>
        <v>-5610195.3799999999</v>
      </c>
      <c r="Q32" s="55">
        <f t="shared" si="8"/>
        <v>-5332934.38</v>
      </c>
      <c r="R32" s="55">
        <f t="shared" si="8"/>
        <v>6548657.6200000001</v>
      </c>
      <c r="S32" s="55">
        <f t="shared" si="8"/>
        <v>9400825.7200000007</v>
      </c>
      <c r="T32" s="55">
        <f t="shared" si="8"/>
        <v>13017828.970000001</v>
      </c>
      <c r="U32" s="55">
        <f t="shared" si="8"/>
        <v>13103858.970000001</v>
      </c>
      <c r="V32" s="55">
        <f t="shared" si="8"/>
        <v>13113850.720000001</v>
      </c>
      <c r="W32" s="55">
        <f t="shared" si="8"/>
        <v>13139550.720000001</v>
      </c>
      <c r="X32" s="55">
        <f t="shared" si="8"/>
        <v>13530991.33</v>
      </c>
      <c r="Y32" s="55">
        <f t="shared" si="8"/>
        <v>14692708.1</v>
      </c>
      <c r="Z32" s="55">
        <f t="shared" si="8"/>
        <v>15416021.6</v>
      </c>
      <c r="AA32" s="55">
        <f t="shared" si="8"/>
        <v>1602800</v>
      </c>
      <c r="AB32" s="55"/>
      <c r="AC32" s="55"/>
      <c r="AD32" s="56"/>
    </row>
  </sheetData>
  <mergeCells count="2">
    <mergeCell ref="F4:AD6"/>
    <mergeCell ref="B25:B2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2</xdr:col>
                <xdr:colOff>76200</xdr:colOff>
                <xdr:row>5</xdr:row>
                <xdr:rowOff>104775</xdr:rowOff>
              </from>
              <to>
                <xdr:col>3</xdr:col>
                <xdr:colOff>704850</xdr:colOff>
                <xdr:row>7</xdr:row>
                <xdr:rowOff>57150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2</xdr:col>
                <xdr:colOff>95250</xdr:colOff>
                <xdr:row>3</xdr:row>
                <xdr:rowOff>57150</xdr:rowOff>
              </from>
              <to>
                <xdr:col>3</xdr:col>
                <xdr:colOff>723900</xdr:colOff>
                <xdr:row>5</xdr:row>
                <xdr:rowOff>9525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11-16</vt:lpstr>
      <vt:lpstr>12-16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Ibni</dc:creator>
  <dcterms:created xsi:type="dcterms:W3CDTF">2016-09-06T23:25:09Z</dcterms:created>
  <dcterms:modified xsi:type="dcterms:W3CDTF">2016-12-12T08:56:56Z</dcterms:modified>
</cp:coreProperties>
</file>