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Magasin\Desktop\"/>
    </mc:Choice>
  </mc:AlternateContent>
  <bookViews>
    <workbookView xWindow="0" yWindow="0" windowWidth="28800" windowHeight="12210" activeTab="3"/>
  </bookViews>
  <sheets>
    <sheet name="Accueil" sheetId="1" r:id="rId1"/>
    <sheet name="Commande" sheetId="5" r:id="rId2"/>
    <sheet name="Absorbant" sheetId="2" r:id="rId3"/>
    <sheet name="Agglo" sheetId="3" r:id="rId4"/>
  </sheets>
  <definedNames>
    <definedName name="_xlcn.WorksheetConnection_Gest_stock2017.xlsmTableau1" hidden="1">TBabsorbant[]</definedName>
    <definedName name="_xlcn.WorksheetConnection_Gest_stock2017.xlsmTableau14" hidden="1">TBagglo[]</definedName>
    <definedName name="_xlcn.WorksheetConnection_Gest_stock2017.xlsmTableau1DateStockFinal" hidden="1">TBabsorbant[[Date]:[Stock Final]]</definedName>
    <definedName name="Beton_acier">Accueil!$B$101:$B$120</definedName>
    <definedName name="Conssomable">Accueil!$B$57:$B$94</definedName>
    <definedName name="Famille">Accueil!$B$49:$B$53</definedName>
    <definedName name="Outillage">Accueil!$B$183:$B$213</definedName>
    <definedName name="Signalisation">Accueil!$K$183:$K$210</definedName>
    <definedName name="Tube">Accueil!$B$142:$B$155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4" name="Tableau14" connection="WorksheetConnection_Gest_stock2017.xlsm!Tableau14"/>
          <x15:modelTable id="Tableau1" name="Tableau1" connection="WorksheetConnection_Gest_stock2017.xlsm!Tableau1"/>
          <x15:modelTable id="Tableau1  Date   Stock Final" name="Tableau1  Date   Stock Final" connection="WorksheetConnection_Gest_stock2017.xlsm!Tableau1[[Date]:[Stock Final]]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  <x16:modelTimeGrouping tableName="Tableau14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H50" i="1" l="1"/>
  <c r="H40" i="5" l="1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17" i="5" l="1"/>
  <c r="F20" i="2"/>
  <c r="L28" i="2"/>
  <c r="M28" i="2"/>
  <c r="L29" i="2"/>
  <c r="M29" i="2"/>
  <c r="L30" i="2"/>
  <c r="M30" i="2"/>
  <c r="L31" i="2"/>
  <c r="M31" i="2"/>
  <c r="L32" i="2"/>
  <c r="M32" i="2"/>
  <c r="L33" i="2"/>
  <c r="M33" i="2"/>
  <c r="L34" i="2"/>
  <c r="M34" i="2"/>
  <c r="L35" i="2"/>
  <c r="M35" i="2"/>
  <c r="L36" i="2"/>
  <c r="M36" i="2"/>
  <c r="L37" i="2"/>
  <c r="M37" i="2"/>
  <c r="L38" i="2"/>
  <c r="M38" i="2"/>
  <c r="L39" i="2"/>
  <c r="M39" i="2"/>
  <c r="L40" i="2"/>
  <c r="M40" i="2"/>
  <c r="L41" i="2"/>
  <c r="M41" i="2"/>
  <c r="L42" i="2"/>
  <c r="M42" i="2"/>
  <c r="I43" i="2"/>
  <c r="I42" i="2" s="1"/>
  <c r="I41" i="2" s="1"/>
  <c r="I40" i="2" s="1"/>
  <c r="I39" i="2" s="1"/>
  <c r="I38" i="2" s="1"/>
  <c r="I37" i="2" s="1"/>
  <c r="I36" i="2" s="1"/>
  <c r="I35" i="2" s="1"/>
  <c r="I34" i="2" s="1"/>
  <c r="I33" i="2" s="1"/>
  <c r="I32" i="2" s="1"/>
  <c r="I31" i="2" s="1"/>
  <c r="J43" i="2"/>
  <c r="K43" i="2"/>
  <c r="L43" i="2"/>
  <c r="M43" i="2"/>
  <c r="E17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M43" i="3"/>
  <c r="L43" i="3"/>
  <c r="I43" i="3"/>
  <c r="I42" i="3" s="1"/>
  <c r="I41" i="3" s="1"/>
  <c r="I40" i="3" s="1"/>
  <c r="I39" i="3" s="1"/>
  <c r="I38" i="3" s="1"/>
  <c r="I37" i="3" s="1"/>
  <c r="I36" i="3" s="1"/>
  <c r="I35" i="3" s="1"/>
  <c r="I34" i="3" s="1"/>
  <c r="I33" i="3" s="1"/>
  <c r="I32" i="3" s="1"/>
  <c r="I31" i="3" s="1"/>
  <c r="I30" i="3" s="1"/>
  <c r="I29" i="3" s="1"/>
  <c r="I28" i="3" s="1"/>
  <c r="M42" i="3"/>
  <c r="L42" i="3"/>
  <c r="M41" i="3"/>
  <c r="L41" i="3"/>
  <c r="M40" i="3"/>
  <c r="L40" i="3"/>
  <c r="M39" i="3"/>
  <c r="L39" i="3"/>
  <c r="M38" i="3"/>
  <c r="L38" i="3"/>
  <c r="M37" i="3"/>
  <c r="L37" i="3"/>
  <c r="M36" i="3"/>
  <c r="L36" i="3"/>
  <c r="M35" i="3"/>
  <c r="L35" i="3"/>
  <c r="M34" i="3"/>
  <c r="L34" i="3"/>
  <c r="M33" i="3"/>
  <c r="L33" i="3"/>
  <c r="M32" i="3"/>
  <c r="L32" i="3"/>
  <c r="M31" i="3"/>
  <c r="L31" i="3"/>
  <c r="M30" i="3"/>
  <c r="L30" i="3"/>
  <c r="M29" i="3"/>
  <c r="L29" i="3"/>
  <c r="M28" i="3"/>
  <c r="L28" i="3"/>
  <c r="G17" i="5"/>
  <c r="AO7" i="2" l="1"/>
  <c r="AU11" i="2"/>
  <c r="Q25" i="2"/>
  <c r="S25" i="2"/>
  <c r="AZ11" i="2"/>
  <c r="AY9" i="2"/>
  <c r="AX7" i="2"/>
  <c r="AV11" i="2"/>
  <c r="AU9" i="2"/>
  <c r="AT7" i="2"/>
  <c r="AR11" i="2"/>
  <c r="AQ9" i="2"/>
  <c r="AP7" i="2"/>
  <c r="AZ9" i="2"/>
  <c r="AY7" i="2"/>
  <c r="AW11" i="2"/>
  <c r="AV9" i="2"/>
  <c r="AU7" i="2"/>
  <c r="AS11" i="2"/>
  <c r="AR9" i="2"/>
  <c r="AQ7" i="2"/>
  <c r="AO11" i="2"/>
  <c r="AZ7" i="2"/>
  <c r="AX11" i="2"/>
  <c r="AW9" i="2"/>
  <c r="AV7" i="2"/>
  <c r="AT11" i="2"/>
  <c r="AS9" i="2"/>
  <c r="AR7" i="2"/>
  <c r="AP11" i="2"/>
  <c r="AO9" i="2"/>
  <c r="AY11" i="2"/>
  <c r="AX9" i="2"/>
  <c r="AW7" i="2"/>
  <c r="AT9" i="2"/>
  <c r="AS7" i="2"/>
  <c r="AQ11" i="2"/>
  <c r="AP9" i="2"/>
  <c r="E16" i="5"/>
  <c r="I30" i="2"/>
  <c r="I29" i="2" s="1"/>
  <c r="I28" i="2" s="1"/>
  <c r="R25" i="2"/>
  <c r="Y25" i="2"/>
  <c r="Z25" i="2"/>
  <c r="AA25" i="2"/>
  <c r="V25" i="2"/>
  <c r="W25" i="2"/>
  <c r="T25" i="2"/>
  <c r="X25" i="2"/>
  <c r="AB25" i="2"/>
  <c r="U25" i="2"/>
  <c r="AM12" i="2"/>
  <c r="AJ12" i="2"/>
  <c r="AL6" i="2"/>
  <c r="AL13" i="2"/>
  <c r="AM7" i="2"/>
  <c r="AJ7" i="2"/>
  <c r="AJ11" i="2"/>
  <c r="F8" i="2"/>
  <c r="AL12" i="2"/>
  <c r="AM6" i="2"/>
  <c r="AJ6" i="2"/>
  <c r="AJ10" i="2"/>
  <c r="AL11" i="2"/>
  <c r="AM5" i="2"/>
  <c r="AJ5" i="2"/>
  <c r="AJ9" i="2"/>
  <c r="AL10" i="2"/>
  <c r="AL14" i="2"/>
  <c r="AM11" i="2"/>
  <c r="AJ8" i="2"/>
  <c r="AL5" i="2"/>
  <c r="AL9" i="2"/>
  <c r="AM10" i="2"/>
  <c r="AM14" i="2"/>
  <c r="AJ14" i="2"/>
  <c r="AL8" i="2"/>
  <c r="AM9" i="2"/>
  <c r="AM13" i="2"/>
  <c r="AJ13" i="2"/>
  <c r="AL7" i="2"/>
  <c r="AM8" i="2"/>
  <c r="BB7" i="2" l="1"/>
  <c r="BB9" i="2"/>
  <c r="BB11" i="2"/>
  <c r="F18" i="2"/>
  <c r="D57" i="1"/>
  <c r="C29" i="1" s="1"/>
  <c r="X26" i="2"/>
  <c r="AV13" i="2"/>
  <c r="S26" i="2"/>
  <c r="AQ13" i="2"/>
  <c r="Z26" i="2"/>
  <c r="AX13" i="2"/>
  <c r="AO13" i="2"/>
  <c r="U26" i="2"/>
  <c r="AS13" i="2"/>
  <c r="W26" i="2"/>
  <c r="AU13" i="2"/>
  <c r="Y26" i="2"/>
  <c r="AW13" i="2"/>
  <c r="AA26" i="2"/>
  <c r="AY13" i="2"/>
  <c r="T26" i="2"/>
  <c r="AR13" i="2"/>
  <c r="AB26" i="2"/>
  <c r="AZ13" i="2"/>
  <c r="V26" i="2"/>
  <c r="AT13" i="2"/>
  <c r="R26" i="2"/>
  <c r="AP13" i="2"/>
  <c r="AL24" i="2"/>
  <c r="Q26" i="2"/>
  <c r="S23" i="2"/>
  <c r="H70" i="1"/>
  <c r="H71" i="1"/>
  <c r="H72" i="1"/>
  <c r="L70" i="1"/>
  <c r="K70" i="1" s="1"/>
  <c r="L71" i="1"/>
  <c r="J71" i="1" s="1"/>
  <c r="L72" i="1"/>
  <c r="J72" i="1" s="1"/>
  <c r="BA13" i="2" l="1"/>
  <c r="AL22" i="2" s="1"/>
  <c r="AL25" i="2"/>
  <c r="AL20" i="2" s="1"/>
  <c r="J70" i="1"/>
  <c r="K71" i="1"/>
  <c r="K72" i="1"/>
  <c r="C9" i="5"/>
  <c r="B10" i="5" s="1"/>
  <c r="B9" i="5" s="1"/>
  <c r="AL23" i="2" l="1"/>
  <c r="AL19" i="2" s="1"/>
  <c r="F32" i="1"/>
  <c r="F34" i="1"/>
  <c r="D48" i="1"/>
  <c r="C34" i="1" s="1"/>
  <c r="AL7" i="3"/>
  <c r="AK9" i="3"/>
  <c r="AK8" i="3"/>
  <c r="AK6" i="3"/>
  <c r="AL6" i="3"/>
  <c r="AL14" i="3"/>
  <c r="AK10" i="3"/>
  <c r="AK11" i="3"/>
  <c r="AK13" i="3"/>
  <c r="AL8" i="3"/>
  <c r="AL10" i="3"/>
  <c r="AK14" i="3"/>
  <c r="AL9" i="3"/>
  <c r="AK5" i="3"/>
  <c r="AK7" i="3"/>
  <c r="AL5" i="3"/>
  <c r="AL12" i="3"/>
  <c r="AK12" i="3"/>
  <c r="AL13" i="3"/>
  <c r="AL11" i="3"/>
  <c r="G34" i="1" l="1"/>
  <c r="AL10" i="1"/>
  <c r="AL11" i="1"/>
  <c r="AL12" i="1"/>
  <c r="AL13" i="1"/>
  <c r="AL14" i="1"/>
  <c r="AL15" i="1"/>
  <c r="AL16" i="1"/>
  <c r="AL17" i="1"/>
  <c r="AL18" i="1"/>
  <c r="AL19" i="1"/>
  <c r="AM10" i="1"/>
  <c r="AM11" i="1"/>
  <c r="AM12" i="1"/>
  <c r="AM13" i="1"/>
  <c r="AM14" i="1"/>
  <c r="AM15" i="1"/>
  <c r="AM16" i="1"/>
  <c r="AM17" i="1"/>
  <c r="AM18" i="1"/>
  <c r="AM19" i="1"/>
  <c r="L29" i="1" l="1"/>
  <c r="AI12" i="3"/>
  <c r="AI6" i="3"/>
  <c r="AI8" i="3"/>
  <c r="AI13" i="3"/>
  <c r="AJ10" i="3"/>
  <c r="AI10" i="3"/>
  <c r="AI11" i="3"/>
  <c r="AI14" i="3"/>
  <c r="AJ11" i="3"/>
  <c r="AI7" i="3"/>
  <c r="AJ5" i="3"/>
  <c r="AJ6" i="3"/>
  <c r="AJ9" i="3"/>
  <c r="AK14" i="2"/>
  <c r="AJ12" i="3"/>
  <c r="AJ13" i="3"/>
  <c r="AJ7" i="3"/>
  <c r="AJ14" i="3"/>
  <c r="AI5" i="3"/>
  <c r="AI9" i="3"/>
  <c r="AJ8" i="3"/>
  <c r="AJ13" i="1" l="1"/>
  <c r="AJ12" i="1"/>
  <c r="AJ14" i="1"/>
  <c r="AJ16" i="1"/>
  <c r="AJ18" i="1"/>
  <c r="AJ11" i="1"/>
  <c r="AJ15" i="1"/>
  <c r="AJ17" i="1"/>
  <c r="AJ19" i="1"/>
  <c r="AJ10" i="1"/>
  <c r="AK19" i="1"/>
  <c r="AK13" i="2"/>
  <c r="AK18" i="1" l="1"/>
  <c r="H58" i="1"/>
  <c r="H59" i="1"/>
  <c r="H60" i="1"/>
  <c r="H61" i="1"/>
  <c r="H62" i="1"/>
  <c r="H63" i="1"/>
  <c r="H64" i="1"/>
  <c r="H65" i="1"/>
  <c r="H66" i="1"/>
  <c r="H67" i="1"/>
  <c r="H68" i="1"/>
  <c r="H69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57" i="1"/>
  <c r="O29" i="1" s="1"/>
  <c r="R29" i="1"/>
  <c r="J57" i="1"/>
  <c r="J50" i="1" s="1"/>
  <c r="K57" i="1"/>
  <c r="K50" i="1" s="1"/>
  <c r="K156" i="1"/>
  <c r="L176" i="1"/>
  <c r="J176" i="1" s="1"/>
  <c r="L175" i="1"/>
  <c r="K175" i="1" s="1"/>
  <c r="L174" i="1"/>
  <c r="J174" i="1" s="1"/>
  <c r="L173" i="1"/>
  <c r="K173" i="1" s="1"/>
  <c r="L172" i="1"/>
  <c r="J172" i="1" s="1"/>
  <c r="L171" i="1"/>
  <c r="K171" i="1" s="1"/>
  <c r="L170" i="1"/>
  <c r="J170" i="1" s="1"/>
  <c r="L169" i="1"/>
  <c r="J169" i="1" s="1"/>
  <c r="L168" i="1"/>
  <c r="K168" i="1" s="1"/>
  <c r="L167" i="1"/>
  <c r="K167" i="1" s="1"/>
  <c r="L166" i="1"/>
  <c r="J166" i="1" s="1"/>
  <c r="L165" i="1"/>
  <c r="K165" i="1" s="1"/>
  <c r="L164" i="1"/>
  <c r="J164" i="1" s="1"/>
  <c r="L163" i="1"/>
  <c r="K163" i="1" s="1"/>
  <c r="L162" i="1"/>
  <c r="J162" i="1" s="1"/>
  <c r="L161" i="1"/>
  <c r="J161" i="1" s="1"/>
  <c r="L160" i="1"/>
  <c r="J160" i="1" s="1"/>
  <c r="L159" i="1"/>
  <c r="K159" i="1" s="1"/>
  <c r="L158" i="1"/>
  <c r="J158" i="1" s="1"/>
  <c r="L157" i="1"/>
  <c r="K157" i="1" s="1"/>
  <c r="J156" i="1"/>
  <c r="L155" i="1"/>
  <c r="J155" i="1" s="1"/>
  <c r="L154" i="1"/>
  <c r="K154" i="1" s="1"/>
  <c r="L153" i="1"/>
  <c r="J153" i="1" s="1"/>
  <c r="L152" i="1"/>
  <c r="K152" i="1" s="1"/>
  <c r="L151" i="1"/>
  <c r="J151" i="1" s="1"/>
  <c r="L150" i="1"/>
  <c r="J150" i="1" s="1"/>
  <c r="L149" i="1"/>
  <c r="J149" i="1" s="1"/>
  <c r="L148" i="1"/>
  <c r="K148" i="1" s="1"/>
  <c r="L147" i="1"/>
  <c r="J147" i="1" s="1"/>
  <c r="L146" i="1"/>
  <c r="K146" i="1" s="1"/>
  <c r="K145" i="1"/>
  <c r="J145" i="1"/>
  <c r="L144" i="1"/>
  <c r="J144" i="1" s="1"/>
  <c r="L143" i="1"/>
  <c r="J143" i="1" s="1"/>
  <c r="K142" i="1"/>
  <c r="J142" i="1"/>
  <c r="L135" i="1"/>
  <c r="K135" i="1" s="1"/>
  <c r="L134" i="1"/>
  <c r="J134" i="1" s="1"/>
  <c r="L133" i="1"/>
  <c r="J133" i="1" s="1"/>
  <c r="L132" i="1"/>
  <c r="J132" i="1" s="1"/>
  <c r="L131" i="1"/>
  <c r="K131" i="1" s="1"/>
  <c r="L130" i="1"/>
  <c r="K130" i="1" s="1"/>
  <c r="L129" i="1"/>
  <c r="J129" i="1" s="1"/>
  <c r="L128" i="1"/>
  <c r="J128" i="1" s="1"/>
  <c r="L127" i="1"/>
  <c r="J127" i="1" s="1"/>
  <c r="L126" i="1"/>
  <c r="K126" i="1" s="1"/>
  <c r="L125" i="1"/>
  <c r="J125" i="1" s="1"/>
  <c r="L124" i="1"/>
  <c r="J124" i="1" s="1"/>
  <c r="L123" i="1"/>
  <c r="J123" i="1" s="1"/>
  <c r="L122" i="1"/>
  <c r="K122" i="1" s="1"/>
  <c r="L121" i="1"/>
  <c r="J121" i="1" s="1"/>
  <c r="L120" i="1"/>
  <c r="J120" i="1" s="1"/>
  <c r="L119" i="1"/>
  <c r="J119" i="1" s="1"/>
  <c r="L118" i="1"/>
  <c r="K118" i="1" s="1"/>
  <c r="L117" i="1"/>
  <c r="J117" i="1" s="1"/>
  <c r="L116" i="1"/>
  <c r="J116" i="1" s="1"/>
  <c r="K115" i="1"/>
  <c r="J115" i="1"/>
  <c r="L114" i="1"/>
  <c r="J114" i="1" s="1"/>
  <c r="L113" i="1"/>
  <c r="J113" i="1" s="1"/>
  <c r="L112" i="1"/>
  <c r="K112" i="1" s="1"/>
  <c r="L111" i="1"/>
  <c r="J111" i="1" s="1"/>
  <c r="L110" i="1"/>
  <c r="J110" i="1" s="1"/>
  <c r="L109" i="1"/>
  <c r="J109" i="1" s="1"/>
  <c r="L108" i="1"/>
  <c r="K108" i="1" s="1"/>
  <c r="L107" i="1"/>
  <c r="K107" i="1" s="1"/>
  <c r="L106" i="1"/>
  <c r="J106" i="1" s="1"/>
  <c r="L105" i="1"/>
  <c r="J105" i="1" s="1"/>
  <c r="K104" i="1"/>
  <c r="J104" i="1"/>
  <c r="L103" i="1"/>
  <c r="J103" i="1" s="1"/>
  <c r="L102" i="1"/>
  <c r="J102" i="1" s="1"/>
  <c r="K101" i="1"/>
  <c r="J101" i="1"/>
  <c r="K60" i="1"/>
  <c r="K74" i="1"/>
  <c r="L63" i="1"/>
  <c r="K63" i="1" s="1"/>
  <c r="J74" i="1"/>
  <c r="L94" i="1"/>
  <c r="J94" i="1" s="1"/>
  <c r="L93" i="1"/>
  <c r="J93" i="1" s="1"/>
  <c r="L92" i="1"/>
  <c r="K92" i="1" s="1"/>
  <c r="L91" i="1"/>
  <c r="J91" i="1" s="1"/>
  <c r="L90" i="1"/>
  <c r="J90" i="1" s="1"/>
  <c r="L89" i="1"/>
  <c r="J89" i="1" s="1"/>
  <c r="L88" i="1"/>
  <c r="K88" i="1" s="1"/>
  <c r="L87" i="1"/>
  <c r="J87" i="1" s="1"/>
  <c r="L86" i="1"/>
  <c r="J86" i="1" s="1"/>
  <c r="L85" i="1"/>
  <c r="J85" i="1" s="1"/>
  <c r="L84" i="1"/>
  <c r="J84" i="1" s="1"/>
  <c r="L83" i="1"/>
  <c r="J83" i="1" s="1"/>
  <c r="L82" i="1"/>
  <c r="J82" i="1" s="1"/>
  <c r="L81" i="1"/>
  <c r="J81" i="1" s="1"/>
  <c r="L80" i="1"/>
  <c r="J80" i="1" s="1"/>
  <c r="L79" i="1"/>
  <c r="J79" i="1" s="1"/>
  <c r="L78" i="1"/>
  <c r="J78" i="1" s="1"/>
  <c r="L77" i="1"/>
  <c r="J77" i="1" s="1"/>
  <c r="L76" i="1"/>
  <c r="K76" i="1" s="1"/>
  <c r="L75" i="1"/>
  <c r="J75" i="1" s="1"/>
  <c r="L73" i="1"/>
  <c r="J73" i="1" s="1"/>
  <c r="L69" i="1"/>
  <c r="J69" i="1" s="1"/>
  <c r="L68" i="1"/>
  <c r="J68" i="1" s="1"/>
  <c r="K67" i="1"/>
  <c r="L66" i="1"/>
  <c r="J66" i="1" s="1"/>
  <c r="L65" i="1"/>
  <c r="K65" i="1" s="1"/>
  <c r="L64" i="1"/>
  <c r="J64" i="1" s="1"/>
  <c r="L62" i="1"/>
  <c r="J62" i="1" s="1"/>
  <c r="L61" i="1"/>
  <c r="J61" i="1" s="1"/>
  <c r="J60" i="1"/>
  <c r="L59" i="1"/>
  <c r="K59" i="1" s="1"/>
  <c r="L58" i="1"/>
  <c r="J58" i="1" s="1"/>
  <c r="AK12" i="2"/>
  <c r="AK17" i="1" l="1"/>
  <c r="J63" i="1"/>
  <c r="K134" i="1"/>
  <c r="K169" i="1"/>
  <c r="K172" i="1"/>
  <c r="K116" i="1"/>
  <c r="K119" i="1"/>
  <c r="J122" i="1"/>
  <c r="J126" i="1"/>
  <c r="K132" i="1"/>
  <c r="K143" i="1"/>
  <c r="K176" i="1"/>
  <c r="K73" i="1"/>
  <c r="K105" i="1"/>
  <c r="K124" i="1"/>
  <c r="K158" i="1"/>
  <c r="K161" i="1"/>
  <c r="K164" i="1"/>
  <c r="K111" i="1"/>
  <c r="K127" i="1"/>
  <c r="K147" i="1"/>
  <c r="K150" i="1"/>
  <c r="K153" i="1"/>
  <c r="K174" i="1"/>
  <c r="K89" i="1"/>
  <c r="K61" i="1"/>
  <c r="K81" i="1"/>
  <c r="K109" i="1"/>
  <c r="K123" i="1"/>
  <c r="K149" i="1"/>
  <c r="K151" i="1"/>
  <c r="K160" i="1"/>
  <c r="K162" i="1"/>
  <c r="K91" i="1"/>
  <c r="K83" i="1"/>
  <c r="K75" i="1"/>
  <c r="K62" i="1"/>
  <c r="K87" i="1"/>
  <c r="K79" i="1"/>
  <c r="J108" i="1"/>
  <c r="J131" i="1"/>
  <c r="J154" i="1"/>
  <c r="J165" i="1"/>
  <c r="K93" i="1"/>
  <c r="K85" i="1"/>
  <c r="K77" i="1"/>
  <c r="K66" i="1"/>
  <c r="K58" i="1"/>
  <c r="K113" i="1"/>
  <c r="J118" i="1"/>
  <c r="K120" i="1"/>
  <c r="K144" i="1"/>
  <c r="K170" i="1"/>
  <c r="J67" i="1"/>
  <c r="J92" i="1"/>
  <c r="J76" i="1"/>
  <c r="J88" i="1"/>
  <c r="J65" i="1"/>
  <c r="K84" i="1"/>
  <c r="K80" i="1"/>
  <c r="K69" i="1"/>
  <c r="K68" i="1"/>
  <c r="K64" i="1"/>
  <c r="J112" i="1"/>
  <c r="J130" i="1"/>
  <c r="J135" i="1"/>
  <c r="J146" i="1"/>
  <c r="J157" i="1"/>
  <c r="J168" i="1"/>
  <c r="J173" i="1"/>
  <c r="J59" i="1"/>
  <c r="K94" i="1"/>
  <c r="K90" i="1"/>
  <c r="K86" i="1"/>
  <c r="K82" i="1"/>
  <c r="K78" i="1"/>
  <c r="K102" i="1"/>
  <c r="J107" i="1"/>
  <c r="K128" i="1"/>
  <c r="K155" i="1"/>
  <c r="K166" i="1"/>
  <c r="J148" i="1"/>
  <c r="J152" i="1"/>
  <c r="J159" i="1"/>
  <c r="J163" i="1"/>
  <c r="J167" i="1"/>
  <c r="J171" i="1"/>
  <c r="J175" i="1"/>
  <c r="K103" i="1"/>
  <c r="K106" i="1"/>
  <c r="K110" i="1"/>
  <c r="K114" i="1"/>
  <c r="K117" i="1"/>
  <c r="K121" i="1"/>
  <c r="K125" i="1"/>
  <c r="K129" i="1"/>
  <c r="K133" i="1"/>
  <c r="B181" i="1"/>
  <c r="AK11" i="2"/>
  <c r="AK16" i="1" l="1"/>
  <c r="F29" i="1"/>
  <c r="AK10" i="2"/>
  <c r="AK15" i="1" l="1"/>
  <c r="B55" i="1"/>
  <c r="AK9" i="2"/>
  <c r="AK14" i="1" l="1"/>
  <c r="I29" i="1"/>
  <c r="K181" i="1"/>
  <c r="AK8" i="2"/>
  <c r="AK13" i="1" l="1"/>
  <c r="B140" i="1"/>
  <c r="B99" i="1"/>
  <c r="H20" i="1" s="1"/>
  <c r="AK5" i="2"/>
  <c r="AK7" i="2"/>
  <c r="AK6" i="2"/>
  <c r="AK10" i="1" l="1"/>
  <c r="AK12" i="1"/>
  <c r="AK11" i="1"/>
  <c r="C9" i="1"/>
  <c r="B10" i="1" s="1"/>
  <c r="B9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Gest_stock2017.xlsm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Gest_stock2017.xlsmTableau1"/>
        </x15:connection>
      </ext>
    </extLst>
  </connection>
  <connection id="3" name="WorksheetConnection_Gest_stock2017.xlsm!Tableau1[[Date]:[Stock Final]]" type="102" refreshedVersion="6" minRefreshableVersion="5">
    <extLst>
      <ext xmlns:x15="http://schemas.microsoft.com/office/spreadsheetml/2010/11/main" uri="{DE250136-89BD-433C-8126-D09CA5730AF9}">
        <x15:connection id="Tableau1  Date   Stock Final" autoDelete="1">
          <x15:rangePr sourceName="_xlcn.WorksheetConnection_Gest_stock2017.xlsmTableau1DateStockFinal"/>
        </x15:connection>
      </ext>
    </extLst>
  </connection>
  <connection id="4" name="WorksheetConnection_Gest_stock2017.xlsm!Tableau14" type="102" refreshedVersion="6" minRefreshableVersion="5">
    <extLst>
      <ext xmlns:x15="http://schemas.microsoft.com/office/spreadsheetml/2010/11/main" uri="{DE250136-89BD-433C-8126-D09CA5730AF9}">
        <x15:connection id="Tableau14" autoDelete="1">
          <x15:rangePr sourceName="_xlcn.WorksheetConnection_Gest_stock2017.xlsmTableau14"/>
        </x15:connection>
      </ext>
    </extLst>
  </connection>
</connections>
</file>

<file path=xl/sharedStrings.xml><?xml version="1.0" encoding="utf-8"?>
<sst xmlns="http://schemas.openxmlformats.org/spreadsheetml/2006/main" count="548" uniqueCount="237">
  <si>
    <t>Conssomable</t>
  </si>
  <si>
    <t>Beton_acier</t>
  </si>
  <si>
    <t>Tube</t>
  </si>
  <si>
    <t>Absorbant</t>
  </si>
  <si>
    <t>Chiffon</t>
  </si>
  <si>
    <t>Gasoil</t>
  </si>
  <si>
    <t>Grillage</t>
  </si>
  <si>
    <t>Agglo</t>
  </si>
  <si>
    <t>Bastain_4m</t>
  </si>
  <si>
    <t>Chambre_k1c</t>
  </si>
  <si>
    <t>Chambre_k2c</t>
  </si>
  <si>
    <t>Chambre_l3t</t>
  </si>
  <si>
    <t>Chambre_l4t</t>
  </si>
  <si>
    <t>Chambre_m1c</t>
  </si>
  <si>
    <t>Chevron_4m</t>
  </si>
  <si>
    <t>Couvercle_k1c</t>
  </si>
  <si>
    <t>Couvercle_k2c</t>
  </si>
  <si>
    <t>Couvercle_l3t</t>
  </si>
  <si>
    <t>Couvercle_l4t</t>
  </si>
  <si>
    <t>Couvercle_m1c</t>
  </si>
  <si>
    <t>Dalle_2400</t>
  </si>
  <si>
    <t>Panneau_coffrage250</t>
  </si>
  <si>
    <t>Peigne_metallique</t>
  </si>
  <si>
    <t>Planche_27</t>
  </si>
  <si>
    <t>Radier</t>
  </si>
  <si>
    <t>Radier_recouvrement</t>
  </si>
  <si>
    <t>Rond_beton_8</t>
  </si>
  <si>
    <t>Manchon_225</t>
  </si>
  <si>
    <t>Manchon_40</t>
  </si>
  <si>
    <t>PEHD_225_l13</t>
  </si>
  <si>
    <t>PEHD_225_l13s</t>
  </si>
  <si>
    <t>PEHD_225_l6</t>
  </si>
  <si>
    <t>PEHD_225_R10</t>
  </si>
  <si>
    <t>PEHD_225_R15</t>
  </si>
  <si>
    <t>Peigne_blanc_double</t>
  </si>
  <si>
    <t>Peigne_blanc_simple</t>
  </si>
  <si>
    <t>Peigne_plastique</t>
  </si>
  <si>
    <t>Pvc_160</t>
  </si>
  <si>
    <t>Pvc_40</t>
  </si>
  <si>
    <t>Pvc_pression</t>
  </si>
  <si>
    <t>Tuyeau_annele_350</t>
  </si>
  <si>
    <t xml:space="preserve">  </t>
  </si>
  <si>
    <t xml:space="preserve"> </t>
  </si>
  <si>
    <t>A1</t>
  </si>
  <si>
    <t>Nom</t>
  </si>
  <si>
    <t>Stock</t>
  </si>
  <si>
    <t>Pc</t>
  </si>
  <si>
    <t>Stock sécu</t>
  </si>
  <si>
    <t>Pu</t>
  </si>
  <si>
    <t>Point de commande</t>
  </si>
  <si>
    <t>Stock de sécurité</t>
  </si>
  <si>
    <t>Prix unitaire</t>
  </si>
  <si>
    <t>Valeur stock</t>
  </si>
  <si>
    <t>Fournisseur</t>
  </si>
  <si>
    <t>Famille</t>
  </si>
  <si>
    <t>Article</t>
  </si>
  <si>
    <t xml:space="preserve">Notes </t>
  </si>
  <si>
    <t>Interplast</t>
  </si>
  <si>
    <t>descour</t>
  </si>
  <si>
    <t>Absorplus</t>
  </si>
  <si>
    <t>Outillage</t>
  </si>
  <si>
    <t>Signalisation</t>
  </si>
  <si>
    <t>Boite_scie_cloche</t>
  </si>
  <si>
    <t>Caisse_métal</t>
  </si>
  <si>
    <t>Cercleuse_bosch</t>
  </si>
  <si>
    <t>Chargeur_baterie</t>
  </si>
  <si>
    <t>Citerne_à_eau</t>
  </si>
  <si>
    <t>Coffrage_200</t>
  </si>
  <si>
    <t>Coffrage_150</t>
  </si>
  <si>
    <t>Coffrage_135</t>
  </si>
  <si>
    <t>Coffrage_45*300</t>
  </si>
  <si>
    <t>A2</t>
  </si>
  <si>
    <t>Coffrage_45*150</t>
  </si>
  <si>
    <t>A3</t>
  </si>
  <si>
    <t>Conne_d_abraham</t>
  </si>
  <si>
    <t>Disqueuse_hitachi_125</t>
  </si>
  <si>
    <t>Disquause_hitachi_230</t>
  </si>
  <si>
    <t>Furet</t>
  </si>
  <si>
    <t>Kit_cone</t>
  </si>
  <si>
    <t>Lampe_baladeuse</t>
  </si>
  <si>
    <t>Masse</t>
  </si>
  <si>
    <t>Palplanche</t>
  </si>
  <si>
    <t>Passerelle</t>
  </si>
  <si>
    <t>Pieds_de_biche</t>
  </si>
  <si>
    <t>Pioche</t>
  </si>
  <si>
    <t>Pistollet</t>
  </si>
  <si>
    <t>Pont_lourd</t>
  </si>
  <si>
    <t>Post_à_souder</t>
  </si>
  <si>
    <t>Scie_circulaire_hitachi</t>
  </si>
  <si>
    <t>Scie_sauteuse_bosch</t>
  </si>
  <si>
    <t>Tôle_à_caniveau</t>
  </si>
  <si>
    <t>Visseuse_bosch</t>
  </si>
  <si>
    <t>Visseuse_hitachi</t>
  </si>
  <si>
    <t>Etai_50</t>
  </si>
  <si>
    <t>Etai_70</t>
  </si>
  <si>
    <t>AK14</t>
  </si>
  <si>
    <t>AK22</t>
  </si>
  <si>
    <t>AK3</t>
  </si>
  <si>
    <t>AK4</t>
  </si>
  <si>
    <t>AK5</t>
  </si>
  <si>
    <t>AK5triflash</t>
  </si>
  <si>
    <t>AB</t>
  </si>
  <si>
    <t>B1PC</t>
  </si>
  <si>
    <t>B1450</t>
  </si>
  <si>
    <t>B1470</t>
  </si>
  <si>
    <t>B3</t>
  </si>
  <si>
    <t>B31</t>
  </si>
  <si>
    <t>KC1CAG</t>
  </si>
  <si>
    <t>KC1SCG</t>
  </si>
  <si>
    <t>KC1TEG</t>
  </si>
  <si>
    <t>KC121G</t>
  </si>
  <si>
    <t>KC121Gr</t>
  </si>
  <si>
    <t>KD2</t>
  </si>
  <si>
    <t>KD6</t>
  </si>
  <si>
    <t>K2</t>
  </si>
  <si>
    <t>K5C</t>
  </si>
  <si>
    <t>K8</t>
  </si>
  <si>
    <t>GBAplastique</t>
  </si>
  <si>
    <t>M9C</t>
  </si>
  <si>
    <t>Socle_Heras</t>
  </si>
  <si>
    <t>Barriere_Heras</t>
  </si>
  <si>
    <t>Barriere_bleu</t>
  </si>
  <si>
    <t>Socle_panneaux</t>
  </si>
  <si>
    <t>DH</t>
  </si>
  <si>
    <t>Auteur Guillaume Fleury</t>
  </si>
  <si>
    <t>Accueil</t>
  </si>
  <si>
    <t>Suivant</t>
  </si>
  <si>
    <t>Précédent</t>
  </si>
  <si>
    <t>Fourchette</t>
  </si>
  <si>
    <t>Jauge PC</t>
  </si>
  <si>
    <t>Jauge stock</t>
  </si>
  <si>
    <t>Produit</t>
  </si>
  <si>
    <t>Stock maxi</t>
  </si>
  <si>
    <t>Délais approvisionnement</t>
  </si>
  <si>
    <t>Méthode d'approvisionnement</t>
  </si>
  <si>
    <t>Longueur</t>
  </si>
  <si>
    <t>Largeur</t>
  </si>
  <si>
    <t>Hauteur</t>
  </si>
  <si>
    <t>Poid</t>
  </si>
  <si>
    <t>Lieu de stockage</t>
  </si>
  <si>
    <t>Entrée</t>
  </si>
  <si>
    <t>Sortie</t>
  </si>
  <si>
    <t>Retour</t>
  </si>
  <si>
    <t>Demandeur</t>
  </si>
  <si>
    <t>Société</t>
  </si>
  <si>
    <t>Stock Final</t>
  </si>
  <si>
    <t>PC</t>
  </si>
  <si>
    <t>SS</t>
  </si>
  <si>
    <t>Date</t>
  </si>
  <si>
    <t>Stock selon selection</t>
  </si>
  <si>
    <t>Date selon selection</t>
  </si>
  <si>
    <t>Valeur Stock</t>
  </si>
  <si>
    <t>Stock initial</t>
  </si>
  <si>
    <t>Commandes</t>
  </si>
  <si>
    <t>Commande</t>
  </si>
  <si>
    <t>Date de commande</t>
  </si>
  <si>
    <t>Date de reception</t>
  </si>
  <si>
    <t>Quantités</t>
  </si>
  <si>
    <t>Désignation</t>
  </si>
  <si>
    <t>Observations</t>
  </si>
  <si>
    <t>Délais (J)</t>
  </si>
  <si>
    <t>Lieu stockage</t>
  </si>
  <si>
    <t>Conteneur 1</t>
  </si>
  <si>
    <t>Conteneur 2</t>
  </si>
  <si>
    <t>Conteneur 3</t>
  </si>
  <si>
    <t>Parc</t>
  </si>
  <si>
    <t>Parc PE</t>
  </si>
  <si>
    <t>Balisagechantier</t>
  </si>
  <si>
    <t>CollePVC</t>
  </si>
  <si>
    <t>DecapantPVC</t>
  </si>
  <si>
    <t>Balais</t>
  </si>
  <si>
    <t>Pelle</t>
  </si>
  <si>
    <t>Rateau</t>
  </si>
  <si>
    <t>Essence2t</t>
  </si>
  <si>
    <t>Essence4t</t>
  </si>
  <si>
    <t>FilletR50</t>
  </si>
  <si>
    <t>FilletR30</t>
  </si>
  <si>
    <t>Filmplastique</t>
  </si>
  <si>
    <t>GelLubrifiant</t>
  </si>
  <si>
    <t>Grillagefin</t>
  </si>
  <si>
    <t>Huiledecoffrage</t>
  </si>
  <si>
    <t>Lingettedecapante</t>
  </si>
  <si>
    <t>Manche</t>
  </si>
  <si>
    <t>Pinceau40</t>
  </si>
  <si>
    <t>Pinceau60</t>
  </si>
  <si>
    <t>Piquet50</t>
  </si>
  <si>
    <t>Pointe</t>
  </si>
  <si>
    <t>Poliane</t>
  </si>
  <si>
    <t>Sanglecliquet</t>
  </si>
  <si>
    <t>Sangleverte</t>
  </si>
  <si>
    <t>Scotchorange</t>
  </si>
  <si>
    <t>Toileemery</t>
  </si>
  <si>
    <t>Traceurblanc</t>
  </si>
  <si>
    <t>Traceurbleu</t>
  </si>
  <si>
    <t>Traceurjaune</t>
  </si>
  <si>
    <t>Traceurrouge</t>
  </si>
  <si>
    <t>Traceurvert</t>
  </si>
  <si>
    <t>Filletbleu</t>
  </si>
  <si>
    <t>Filletjaune</t>
  </si>
  <si>
    <t>Filletvert</t>
  </si>
  <si>
    <t>A4</t>
  </si>
  <si>
    <t>Qtt moyenne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</si>
  <si>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</si>
  <si>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</si>
  <si>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</si>
  <si>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</si>
  <si>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</si>
  <si>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</si>
  <si>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</si>
  <si>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</si>
  <si>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</si>
  <si>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</si>
  <si>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</si>
  <si>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</si>
  <si>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Conssomation 2017</t>
  </si>
  <si>
    <t>Moi</t>
  </si>
  <si>
    <t>Consso</t>
  </si>
  <si>
    <t>Délais moyen</t>
  </si>
  <si>
    <t xml:space="preserve">Valeur stock </t>
  </si>
  <si>
    <t>Données variables qui génere le graph sur 10 mouvement de stock</t>
  </si>
  <si>
    <t>Robert</t>
  </si>
  <si>
    <t>Serge</t>
  </si>
  <si>
    <t>Patrice</t>
  </si>
  <si>
    <t>Jean claude</t>
  </si>
  <si>
    <t>Greg</t>
  </si>
  <si>
    <t>Serpollet</t>
  </si>
  <si>
    <t>Gauthey</t>
  </si>
  <si>
    <t>Sobeca</t>
  </si>
  <si>
    <t>Total</t>
  </si>
  <si>
    <t>Moyenne J</t>
  </si>
  <si>
    <t>Nb entrées</t>
  </si>
  <si>
    <t>Quantité entrée</t>
  </si>
  <si>
    <t>Nombre d'entrées</t>
  </si>
  <si>
    <t>Ecart type mensuel</t>
  </si>
  <si>
    <t>Ecart type journalier</t>
  </si>
  <si>
    <t>Moyenne mensuelle</t>
  </si>
  <si>
    <t>Moyenne journalière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</si>
</sst>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3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i/>
      <u/>
      <sz val="11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u/>
      <sz val="11"/>
      <color theme="3" tint="0.79998168889431442"/>
      <name val="Calibri"/>
      <family val="2"/>
      <scheme val="minor"/>
    </font>
    <font>
      <b/>
      <sz val="8"/>
      <color theme="3"/>
      <name val="Calibri"/>
      <family val="2"/>
      <scheme val="minor"/>
    </font>
    <font>
      <sz val="8"/>
      <color theme="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EE8640"/>
      <name val="Calibri"/>
      <family val="2"/>
      <scheme val="minor"/>
    </font>
    <font>
      <b/>
      <i/>
      <sz val="11"/>
      <color rgb="FF69A4D9"/>
      <name val="Calibri"/>
      <family val="2"/>
      <scheme val="minor"/>
    </font>
    <font>
      <b/>
      <i/>
      <sz val="11"/>
      <color rgb="FF8EC26A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3"/>
      </left>
      <right style="medium">
        <color theme="3" tint="-0.249977111117893"/>
      </right>
      <top style="thin">
        <color theme="3"/>
      </top>
      <bottom style="medium">
        <color theme="3" tint="-0.249977111117893"/>
      </bottom>
      <diagonal/>
    </border>
    <border>
      <left style="thin">
        <color theme="3"/>
      </left>
      <right style="medium">
        <color indexed="64"/>
      </right>
      <top style="thin">
        <color theme="3"/>
      </top>
      <bottom style="medium">
        <color indexed="64"/>
      </bottom>
      <diagonal/>
    </border>
    <border>
      <left/>
      <right style="thin">
        <color theme="3"/>
      </right>
      <top/>
      <bottom/>
      <diagonal/>
    </border>
    <border>
      <left/>
      <right style="medium">
        <color theme="3" tint="-0.249977111117893"/>
      </right>
      <top style="thin">
        <color theme="3"/>
      </top>
      <bottom style="medium">
        <color theme="3" tint="-0.249977111117893"/>
      </bottom>
      <diagonal/>
    </border>
    <border>
      <left/>
      <right/>
      <top/>
      <bottom style="thin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 style="medium">
        <color theme="3"/>
      </right>
      <top/>
      <bottom/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thin">
        <color theme="3"/>
      </left>
      <right style="medium">
        <color theme="3"/>
      </right>
      <top style="thin">
        <color theme="3"/>
      </top>
      <bottom style="medium">
        <color theme="3"/>
      </bottom>
      <diagonal/>
    </border>
    <border>
      <left/>
      <right style="thin">
        <color theme="3"/>
      </right>
      <top style="thin">
        <color theme="3"/>
      </top>
      <bottom/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medium">
        <color theme="3"/>
      </top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/>
      <top style="thin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medium">
        <color theme="3"/>
      </left>
      <right style="medium">
        <color theme="3"/>
      </right>
      <top style="thin">
        <color theme="3"/>
      </top>
      <bottom style="medium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 style="medium">
        <color theme="3"/>
      </bottom>
      <diagonal/>
    </border>
    <border>
      <left/>
      <right/>
      <top style="medium">
        <color theme="3"/>
      </top>
      <bottom style="thin">
        <color theme="3"/>
      </bottom>
      <diagonal/>
    </border>
    <border>
      <left style="medium">
        <color theme="3"/>
      </left>
      <right/>
      <top/>
      <bottom/>
      <diagonal/>
    </border>
    <border>
      <left style="thin">
        <color theme="3"/>
      </left>
      <right/>
      <top style="thin">
        <color theme="3"/>
      </top>
      <bottom style="medium">
        <color theme="3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medium">
        <color theme="3"/>
      </bottom>
      <diagonal/>
    </border>
    <border>
      <left style="medium">
        <color indexed="64"/>
      </left>
      <right style="medium">
        <color theme="3"/>
      </right>
      <top style="thin">
        <color theme="3"/>
      </top>
      <bottom style="medium">
        <color theme="3"/>
      </bottom>
      <diagonal/>
    </border>
    <border>
      <left style="medium">
        <color indexed="64"/>
      </left>
      <right style="medium">
        <color indexed="64"/>
      </right>
      <top style="thin">
        <color theme="3"/>
      </top>
      <bottom style="medium">
        <color theme="3"/>
      </bottom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3"/>
      </left>
      <right style="thin">
        <color indexed="64"/>
      </right>
      <top/>
      <bottom style="thin">
        <color theme="3"/>
      </bottom>
      <diagonal/>
    </border>
    <border>
      <left style="thin">
        <color indexed="64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medium">
        <color theme="3"/>
      </right>
      <top style="thin">
        <color theme="3"/>
      </top>
      <bottom/>
      <diagonal/>
    </border>
    <border>
      <left style="thin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 style="medium">
        <color theme="3"/>
      </right>
      <top/>
      <bottom/>
      <diagonal/>
    </border>
    <border>
      <left style="thin">
        <color theme="3"/>
      </left>
      <right style="medium">
        <color theme="3"/>
      </right>
      <top style="medium">
        <color theme="3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0">
    <xf numFmtId="0" fontId="0" fillId="0" borderId="0" xfId="0"/>
    <xf numFmtId="0" fontId="3" fillId="2" borderId="0" xfId="0" applyFont="1" applyFill="1"/>
    <xf numFmtId="0" fontId="8" fillId="2" borderId="0" xfId="0" applyFont="1" applyFill="1"/>
    <xf numFmtId="0" fontId="1" fillId="2" borderId="0" xfId="0" applyFont="1" applyFill="1"/>
    <xf numFmtId="14" fontId="8" fillId="2" borderId="0" xfId="0" applyNumberFormat="1" applyFont="1" applyFill="1" applyAlignment="1">
      <alignment horizontal="center"/>
    </xf>
    <xf numFmtId="0" fontId="3" fillId="2" borderId="8" xfId="0" applyFont="1" applyFill="1" applyBorder="1"/>
    <xf numFmtId="0" fontId="1" fillId="2" borderId="8" xfId="0" applyFont="1" applyFill="1" applyBorder="1"/>
    <xf numFmtId="0" fontId="10" fillId="2" borderId="8" xfId="0" applyFont="1" applyFill="1" applyBorder="1"/>
    <xf numFmtId="164" fontId="3" fillId="2" borderId="8" xfId="0" applyNumberFormat="1" applyFont="1" applyFill="1" applyBorder="1"/>
    <xf numFmtId="0" fontId="10" fillId="2" borderId="3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/>
    </xf>
    <xf numFmtId="164" fontId="10" fillId="2" borderId="3" xfId="0" applyNumberFormat="1" applyFont="1" applyFill="1" applyBorder="1" applyAlignment="1">
      <alignment horizontal="center"/>
    </xf>
    <xf numFmtId="0" fontId="13" fillId="2" borderId="3" xfId="0" applyFont="1" applyFill="1" applyBorder="1" applyAlignment="1">
      <alignment horizontal="center"/>
    </xf>
    <xf numFmtId="0" fontId="3" fillId="2" borderId="10" xfId="0" applyFont="1" applyFill="1" applyBorder="1"/>
    <xf numFmtId="0" fontId="3" fillId="2" borderId="11" xfId="0" applyFont="1" applyFill="1" applyBorder="1"/>
    <xf numFmtId="0" fontId="9" fillId="2" borderId="12" xfId="0" applyFont="1" applyFill="1" applyBorder="1" applyAlignment="1">
      <alignment horizontal="left"/>
    </xf>
    <xf numFmtId="0" fontId="1" fillId="2" borderId="12" xfId="0" applyFont="1" applyFill="1" applyBorder="1"/>
    <xf numFmtId="0" fontId="3" fillId="2" borderId="12" xfId="0" applyFont="1" applyFill="1" applyBorder="1"/>
    <xf numFmtId="14" fontId="3" fillId="3" borderId="0" xfId="0" applyNumberFormat="1" applyFont="1" applyFill="1"/>
    <xf numFmtId="0" fontId="3" fillId="2" borderId="19" xfId="0" applyFont="1" applyFill="1" applyBorder="1"/>
    <xf numFmtId="14" fontId="3" fillId="2" borderId="19" xfId="0" applyNumberFormat="1" applyFont="1" applyFill="1" applyBorder="1"/>
    <xf numFmtId="1" fontId="3" fillId="3" borderId="0" xfId="0" applyNumberFormat="1" applyFont="1" applyFill="1"/>
    <xf numFmtId="0" fontId="3" fillId="2" borderId="20" xfId="0" applyFont="1" applyFill="1" applyBorder="1"/>
    <xf numFmtId="0" fontId="3" fillId="0" borderId="0" xfId="0" applyFont="1" applyFill="1"/>
    <xf numFmtId="14" fontId="3" fillId="0" borderId="0" xfId="0" applyNumberFormat="1" applyFont="1" applyFill="1"/>
    <xf numFmtId="0" fontId="1" fillId="2" borderId="22" xfId="0" applyFont="1" applyFill="1" applyBorder="1"/>
    <xf numFmtId="0" fontId="15" fillId="4" borderId="0" xfId="0" applyFont="1" applyFill="1"/>
    <xf numFmtId="0" fontId="3" fillId="2" borderId="7" xfId="0" applyFont="1" applyFill="1" applyBorder="1"/>
    <xf numFmtId="0" fontId="16" fillId="2" borderId="19" xfId="0" applyFont="1" applyFill="1" applyBorder="1"/>
    <xf numFmtId="0" fontId="3" fillId="2" borderId="16" xfId="0" applyFont="1" applyFill="1" applyBorder="1"/>
    <xf numFmtId="0" fontId="3" fillId="2" borderId="27" xfId="0" applyFont="1" applyFill="1" applyBorder="1"/>
    <xf numFmtId="0" fontId="3" fillId="2" borderId="29" xfId="0" applyFont="1" applyFill="1" applyBorder="1"/>
    <xf numFmtId="0" fontId="3" fillId="2" borderId="25" xfId="0" applyFont="1" applyFill="1" applyBorder="1"/>
    <xf numFmtId="0" fontId="3" fillId="2" borderId="35" xfId="0" applyFont="1" applyFill="1" applyBorder="1"/>
    <xf numFmtId="0" fontId="3" fillId="2" borderId="36" xfId="0" applyFont="1" applyFill="1" applyBorder="1"/>
    <xf numFmtId="0" fontId="3" fillId="2" borderId="37" xfId="0" applyFont="1" applyFill="1" applyBorder="1"/>
    <xf numFmtId="0" fontId="3" fillId="2" borderId="42" xfId="0" applyFont="1" applyFill="1" applyBorder="1"/>
    <xf numFmtId="0" fontId="3" fillId="2" borderId="43" xfId="0" applyFont="1" applyFill="1" applyBorder="1"/>
    <xf numFmtId="2" fontId="3" fillId="2" borderId="16" xfId="0" applyNumberFormat="1" applyFont="1" applyFill="1" applyBorder="1"/>
    <xf numFmtId="2" fontId="3" fillId="2" borderId="44" xfId="0" applyNumberFormat="1" applyFont="1" applyFill="1" applyBorder="1"/>
    <xf numFmtId="2" fontId="3" fillId="2" borderId="45" xfId="0" applyNumberFormat="1" applyFont="1" applyFill="1" applyBorder="1"/>
    <xf numFmtId="2" fontId="3" fillId="2" borderId="43" xfId="0" applyNumberFormat="1" applyFont="1" applyFill="1" applyBorder="1"/>
    <xf numFmtId="164" fontId="3" fillId="2" borderId="16" xfId="0" applyNumberFormat="1" applyFont="1" applyFill="1" applyBorder="1"/>
    <xf numFmtId="164" fontId="3" fillId="2" borderId="28" xfId="0" applyNumberFormat="1" applyFont="1" applyFill="1" applyBorder="1"/>
    <xf numFmtId="164" fontId="3" fillId="2" borderId="32" xfId="0" applyNumberFormat="1" applyFont="1" applyFill="1" applyBorder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10" fillId="2" borderId="13" xfId="0" applyFont="1" applyFill="1" applyBorder="1"/>
    <xf numFmtId="0" fontId="15" fillId="2" borderId="0" xfId="0" applyFont="1" applyFill="1"/>
    <xf numFmtId="0" fontId="3" fillId="2" borderId="21" xfId="0" applyFont="1" applyFill="1" applyBorder="1"/>
    <xf numFmtId="0" fontId="3" fillId="2" borderId="14" xfId="0" applyFont="1" applyFill="1" applyBorder="1"/>
    <xf numFmtId="0" fontId="7" fillId="2" borderId="0" xfId="0" applyFont="1" applyFill="1"/>
    <xf numFmtId="0" fontId="6" fillId="2" borderId="0" xfId="1" applyFont="1" applyFill="1"/>
    <xf numFmtId="0" fontId="4" fillId="2" borderId="0" xfId="0" applyFont="1" applyFill="1"/>
    <xf numFmtId="0" fontId="3" fillId="2" borderId="5" xfId="0" applyFont="1" applyFill="1" applyBorder="1"/>
    <xf numFmtId="10" fontId="3" fillId="2" borderId="0" xfId="0" applyNumberFormat="1" applyFont="1" applyFill="1"/>
    <xf numFmtId="0" fontId="3" fillId="2" borderId="15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10" fillId="2" borderId="23" xfId="0" applyFont="1" applyFill="1" applyBorder="1"/>
    <xf numFmtId="0" fontId="3" fillId="2" borderId="0" xfId="0" applyFont="1" applyFill="1" applyBorder="1"/>
    <xf numFmtId="0" fontId="10" fillId="2" borderId="19" xfId="0" applyFont="1" applyFill="1" applyBorder="1"/>
    <xf numFmtId="0" fontId="3" fillId="2" borderId="17" xfId="0" applyFont="1" applyFill="1" applyBorder="1"/>
    <xf numFmtId="0" fontId="17" fillId="2" borderId="19" xfId="0" applyFont="1" applyFill="1" applyBorder="1"/>
    <xf numFmtId="0" fontId="10" fillId="2" borderId="24" xfId="0" applyFont="1" applyFill="1" applyBorder="1"/>
    <xf numFmtId="1" fontId="3" fillId="2" borderId="19" xfId="0" applyNumberFormat="1" applyFont="1" applyFill="1" applyBorder="1"/>
    <xf numFmtId="0" fontId="16" fillId="2" borderId="0" xfId="0" applyFont="1" applyFill="1"/>
    <xf numFmtId="1" fontId="3" fillId="2" borderId="0" xfId="0" applyNumberFormat="1" applyFont="1" applyFill="1"/>
    <xf numFmtId="14" fontId="3" fillId="2" borderId="0" xfId="0" applyNumberFormat="1" applyFont="1" applyFill="1"/>
    <xf numFmtId="0" fontId="11" fillId="2" borderId="0" xfId="0" applyFont="1" applyFill="1"/>
    <xf numFmtId="0" fontId="12" fillId="2" borderId="0" xfId="1" applyFont="1" applyFill="1"/>
    <xf numFmtId="0" fontId="3" fillId="2" borderId="19" xfId="0" applyFont="1" applyFill="1" applyBorder="1" applyAlignment="1"/>
    <xf numFmtId="49" fontId="13" fillId="2" borderId="16" xfId="0" applyNumberFormat="1" applyFont="1" applyFill="1" applyBorder="1"/>
    <xf numFmtId="0" fontId="14" fillId="2" borderId="16" xfId="0" applyFont="1" applyFill="1" applyBorder="1"/>
    <xf numFmtId="0" fontId="18" fillId="2" borderId="19" xfId="0" applyFont="1" applyFill="1" applyBorder="1"/>
    <xf numFmtId="0" fontId="10" fillId="2" borderId="0" xfId="0" applyFont="1" applyFill="1"/>
    <xf numFmtId="0" fontId="3" fillId="2" borderId="16" xfId="0" applyFont="1" applyFill="1" applyBorder="1" applyAlignment="1">
      <alignment horizontal="center"/>
    </xf>
    <xf numFmtId="164" fontId="3" fillId="2" borderId="0" xfId="0" applyNumberFormat="1" applyFont="1" applyFill="1"/>
    <xf numFmtId="0" fontId="3" fillId="2" borderId="31" xfId="0" applyFont="1" applyFill="1" applyBorder="1"/>
    <xf numFmtId="0" fontId="14" fillId="2" borderId="0" xfId="0" applyFont="1" applyFill="1" applyAlignment="1">
      <alignment horizontal="right"/>
    </xf>
    <xf numFmtId="164" fontId="3" fillId="2" borderId="30" xfId="0" applyNumberFormat="1" applyFont="1" applyFill="1" applyBorder="1"/>
    <xf numFmtId="0" fontId="3" fillId="2" borderId="30" xfId="0" applyFont="1" applyFill="1" applyBorder="1"/>
    <xf numFmtId="0" fontId="3" fillId="2" borderId="19" xfId="0" applyFont="1" applyFill="1" applyBorder="1" applyAlignment="1">
      <alignment horizontal="center"/>
    </xf>
    <xf numFmtId="1" fontId="3" fillId="2" borderId="16" xfId="0" applyNumberFormat="1" applyFont="1" applyFill="1" applyBorder="1"/>
    <xf numFmtId="0" fontId="3" fillId="2" borderId="18" xfId="0" applyFont="1" applyFill="1" applyBorder="1"/>
    <xf numFmtId="0" fontId="3" fillId="2" borderId="33" xfId="0" applyFont="1" applyFill="1" applyBorder="1" applyAlignment="1">
      <alignment horizontal="center"/>
    </xf>
    <xf numFmtId="0" fontId="3" fillId="2" borderId="34" xfId="0" applyFont="1" applyFill="1" applyBorder="1" applyAlignment="1">
      <alignment horizontal="center"/>
    </xf>
    <xf numFmtId="0" fontId="19" fillId="2" borderId="0" xfId="0" applyFont="1" applyFill="1"/>
    <xf numFmtId="0" fontId="20" fillId="2" borderId="0" xfId="0" applyFont="1" applyFill="1"/>
    <xf numFmtId="0" fontId="21" fillId="2" borderId="0" xfId="0" applyFont="1" applyFill="1"/>
    <xf numFmtId="0" fontId="10" fillId="2" borderId="20" xfId="0" applyFont="1" applyFill="1" applyBorder="1" applyAlignment="1">
      <alignment horizontal="center"/>
    </xf>
    <xf numFmtId="0" fontId="10" fillId="2" borderId="24" xfId="0" applyFont="1" applyFill="1" applyBorder="1" applyAlignment="1">
      <alignment horizontal="center"/>
    </xf>
    <xf numFmtId="0" fontId="0" fillId="2" borderId="16" xfId="0" applyFill="1" applyBorder="1"/>
    <xf numFmtId="0" fontId="3" fillId="2" borderId="40" xfId="0" applyFont="1" applyFill="1" applyBorder="1" applyAlignment="1">
      <alignment horizontal="center"/>
    </xf>
    <xf numFmtId="0" fontId="3" fillId="2" borderId="41" xfId="0" applyFont="1" applyFill="1" applyBorder="1" applyAlignment="1">
      <alignment horizontal="center"/>
    </xf>
    <xf numFmtId="0" fontId="10" fillId="2" borderId="26" xfId="0" applyFont="1" applyFill="1" applyBorder="1"/>
    <xf numFmtId="0" fontId="3" fillId="2" borderId="38" xfId="0" applyFont="1" applyFill="1" applyBorder="1" applyAlignment="1">
      <alignment horizontal="center"/>
    </xf>
    <xf numFmtId="0" fontId="3" fillId="2" borderId="39" xfId="0" applyFont="1" applyFill="1" applyBorder="1" applyAlignment="1">
      <alignment horizontal="center"/>
    </xf>
    <xf numFmtId="0" fontId="13" fillId="2" borderId="19" xfId="0" applyFont="1" applyFill="1" applyBorder="1" applyAlignment="1">
      <alignment horizontal="right"/>
    </xf>
    <xf numFmtId="0" fontId="0" fillId="2" borderId="32" xfId="0" applyFill="1" applyBorder="1"/>
    <xf numFmtId="0" fontId="0" fillId="2" borderId="25" xfId="0" applyFill="1" applyBorder="1"/>
    <xf numFmtId="0" fontId="0" fillId="2" borderId="27" xfId="0" applyFill="1" applyBorder="1"/>
    <xf numFmtId="0" fontId="0" fillId="2" borderId="29" xfId="0" applyFill="1" applyBorder="1"/>
    <xf numFmtId="2" fontId="0" fillId="2" borderId="32" xfId="0" applyNumberFormat="1" applyFill="1" applyBorder="1"/>
    <xf numFmtId="2" fontId="0" fillId="2" borderId="25" xfId="0" applyNumberFormat="1" applyFill="1" applyBorder="1"/>
    <xf numFmtId="2" fontId="0" fillId="2" borderId="27" xfId="0" applyNumberFormat="1" applyFill="1" applyBorder="1"/>
    <xf numFmtId="2" fontId="0" fillId="2" borderId="29" xfId="0" applyNumberFormat="1" applyFill="1" applyBorder="1"/>
    <xf numFmtId="2" fontId="3" fillId="2" borderId="0" xfId="0" applyNumberFormat="1" applyFont="1" applyFill="1"/>
    <xf numFmtId="0" fontId="3" fillId="2" borderId="0" xfId="0" applyFont="1" applyFill="1" applyAlignment="1"/>
  </cellXfs>
  <cellStyles count="2">
    <cellStyle name="Lien hypertexte" xfId="1" builtinId="8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19" formatCode="dd/mm/yyyy"/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 tint="0.3999755851924192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1" formatCode="0"/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family val="2"/>
        <scheme val="minor"/>
      </font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family val="2"/>
        <scheme val="minor"/>
      </font>
      <fill>
        <patternFill patternType="solid">
          <fgColor indexed="64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8EC26A"/>
      <color rgb="FF69A4D9"/>
      <color rgb="FFEE8640"/>
      <color rgb="FFFCC0C1"/>
      <color rgb="FFC1E5CA"/>
      <color rgb="FFFFF7D1"/>
      <color rgb="FFD9EFDF"/>
      <color rgb="FFFDD3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owerPivotData" Target="model/item.data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/>
              <a:t>Absorbant</a:t>
            </a:r>
            <a:endParaRPr lang="en-US" b="1"/>
          </a:p>
        </c:rich>
      </c:tx>
      <c:layout>
        <c:manualLayout>
          <c:xMode val="edge"/>
          <c:yMode val="edge"/>
          <c:x val="2.3479979343281266E-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5355165845851399E-2"/>
          <c:y val="0.14191255751648793"/>
          <c:w val="0.95464483415414858"/>
          <c:h val="0.57727099388103931"/>
        </c:manualLayout>
      </c:layout>
      <c:lineChart>
        <c:grouping val="standard"/>
        <c:varyColors val="0"/>
        <c:ser>
          <c:idx val="0"/>
          <c:order val="0"/>
          <c:tx>
            <c:strRef>
              <c:f>Accueil!$E$20</c:f>
              <c:strCache>
                <c:ptCount val="1"/>
                <c:pt idx="0">
                  <c:v>Absorbant</c:v>
                </c:pt>
              </c:strCache>
            </c:strRef>
          </c:tx>
          <c:spPr>
            <a:ln w="15875" cap="rnd">
              <a:solidFill>
                <a:schemeClr val="tx2"/>
              </a:solidFill>
              <a:round/>
            </a:ln>
            <a:effectLst/>
          </c:spPr>
          <c:marker>
            <c:symbol val="none"/>
          </c:marker>
          <c:cat>
            <c:numRef>
              <c:f>Accueil!$AJ$10:$AJ$19</c:f>
              <c:numCache>
                <c:formatCode>m/d/yyyy</c:formatCode>
                <c:ptCount val="10"/>
                <c:pt idx="0">
                  <c:v>42828</c:v>
                </c:pt>
                <c:pt idx="1">
                  <c:v>42816</c:v>
                </c:pt>
                <c:pt idx="2">
                  <c:v>42809</c:v>
                </c:pt>
                <c:pt idx="3">
                  <c:v>42804</c:v>
                </c:pt>
                <c:pt idx="4">
                  <c:v>42795</c:v>
                </c:pt>
                <c:pt idx="5">
                  <c:v>42788</c:v>
                </c:pt>
                <c:pt idx="6">
                  <c:v>42786</c:v>
                </c:pt>
                <c:pt idx="7">
                  <c:v>42783</c:v>
                </c:pt>
                <c:pt idx="8">
                  <c:v>42778</c:v>
                </c:pt>
                <c:pt idx="9">
                  <c:v>42754</c:v>
                </c:pt>
              </c:numCache>
            </c:numRef>
          </c:cat>
          <c:val>
            <c:numRef>
              <c:f>Accueil!$AK$10:$AK$19</c:f>
              <c:numCache>
                <c:formatCode>General</c:formatCode>
                <c:ptCount val="10"/>
                <c:pt idx="0">
                  <c:v>11</c:v>
                </c:pt>
                <c:pt idx="1">
                  <c:v>12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900-45C6-A39B-D27808A52C76}"/>
            </c:ext>
          </c:extLst>
        </c:ser>
        <c:ser>
          <c:idx val="1"/>
          <c:order val="1"/>
          <c:tx>
            <c:v>Point de commande</c:v>
          </c:tx>
          <c:spPr>
            <a:ln w="158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val>
            <c:numRef>
              <c:f>Accueil!$AL$10:$AL$19</c:f>
              <c:numCache>
                <c:formatCode>General</c:formatCode>
                <c:ptCount val="10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ED0-4711-9B9A-6583C0420712}"/>
            </c:ext>
          </c:extLst>
        </c:ser>
        <c:ser>
          <c:idx val="2"/>
          <c:order val="2"/>
          <c:tx>
            <c:v>Stock de sécurité</c:v>
          </c:tx>
          <c:spPr>
            <a:ln w="1270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val>
            <c:numRef>
              <c:f>Accueil!$AM$10:$AM$19</c:f>
              <c:numCache>
                <c:formatCode>General</c:formatCode>
                <c:ptCount val="1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ED0-4711-9B9A-6583C04207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09467976"/>
        <c:axId val="826243112"/>
      </c:lineChart>
      <c:dateAx>
        <c:axId val="60946797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6243112"/>
        <c:crosses val="autoZero"/>
        <c:auto val="1"/>
        <c:lblOffset val="100"/>
        <c:baseTimeUnit val="days"/>
      </c:dateAx>
      <c:valAx>
        <c:axId val="826243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9467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layout>
        <c:manualLayout>
          <c:xMode val="edge"/>
          <c:yMode val="edge"/>
          <c:x val="0.53344432334655412"/>
          <c:y val="1.5684555092907156E-3"/>
          <c:w val="0.46416467840414621"/>
          <c:h val="0.139056816707995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604763261906176E-2"/>
          <c:y val="9.03382089237596E-2"/>
          <c:w val="0.92690374603917358"/>
          <c:h val="0.69607358189168611"/>
        </c:manualLayout>
      </c:layout>
      <c:lineChart>
        <c:grouping val="standard"/>
        <c:varyColors val="0"/>
        <c:ser>
          <c:idx val="0"/>
          <c:order val="0"/>
          <c:tx>
            <c:strRef>
              <c:f>Absorbant!$I$27</c:f>
              <c:strCache>
                <c:ptCount val="1"/>
                <c:pt idx="0">
                  <c:v>Stock Final</c:v>
                </c:pt>
              </c:strCache>
            </c:strRef>
          </c:tx>
          <c:spPr>
            <a:ln w="6350" cap="rnd">
              <a:solidFill>
                <a:schemeClr val="tx2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tx2"/>
              </a:solidFill>
              <a:ln w="6350">
                <a:solidFill>
                  <a:schemeClr val="tx2">
                    <a:lumMod val="20000"/>
                    <a:lumOff val="80000"/>
                  </a:schemeClr>
                </a:solidFill>
              </a:ln>
              <a:effectLst/>
            </c:spPr>
          </c:marker>
          <c:cat>
            <c:numRef>
              <c:f>Absorbant!$C$28:$C$44</c:f>
              <c:numCache>
                <c:formatCode>m/d/yyyy</c:formatCode>
                <c:ptCount val="17"/>
                <c:pt idx="0">
                  <c:v>42828</c:v>
                </c:pt>
                <c:pt idx="1">
                  <c:v>42816</c:v>
                </c:pt>
                <c:pt idx="2">
                  <c:v>42809</c:v>
                </c:pt>
                <c:pt idx="3">
                  <c:v>42804</c:v>
                </c:pt>
                <c:pt idx="4">
                  <c:v>42795</c:v>
                </c:pt>
                <c:pt idx="5">
                  <c:v>42788</c:v>
                </c:pt>
                <c:pt idx="6">
                  <c:v>42786</c:v>
                </c:pt>
                <c:pt idx="7">
                  <c:v>42783</c:v>
                </c:pt>
                <c:pt idx="8">
                  <c:v>42778</c:v>
                </c:pt>
                <c:pt idx="9">
                  <c:v>42754</c:v>
                </c:pt>
                <c:pt idx="10">
                  <c:v>42752</c:v>
                </c:pt>
                <c:pt idx="11">
                  <c:v>42750</c:v>
                </c:pt>
                <c:pt idx="12">
                  <c:v>42747</c:v>
                </c:pt>
                <c:pt idx="13">
                  <c:v>42745</c:v>
                </c:pt>
                <c:pt idx="14">
                  <c:v>42740</c:v>
                </c:pt>
                <c:pt idx="15">
                  <c:v>42736</c:v>
                </c:pt>
              </c:numCache>
            </c:numRef>
          </c:cat>
          <c:val>
            <c:numRef>
              <c:f>Absorbant!$I$28:$I$44</c:f>
              <c:numCache>
                <c:formatCode>General</c:formatCode>
                <c:ptCount val="17"/>
                <c:pt idx="0">
                  <c:v>11</c:v>
                </c:pt>
                <c:pt idx="1">
                  <c:v>12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6</c:v>
                </c:pt>
                <c:pt idx="15">
                  <c:v>7</c:v>
                </c:pt>
                <c:pt idx="16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A9A-4AA7-8158-2115B30F1FC0}"/>
            </c:ext>
          </c:extLst>
        </c:ser>
        <c:ser>
          <c:idx val="1"/>
          <c:order val="1"/>
          <c:tx>
            <c:v>Point de commande</c:v>
          </c:tx>
          <c:spPr>
            <a:ln w="6350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val>
            <c:numRef>
              <c:f>Absorbant!$J$28:$J$44</c:f>
              <c:numCache>
                <c:formatCode>General</c:formatCode>
                <c:ptCount val="17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A9A-4AA7-8158-2115B30F1FC0}"/>
            </c:ext>
          </c:extLst>
        </c:ser>
        <c:ser>
          <c:idx val="2"/>
          <c:order val="2"/>
          <c:tx>
            <c:v>Stock de sécurité</c:v>
          </c:tx>
          <c:spPr>
            <a:ln w="31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val>
            <c:numRef>
              <c:f>Absorbant!$K$28:$K$44</c:f>
              <c:numCache>
                <c:formatCode>General</c:formatCode>
                <c:ptCount val="1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A9A-4AA7-8158-2115B30F1F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4371880"/>
        <c:axId val="474374832"/>
      </c:lineChart>
      <c:dateAx>
        <c:axId val="474371880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42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374832"/>
        <c:crosses val="autoZero"/>
        <c:auto val="1"/>
        <c:lblOffset val="100"/>
        <c:baseTimeUnit val="days"/>
        <c:majorUnit val="1"/>
      </c:dateAx>
      <c:valAx>
        <c:axId val="474374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3718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</a:ln>
            <a:effectLst/>
          </c:spPr>
          <c:invertIfNegative val="0"/>
          <c:cat>
            <c:strRef>
              <c:f>Absorbant!$Q$24:$AB$24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Absorbant!$Q$25:$AB$25</c:f>
              <c:numCache>
                <c:formatCode>General</c:formatCode>
                <c:ptCount val="12"/>
                <c:pt idx="0">
                  <c:v>7</c:v>
                </c:pt>
                <c:pt idx="1">
                  <c:v>6</c:v>
                </c:pt>
                <c:pt idx="2">
                  <c:v>3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6B-4B14-AEED-EC23FA99A5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0448560"/>
        <c:axId val="370433800"/>
      </c:barChart>
      <c:catAx>
        <c:axId val="370448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433800"/>
        <c:crosses val="autoZero"/>
        <c:auto val="1"/>
        <c:lblAlgn val="ctr"/>
        <c:lblOffset val="100"/>
        <c:noMultiLvlLbl val="0"/>
      </c:catAx>
      <c:valAx>
        <c:axId val="370433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448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3759463842753425E-2"/>
          <c:y val="8.943089430894309E-2"/>
          <c:w val="0.90010527595492018"/>
          <c:h val="0.6124817661050341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Absorbant!$AO$6</c:f>
              <c:strCache>
                <c:ptCount val="1"/>
                <c:pt idx="0">
                  <c:v>Gauthey</c:v>
                </c:pt>
              </c:strCache>
            </c:strRef>
          </c:tx>
          <c:spPr>
            <a:solidFill>
              <a:srgbClr val="EE8640"/>
            </a:solidFill>
            <a:ln>
              <a:noFill/>
            </a:ln>
            <a:effectLst/>
          </c:spPr>
          <c:invertIfNegative val="0"/>
          <c:cat>
            <c:strRef>
              <c:f>Absorbant!$AO$5:$AZ$5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Absorbant!$AO$7:$AZ$7</c:f>
              <c:numCache>
                <c:formatCode>General</c:formatCode>
                <c:ptCount val="12"/>
                <c:pt idx="0">
                  <c:v>4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FA-4FF2-A224-680C979680D9}"/>
            </c:ext>
          </c:extLst>
        </c:ser>
        <c:ser>
          <c:idx val="1"/>
          <c:order val="1"/>
          <c:tx>
            <c:strRef>
              <c:f>Absorbant!$AO$8</c:f>
              <c:strCache>
                <c:ptCount val="1"/>
                <c:pt idx="0">
                  <c:v>Serpollet</c:v>
                </c:pt>
              </c:strCache>
            </c:strRef>
          </c:tx>
          <c:spPr>
            <a:solidFill>
              <a:srgbClr val="69A4D9"/>
            </a:solidFill>
            <a:ln>
              <a:noFill/>
            </a:ln>
            <a:effectLst/>
          </c:spPr>
          <c:invertIfNegative val="0"/>
          <c:cat>
            <c:strRef>
              <c:f>Absorbant!$AO$5:$AZ$5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Absorbant!$AO$9:$AZ$9</c:f>
              <c:numCache>
                <c:formatCode>General</c:formatCode>
                <c:ptCount val="12"/>
                <c:pt idx="0">
                  <c:v>1</c:v>
                </c:pt>
                <c:pt idx="1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3B-4519-BBAA-4A8598575CD0}"/>
            </c:ext>
          </c:extLst>
        </c:ser>
        <c:ser>
          <c:idx val="2"/>
          <c:order val="2"/>
          <c:tx>
            <c:strRef>
              <c:f>Absorbant!$AO$10</c:f>
              <c:strCache>
                <c:ptCount val="1"/>
                <c:pt idx="0">
                  <c:v>Sobeca</c:v>
                </c:pt>
              </c:strCache>
            </c:strRef>
          </c:tx>
          <c:spPr>
            <a:solidFill>
              <a:srgbClr val="8EC26A"/>
            </a:solidFill>
            <a:ln>
              <a:noFill/>
            </a:ln>
            <a:effectLst/>
          </c:spPr>
          <c:invertIfNegative val="0"/>
          <c:cat>
            <c:strRef>
              <c:f>Absorbant!$AO$5:$AZ$5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Absorbant!$AO$11:$AZ$11</c:f>
              <c:numCache>
                <c:formatCode>General</c:formatCode>
                <c:ptCount val="12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3B-4519-BBAA-4A8598575C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7760352"/>
        <c:axId val="737760680"/>
      </c:barChart>
      <c:catAx>
        <c:axId val="737760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7760680"/>
        <c:crosses val="autoZero"/>
        <c:auto val="1"/>
        <c:lblAlgn val="ctr"/>
        <c:lblOffset val="100"/>
        <c:noMultiLvlLbl val="0"/>
      </c:catAx>
      <c:valAx>
        <c:axId val="737760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77603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image" Target="../media/image2.jpg"/><Relationship Id="rId1" Type="http://schemas.openxmlformats.org/officeDocument/2006/relationships/chart" Target="../charts/chart2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752475</xdr:colOff>
          <xdr:row>13</xdr:row>
          <xdr:rowOff>104775</xdr:rowOff>
        </xdr:from>
        <xdr:to>
          <xdr:col>24</xdr:col>
          <xdr:colOff>752475</xdr:colOff>
          <xdr:row>40</xdr:row>
          <xdr:rowOff>180975</xdr:rowOff>
        </xdr:to>
        <xdr:sp macro="" textlink="">
          <xdr:nvSpPr>
            <xdr:cNvPr id="1042" name="TextBox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44822</xdr:colOff>
      <xdr:row>12</xdr:row>
      <xdr:rowOff>166968</xdr:rowOff>
    </xdr:from>
    <xdr:to>
      <xdr:col>18</xdr:col>
      <xdr:colOff>22411</xdr:colOff>
      <xdr:row>23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448237</xdr:colOff>
      <xdr:row>4</xdr:row>
      <xdr:rowOff>123265</xdr:rowOff>
    </xdr:from>
    <xdr:to>
      <xdr:col>28</xdr:col>
      <xdr:colOff>33620</xdr:colOff>
      <xdr:row>21</xdr:row>
      <xdr:rowOff>11205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257735</xdr:colOff>
      <xdr:row>14</xdr:row>
      <xdr:rowOff>168088</xdr:rowOff>
    </xdr:from>
    <xdr:to>
      <xdr:col>13</xdr:col>
      <xdr:colOff>526676</xdr:colOff>
      <xdr:row>20</xdr:row>
      <xdr:rowOff>11205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01735" y="2891117"/>
          <a:ext cx="1030941" cy="1030941"/>
        </a:xfrm>
        <a:prstGeom prst="rect">
          <a:avLst/>
        </a:prstGeom>
      </xdr:spPr>
    </xdr:pic>
    <xdr:clientData/>
  </xdr:twoCellAnchor>
  <xdr:twoCellAnchor editAs="absolute">
    <xdr:from>
      <xdr:col>14</xdr:col>
      <xdr:colOff>437030</xdr:colOff>
      <xdr:row>26</xdr:row>
      <xdr:rowOff>152400</xdr:rowOff>
    </xdr:from>
    <xdr:to>
      <xdr:col>28</xdr:col>
      <xdr:colOff>33617</xdr:colOff>
      <xdr:row>41</xdr:row>
      <xdr:rowOff>38100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1019735</xdr:colOff>
      <xdr:row>13</xdr:row>
      <xdr:rowOff>179293</xdr:rowOff>
    </xdr:from>
    <xdr:to>
      <xdr:col>11</xdr:col>
      <xdr:colOff>134471</xdr:colOff>
      <xdr:row>21</xdr:row>
      <xdr:rowOff>67234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Bcomm" displayName="TBcomm" ref="D20:J40" totalsRowShown="0" headerRowDxfId="14" dataDxfId="13" headerRowCellStyle="Normal" dataCellStyle="Normal">
  <autoFilter ref="D20:J40"/>
  <tableColumns count="7">
    <tableColumn id="1" name="Date de commande" dataDxfId="21" dataCellStyle="Normal"/>
    <tableColumn id="2" name="Date de reception" dataDxfId="20" dataCellStyle="Normal"/>
    <tableColumn id="3" name="Désignation" dataDxfId="19" dataCellStyle="Normal"/>
    <tableColumn id="4" name="Quantités" dataDxfId="18" dataCellStyle="Normal"/>
    <tableColumn id="5" name="Délais (J)" dataDxfId="17" dataCellStyle="Normal">
      <calculatedColumnFormula>NETWORKDAYS(TBcomm[[#This Row],[Date de commande]],TBcomm[[#This Row],[Date de reception]],0)</calculatedColumnFormula>
    </tableColumn>
    <tableColumn id="6" name="Observations" dataDxfId="16" dataCellStyle="Normal"/>
    <tableColumn id="7" name="Nb entrées" dataDxfId="15" dataCellStyle="Normal">
      <calculatedColumnFormula>IF(TBcomm[[#This Row],[Quantités]]&gt;1,1,"")</calculatedColumnFormula>
    </tableColumn>
  </tableColumns>
  <tableStyleInfo name="TableStyleMedium25" showFirstColumn="0" showLastColumn="0" showRowStripes="1" showColumnStripes="0"/>
</table>
</file>

<file path=xl/tables/table2.xml><?xml version="1.0" encoding="utf-8"?>
<table xmlns="http://schemas.openxmlformats.org/spreadsheetml/2006/main" id="1" name="TBabsorbant" displayName="TBabsorbant" ref="C27:M44" totalsRowShown="0" headerRowDxfId="1" dataDxfId="0">
  <autoFilter ref="C27:M44"/>
  <tableColumns count="11">
    <tableColumn id="1" name="Date" dataDxfId="12"/>
    <tableColumn id="2" name="Entrée" dataDxfId="11"/>
    <tableColumn id="3" name="Sortie" dataDxfId="10"/>
    <tableColumn id="4" name="Retour" dataDxfId="9"/>
    <tableColumn id="5" name="Demandeur" dataDxfId="8"/>
    <tableColumn id="6" name="Société" dataDxfId="7"/>
    <tableColumn id="7" name="Stock Final" dataDxfId="6"/>
    <tableColumn id="8" name="PC" dataDxfId="5"/>
    <tableColumn id="9" name="SS" dataDxfId="4"/>
    <tableColumn id="10" name="Moi" dataDxfId="3">
      <calculatedColumnFormula>TEXT(C28,"mmmm")</calculatedColumnFormula>
    </tableColumn>
    <tableColumn id="11" name="Consso" dataDxfId="2">
      <calculatedColumnFormula>E28</calculatedColumnFormula>
    </tableColumn>
  </tableColumns>
  <tableStyleInfo name="TableStyleMedium25" showFirstColumn="0" showLastColumn="0" showRowStripes="1" showColumnStripes="0"/>
</table>
</file>

<file path=xl/tables/table3.xml><?xml version="1.0" encoding="utf-8"?>
<table xmlns="http://schemas.openxmlformats.org/spreadsheetml/2006/main" id="3" name="TBagglo" displayName="TBagglo" ref="C27:M44" totalsRowShown="0" headerRowDxfId="34" dataDxfId="33">
  <autoFilter ref="C27:M44"/>
  <tableColumns count="11">
    <tableColumn id="1" name="Date" dataDxfId="32"/>
    <tableColumn id="2" name="Entrée" dataDxfId="31"/>
    <tableColumn id="3" name="Sortie" dataDxfId="30"/>
    <tableColumn id="4" name="Retour" dataDxfId="29"/>
    <tableColumn id="5" name="Demandeur" dataDxfId="28"/>
    <tableColumn id="6" name="Société" dataDxfId="27"/>
    <tableColumn id="7" name="Stock Final" dataDxfId="26"/>
    <tableColumn id="8" name="PC" dataDxfId="25"/>
    <tableColumn id="9" name="SS" dataDxfId="24"/>
    <tableColumn id="10" name="Moi" dataDxfId="23">
      <calculatedColumnFormula>TEXT(C28,"mmmm")</calculatedColumnFormula>
    </tableColumn>
    <tableColumn id="11" name="Consso" dataDxfId="22">
      <calculatedColumnFormula>E28</calculatedColumnFormula>
    </tableColumn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Gest_stock2017.xlsm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Gest_stock2017.xls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Gest_stock2017.xlsm" TargetMode="External"/><Relationship Id="rId1" Type="http://schemas.openxmlformats.org/officeDocument/2006/relationships/hyperlink" Target="Gest_stock2017.xlsm" TargetMode="External"/><Relationship Id="rId5" Type="http://schemas.openxmlformats.org/officeDocument/2006/relationships/table" Target="../tables/table2.x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7:AM213"/>
  <sheetViews>
    <sheetView zoomScale="85" zoomScaleNormal="85" workbookViewId="0">
      <selection activeCell="J23" sqref="J23"/>
    </sheetView>
  </sheetViews>
  <sheetFormatPr baseColWidth="10" defaultRowHeight="15" x14ac:dyDescent="0.25"/>
  <cols>
    <col min="1" max="1" width="11.42578125" style="1"/>
    <col min="2" max="2" width="11.42578125" style="1" customWidth="1"/>
    <col min="3" max="3" width="12" style="1" customWidth="1"/>
    <col min="4" max="16384" width="11.42578125" style="1"/>
  </cols>
  <sheetData>
    <row r="7" spans="2:39" x14ac:dyDescent="0.25">
      <c r="AJ7" s="1" t="s">
        <v>219</v>
      </c>
    </row>
    <row r="8" spans="2:39" x14ac:dyDescent="0.25">
      <c r="AJ8" s="20" t="s">
        <v>150</v>
      </c>
      <c r="AK8" s="23" t="s">
        <v>149</v>
      </c>
      <c r="AL8" s="5" t="s">
        <v>146</v>
      </c>
      <c r="AM8" s="5" t="s">
        <v>147</v>
      </c>
    </row>
    <row r="9" spans="2:39" x14ac:dyDescent="0.25">
      <c r="B9" s="2" t="str">
        <f ca="1">IF(B10=1,"Lundi",IF(B10=2,"Mardi",IF(B10=3,"Mercredi",IF(B10=4,"Jeudi",IF(B10=5,"Vendredi",IF(B10=6,"Samedi",IF(B10=7,"Dimanche","")))))))</f>
        <v>Mercredi</v>
      </c>
      <c r="C9" s="4">
        <f ca="1">TODAY()</f>
        <v>42704</v>
      </c>
      <c r="D9" s="4"/>
    </row>
    <row r="10" spans="2:39" ht="15.75" thickBot="1" x14ac:dyDescent="0.3">
      <c r="B10" s="16">
        <f ca="1">WEEKDAY(C9,2)</f>
        <v>3</v>
      </c>
      <c r="C10" s="17"/>
      <c r="AJ10" s="21">
        <f ca="1">IF($E$20="absorbant",Absorbant!AJ5,IF($E$20="Agglo",Agglo!AI5,""))</f>
        <v>42828</v>
      </c>
      <c r="AK10" s="23">
        <f ca="1">IF($E$20="absorbant",Absorbant!AK5,IF($E$20="Agglo",Agglo!AJ5,""))</f>
        <v>11</v>
      </c>
      <c r="AL10" s="23">
        <f ca="1">IF($E$20="absorbant",Absorbant!AL5,IF($E$20="Agglo",Agglo!AK5,""))</f>
        <v>2</v>
      </c>
      <c r="AM10" s="5">
        <f ca="1">IF($E$20="absorbant",Absorbant!AM5,IF($E$20="Agglo",Agglo!AL5,""))</f>
        <v>1</v>
      </c>
    </row>
    <row r="11" spans="2:39" ht="15.75" thickBot="1" x14ac:dyDescent="0.3">
      <c r="B11" s="48" t="s">
        <v>125</v>
      </c>
      <c r="C11" s="49" t="s">
        <v>153</v>
      </c>
      <c r="D11" s="26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J11" s="21">
        <f ca="1">IF($E$20="absorbant",Absorbant!AJ6,IF($E$20="Agglo",Agglo!AI6,""))</f>
        <v>42816</v>
      </c>
      <c r="AK11" s="23">
        <f ca="1">IF($E$20="absorbant",Absorbant!AK6,IF($E$20="Agglo",Agglo!AJ6,""))</f>
        <v>12</v>
      </c>
      <c r="AL11" s="23">
        <f ca="1">IF($E$20="absorbant",Absorbant!AL6,IF($E$20="Agglo",Agglo!AK6,""))</f>
        <v>2</v>
      </c>
      <c r="AM11" s="5">
        <f ca="1">IF($E$20="absorbant",Absorbant!AM6,IF($E$20="Agglo",Agglo!AL6,""))</f>
        <v>1</v>
      </c>
    </row>
    <row r="12" spans="2:39" x14ac:dyDescent="0.25">
      <c r="C12" s="50"/>
      <c r="Z12" s="51"/>
      <c r="AJ12" s="21">
        <f ca="1">IF($E$20="absorbant",Absorbant!AJ7,IF($E$20="Agglo",Agglo!AI7,""))</f>
        <v>42809</v>
      </c>
      <c r="AK12" s="23">
        <f ca="1">IF($E$20="absorbant",Absorbant!AK7,IF($E$20="Agglo",Agglo!AJ7,""))</f>
        <v>2</v>
      </c>
      <c r="AL12" s="23">
        <f ca="1">IF($E$20="absorbant",Absorbant!AL7,IF($E$20="Agglo",Agglo!AK7,""))</f>
        <v>2</v>
      </c>
      <c r="AM12" s="5">
        <f ca="1">IF($E$20="absorbant",Absorbant!AM7,IF($E$20="Agglo",Agglo!AL7,""))</f>
        <v>1</v>
      </c>
    </row>
    <row r="13" spans="2:39" ht="18.75" x14ac:dyDescent="0.3">
      <c r="U13" s="52" t="s">
        <v>56</v>
      </c>
      <c r="Z13" s="51"/>
      <c r="AJ13" s="21">
        <f ca="1">IF($E$20="absorbant",Absorbant!AJ8,IF($E$20="Agglo",Agglo!AI8,""))</f>
        <v>42804</v>
      </c>
      <c r="AK13" s="23">
        <f ca="1">IF($E$20="absorbant",Absorbant!AK8,IF($E$20="Agglo",Agglo!AJ8,""))</f>
        <v>3</v>
      </c>
      <c r="AL13" s="23">
        <f ca="1">IF($E$20="absorbant",Absorbant!AL8,IF($E$20="Agglo",Agglo!AK8,""))</f>
        <v>2</v>
      </c>
      <c r="AM13" s="5">
        <f ca="1">IF($E$20="absorbant",Absorbant!AM8,IF($E$20="Agglo",Agglo!AL8,""))</f>
        <v>1</v>
      </c>
    </row>
    <row r="14" spans="2:39" x14ac:dyDescent="0.25">
      <c r="D14" s="1" t="s">
        <v>41</v>
      </c>
      <c r="Z14" s="51"/>
      <c r="AJ14" s="21">
        <f ca="1">IF($E$20="absorbant",Absorbant!AJ9,IF($E$20="Agglo",Agglo!AI9,""))</f>
        <v>42795</v>
      </c>
      <c r="AK14" s="23">
        <f ca="1">IF($E$20="absorbant",Absorbant!AK9,IF($E$20="Agglo",Agglo!AJ9,""))</f>
        <v>4</v>
      </c>
      <c r="AL14" s="23">
        <f ca="1">IF($E$20="absorbant",Absorbant!AL9,IF($E$20="Agglo",Agglo!AK9,""))</f>
        <v>2</v>
      </c>
      <c r="AM14" s="5">
        <f ca="1">IF($E$20="absorbant",Absorbant!AM9,IF($E$20="Agglo",Agglo!AL9,""))</f>
        <v>1</v>
      </c>
    </row>
    <row r="15" spans="2:39" ht="19.5" thickBot="1" x14ac:dyDescent="0.35">
      <c r="C15" s="52" t="s">
        <v>54</v>
      </c>
      <c r="E15" s="46" t="s">
        <v>0</v>
      </c>
      <c r="F15" s="47"/>
      <c r="Z15" s="51"/>
      <c r="AJ15" s="21">
        <f ca="1">IF($E$20="absorbant",Absorbant!AJ10,IF($E$20="Agglo",Agglo!AI10,""))</f>
        <v>42788</v>
      </c>
      <c r="AK15" s="23">
        <f ca="1">IF($E$20="absorbant",Absorbant!AK10,IF($E$20="Agglo",Agglo!AJ10,""))</f>
        <v>5</v>
      </c>
      <c r="AL15" s="23">
        <f ca="1">IF($E$20="absorbant",Absorbant!AL10,IF($E$20="Agglo",Agglo!AK10,""))</f>
        <v>2</v>
      </c>
      <c r="AM15" s="5">
        <f ca="1">IF($E$20="absorbant",Absorbant!AM10,IF($E$20="Agglo",Agglo!AL10,""))</f>
        <v>1</v>
      </c>
    </row>
    <row r="16" spans="2:39" x14ac:dyDescent="0.25">
      <c r="F16" s="1" t="s">
        <v>42</v>
      </c>
      <c r="Z16" s="51"/>
      <c r="AJ16" s="21">
        <f ca="1">IF($E$20="absorbant",Absorbant!AJ11,IF($E$20="Agglo",Agglo!AI11,""))</f>
        <v>42786</v>
      </c>
      <c r="AK16" s="23">
        <f ca="1">IF($E$20="absorbant",Absorbant!AK11,IF($E$20="Agglo",Agglo!AJ11,""))</f>
        <v>7</v>
      </c>
      <c r="AL16" s="23">
        <f ca="1">IF($E$20="absorbant",Absorbant!AL11,IF($E$20="Agglo",Agglo!AK11,""))</f>
        <v>2</v>
      </c>
      <c r="AM16" s="5">
        <f ca="1">IF($E$20="absorbant",Absorbant!AM11,IF($E$20="Agglo",Agglo!AL11,""))</f>
        <v>1</v>
      </c>
    </row>
    <row r="17" spans="3:39" x14ac:dyDescent="0.25">
      <c r="Z17" s="51"/>
      <c r="AJ17" s="21">
        <f ca="1">IF($E$20="absorbant",Absorbant!AJ12,IF($E$20="Agglo",Agglo!AI12,""))</f>
        <v>42783</v>
      </c>
      <c r="AK17" s="23">
        <f ca="1">IF($E$20="absorbant",Absorbant!AK12,IF($E$20="Agglo",Agglo!AJ12,""))</f>
        <v>9</v>
      </c>
      <c r="AL17" s="23">
        <f ca="1">IF($E$20="absorbant",Absorbant!AL12,IF($E$20="Agglo",Agglo!AK12,""))</f>
        <v>2</v>
      </c>
      <c r="AM17" s="5">
        <f ca="1">IF($E$20="absorbant",Absorbant!AM12,IF($E$20="Agglo",Agglo!AL12,""))</f>
        <v>1</v>
      </c>
    </row>
    <row r="18" spans="3:39" x14ac:dyDescent="0.25">
      <c r="Z18" s="51"/>
      <c r="AJ18" s="21">
        <f ca="1">IF($E$20="absorbant",Absorbant!AJ13,IF($E$20="Agglo",Agglo!AI13,""))</f>
        <v>42778</v>
      </c>
      <c r="AK18" s="23">
        <f ca="1">IF($E$20="absorbant",Absorbant!AK13,IF($E$20="Agglo",Agglo!AJ13,""))</f>
        <v>10</v>
      </c>
      <c r="AL18" s="23">
        <f ca="1">IF($E$20="absorbant",Absorbant!AL13,IF($E$20="Agglo",Agglo!AK13,""))</f>
        <v>2</v>
      </c>
      <c r="AM18" s="5">
        <f ca="1">IF($E$20="absorbant",Absorbant!AM13,IF($E$20="Agglo",Agglo!AL13,""))</f>
        <v>1</v>
      </c>
    </row>
    <row r="19" spans="3:39" x14ac:dyDescent="0.25">
      <c r="Z19" s="51"/>
      <c r="AJ19" s="21">
        <f ca="1">IF($E$20="absorbant",Absorbant!AJ14,IF($E$20="Agglo",Agglo!AI14,""))</f>
        <v>42754</v>
      </c>
      <c r="AK19" s="23">
        <f ca="1">IF($E$20="absorbant",Absorbant!AK14,IF($E$20="Agglo",Agglo!AJ14,""))</f>
        <v>11</v>
      </c>
      <c r="AL19" s="23">
        <f ca="1">IF($E$20="absorbant",Absorbant!AL14,IF($E$20="Agglo",Agglo!AK14,""))</f>
        <v>2</v>
      </c>
      <c r="AM19" s="5">
        <f ca="1">IF($E$20="absorbant",Absorbant!AM14,IF($E$20="Agglo",Agglo!AL14,""))</f>
        <v>1</v>
      </c>
    </row>
    <row r="20" spans="3:39" ht="19.5" thickBot="1" x14ac:dyDescent="0.35">
      <c r="C20" s="52" t="s">
        <v>55</v>
      </c>
      <c r="E20" s="46" t="s">
        <v>3</v>
      </c>
      <c r="F20" s="47"/>
      <c r="H20" s="53" t="str">
        <f ca="1">IF(E15=B49,HYPERLINK(B55&amp;E20&amp;"!"&amp;VLOOKUP(E20,$B$57:$C$94,2,0),"Aller à …"),IF(E15=B50,HYPERLINK(B99&amp;E20&amp;"!"&amp;VLOOKUP(E20,B101:C120,2,0),"Aller à …"),IF(E15=B51,HYPERLINK(B140&amp;E20&amp;"!"&amp;VLOOKUP(E20,B142:C155,2,0),"Aller à …"),IF(E15=B52,HYPERLINK(B181&amp;E20&amp;"!"&amp;VLOOKUP(E20,B183:C213,2,0),"Aller à …"),IF(E15=B53,HYPERLINK(K181&amp;E20&amp;"!"&amp;VLOOKUP(E20,K183:L210,2,0),"Aller à …"),"")))))</f>
        <v>Aller à …</v>
      </c>
      <c r="Z20" s="51"/>
    </row>
    <row r="21" spans="3:39" x14ac:dyDescent="0.25">
      <c r="Z21" s="51"/>
    </row>
    <row r="22" spans="3:39" x14ac:dyDescent="0.25">
      <c r="Z22" s="51"/>
    </row>
    <row r="23" spans="3:39" x14ac:dyDescent="0.25">
      <c r="Z23" s="51"/>
    </row>
    <row r="24" spans="3:39" x14ac:dyDescent="0.25">
      <c r="Z24" s="51"/>
    </row>
    <row r="25" spans="3:39" x14ac:dyDescent="0.25">
      <c r="Z25" s="51"/>
    </row>
    <row r="26" spans="3:39" x14ac:dyDescent="0.25">
      <c r="Z26" s="51"/>
    </row>
    <row r="27" spans="3:39" x14ac:dyDescent="0.25">
      <c r="C27" s="54" t="s">
        <v>45</v>
      </c>
      <c r="F27" s="54" t="s">
        <v>49</v>
      </c>
      <c r="I27" s="54" t="s">
        <v>50</v>
      </c>
      <c r="L27" s="54" t="s">
        <v>51</v>
      </c>
      <c r="O27" s="54" t="s">
        <v>52</v>
      </c>
      <c r="R27" s="54" t="s">
        <v>53</v>
      </c>
      <c r="Z27" s="51"/>
    </row>
    <row r="28" spans="3:39" x14ac:dyDescent="0.25">
      <c r="L28" s="28"/>
      <c r="Z28" s="51"/>
    </row>
    <row r="29" spans="3:39" ht="15.75" thickBot="1" x14ac:dyDescent="0.3">
      <c r="C29" s="9">
        <f ca="1">IF(E15=B49,IFERROR(VLOOKUP(E20,B57:D94,3,0),""),IF(E15=B50,IFERROR(VLOOKUP(E20,B101:D120,3,0),""),IF(E15=B51,IFERROR(VLOOKUP(E20,B142:D155,3,0),""),IF(E15=B52,IFERROR(VLOOKUP(E20,B183:D213,3,0),""),IF(E15=B53,IFERROR(VLOOKUP(E20,K183:M213,3,0),""))))))</f>
        <v>11</v>
      </c>
      <c r="F29" s="10">
        <f>IF(E15=B49,IFERROR(VLOOKUP(E20,B57:E94,4,0),""),IF(E15=B50,IFERROR(VLOOKUP(E20,B101:E120,4,0),""),IF(E15=B51,IFERROR(VLOOKUP(E20,B142:E155,4,0),""),IF(E15=B52,IFERROR(VLOOKUP(E20,B183:E213,4,0),""),IF(E15=B53,IFERROR(VLOOKUP(E20,K183:N210,4,0),""),"")))))</f>
        <v>2</v>
      </c>
      <c r="H29" s="55"/>
      <c r="I29" s="11">
        <f>IF(E15=B49,IFERROR(VLOOKUP(E20,B57:F94,5,0),""),IF(E15=B50,IFERROR(VLOOKUP(E20,B101:F120,5,0),""),IF(E15=B51,IFERROR(VLOOKUP(E20,B142:F155,5,0),""),IF(E15=B52,IFERROR(VLOOKUP(E20,B183:F213,5,0),""),IF(E15=B53,IFERROR(VLOOKUP(E20,K183:O210,5,0),""),"")))))</f>
        <v>1</v>
      </c>
      <c r="L29" s="12">
        <f>IF(E15=B49,IFERROR(VLOOKUP(E20,B57:G94,6,0),""),IF(E15=B50,IFERROR(VLOOKUP(E20,B101:G120,6,0),""),IF(E15=B51,IFERROR(VLOOKUP(E20,B142:G155,6,0),""),IF(E15=B52,IFERROR(VLOOKUP(E20,B183:G213,6,0),""),IF(E15=B53,IFERROR(VLOOKUP(E20,K183:P210,6,0),""),"")))))</f>
        <v>20</v>
      </c>
      <c r="O29" s="12">
        <f ca="1">IF(E15=B49,IFERROR(VLOOKUP(E20,B57:H94,7,0),""),IF(E15=B50,IFERROR(VLOOKUP(E20,B101:H120,7,0),""),IF(E15=B51,IFERROR(VLOOKUP(E20,B142:H155,7,0),""),IF(E15=B52,IFERROR(VLOOKUP(E20,B183:H213,7,0),""),IF(E15=B53,IFERROR(VLOOKUP(E20,K183:Q210,7,0),""),"")))))</f>
        <v>220</v>
      </c>
      <c r="R29" s="13" t="str">
        <f>IF(E15=B49,IFERROR(VLOOKUP(E20,B57:I94,8,0),""),IF(E15=B50,IFERROR(VLOOKUP(E20,B101:I120,8,0),""),IF(E15=B51,IFERROR(VLOOKUP(E20,B142:I155,8,0),""),IF(E15=B52,IFERROR(VLOOKUP(E20,B183:I213,8,0),""),IF(E15=B53,IFERROR(VLOOKUP(E20,K183:R210,8,0),""),"")))))</f>
        <v>Absorplus</v>
      </c>
      <c r="Z29" s="51"/>
    </row>
    <row r="30" spans="3:39" x14ac:dyDescent="0.25">
      <c r="Z30" s="51"/>
    </row>
    <row r="31" spans="3:39" x14ac:dyDescent="0.25">
      <c r="Z31" s="51"/>
    </row>
    <row r="32" spans="3:39" x14ac:dyDescent="0.25">
      <c r="C32" s="54" t="s">
        <v>218</v>
      </c>
      <c r="F32" s="54" t="str">
        <f>IF(E15=B49,"Valeur stock conssomable",IF(E15=B50,"Valeur stock beton acier",IF(E15=B51,"Valeur stock tube",IF(E15=B52,"Valeur stock outillage",IF(E15=B53,"Valeur stock signalisation","")))))</f>
        <v>Valeur stock conssomable</v>
      </c>
      <c r="Z32" s="51"/>
    </row>
    <row r="33" spans="2:26" x14ac:dyDescent="0.25">
      <c r="Z33" s="51"/>
    </row>
    <row r="34" spans="2:26" ht="15.75" thickBot="1" x14ac:dyDescent="0.3">
      <c r="C34" s="12">
        <f>D48</f>
        <v>797290.1399999999</v>
      </c>
      <c r="F34" s="12">
        <f>IF(E15=B49,IFERROR(VLOOKUP(E15,B49:C53,2,0),""),IF(E15=B50,IFERROR(VLOOKUP(E15,B49:C53,2,0),""),IF(E15=B51,IFERROR(VLOOKUP(E15,B49:C53,2,0),""),IF(E15=B52,IFERROR(VLOOKUP(E15,B49:C53,2,0),""),IF(E15=B53,IFERROR(VLOOKUP(E15,B49:C53,2,0),""),"")))))</f>
        <v>11237</v>
      </c>
      <c r="G34" s="56">
        <f>F34/C34</f>
        <v>1.4093990927819579E-2</v>
      </c>
      <c r="Z34" s="51"/>
    </row>
    <row r="35" spans="2:26" x14ac:dyDescent="0.25">
      <c r="Z35" s="51"/>
    </row>
    <row r="36" spans="2:26" x14ac:dyDescent="0.25">
      <c r="Z36" s="51"/>
    </row>
    <row r="37" spans="2:26" x14ac:dyDescent="0.25">
      <c r="Z37" s="51"/>
    </row>
    <row r="38" spans="2:26" x14ac:dyDescent="0.25">
      <c r="Z38" s="51"/>
    </row>
    <row r="39" spans="2:26" x14ac:dyDescent="0.25">
      <c r="Z39" s="51"/>
    </row>
    <row r="40" spans="2:26" x14ac:dyDescent="0.25">
      <c r="Z40" s="51"/>
    </row>
    <row r="41" spans="2:26" x14ac:dyDescent="0.25">
      <c r="Z41" s="51"/>
    </row>
    <row r="42" spans="2:26" x14ac:dyDescent="0.25">
      <c r="Z42" s="51"/>
    </row>
    <row r="43" spans="2:26" ht="15.75" thickBot="1" x14ac:dyDescent="0.3"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57"/>
    </row>
    <row r="44" spans="2:26" x14ac:dyDescent="0.25">
      <c r="Y44" s="1" t="s">
        <v>124</v>
      </c>
    </row>
    <row r="47" spans="2:26" x14ac:dyDescent="0.25">
      <c r="F47" s="28"/>
    </row>
    <row r="48" spans="2:26" x14ac:dyDescent="0.25">
      <c r="B48" s="5" t="s">
        <v>54</v>
      </c>
      <c r="C48" s="5" t="s">
        <v>151</v>
      </c>
      <c r="D48" s="8">
        <f>SUM(C49:C53)</f>
        <v>797290.1399999999</v>
      </c>
      <c r="F48" s="29" t="s">
        <v>161</v>
      </c>
    </row>
    <row r="49" spans="2:12" x14ac:dyDescent="0.25">
      <c r="B49" s="5" t="s">
        <v>0</v>
      </c>
      <c r="C49" s="8">
        <v>11237</v>
      </c>
      <c r="F49" s="20" t="s">
        <v>162</v>
      </c>
      <c r="J49" s="5" t="s">
        <v>130</v>
      </c>
      <c r="K49" s="5" t="s">
        <v>129</v>
      </c>
    </row>
    <row r="50" spans="2:12" ht="15.75" thickBot="1" x14ac:dyDescent="0.3">
      <c r="B50" s="5" t="s">
        <v>1</v>
      </c>
      <c r="C50" s="8">
        <v>133029.68</v>
      </c>
      <c r="F50" s="20" t="s">
        <v>163</v>
      </c>
      <c r="H50" s="58" t="str">
        <f>E20</f>
        <v>Absorbant</v>
      </c>
      <c r="I50" s="59"/>
      <c r="J50" s="15">
        <f>IF(E15=B49,IFERROR(VLOOKUP(E20,B57:J94,9,0),""),IF(E15=B50,IFERROR(VLOOKUP(E20,B101:J135,9,0),""),IF(E15=B51,IFERROR(VLOOKUP(E20,B142:J176,9,0),""),IF(E15=B52,IFERROR(VLOOKUP(E20,B183:I213,9,0),""),IF(E15=B53,IFERROR(VLOOKUP(E20,K183:R210,9,0),""),"")))))</f>
        <v>4</v>
      </c>
      <c r="K50" s="15">
        <f ca="1">IF(E15=B49,IFERROR(VLOOKUP(E20,B57:K94,10,0),""),IF(E15=B50,IFERROR(VLOOKUP(E20,B101:K135,10,0),""),IF(E15=B51,IFERROR(VLOOKUP(E20,B142:K176,10,0),""),IF(E15=B52,IFERROR(VLOOKUP(E20,B183:I213,10,0),""),IF(E15=B53,IFERROR(VLOOKUP(E20,K183:R210,10,0),""),"")))))</f>
        <v>9</v>
      </c>
    </row>
    <row r="51" spans="2:12" x14ac:dyDescent="0.25">
      <c r="B51" s="5" t="s">
        <v>2</v>
      </c>
      <c r="C51" s="8">
        <v>610023.46</v>
      </c>
      <c r="F51" s="20" t="s">
        <v>164</v>
      </c>
      <c r="K51" s="14"/>
    </row>
    <row r="52" spans="2:12" x14ac:dyDescent="0.25">
      <c r="B52" s="5" t="s">
        <v>60</v>
      </c>
      <c r="C52" s="8">
        <v>28500</v>
      </c>
      <c r="F52" s="20" t="s">
        <v>165</v>
      </c>
    </row>
    <row r="53" spans="2:12" x14ac:dyDescent="0.25">
      <c r="B53" s="5" t="s">
        <v>61</v>
      </c>
      <c r="C53" s="8">
        <v>14500</v>
      </c>
      <c r="F53" s="20" t="s">
        <v>166</v>
      </c>
    </row>
    <row r="55" spans="2:12" x14ac:dyDescent="0.25">
      <c r="B55" s="1" t="str">
        <f ca="1">MID(CELL("filename",A56),FIND("[",CELL("filename",A56)),SUM(FIND({"[";"]"},CELL("filename",A56))*{-1;1})+1)</f>
        <v>[Gest_stock2017(2).xlsm]</v>
      </c>
    </row>
    <row r="56" spans="2:12" x14ac:dyDescent="0.25">
      <c r="B56" s="7" t="s">
        <v>44</v>
      </c>
      <c r="C56" s="7"/>
      <c r="D56" s="7" t="s">
        <v>45</v>
      </c>
      <c r="E56" s="7" t="s">
        <v>46</v>
      </c>
      <c r="F56" s="7" t="s">
        <v>47</v>
      </c>
      <c r="G56" s="7" t="s">
        <v>48</v>
      </c>
      <c r="H56" s="7" t="s">
        <v>52</v>
      </c>
      <c r="I56" s="7" t="s">
        <v>53</v>
      </c>
      <c r="J56" s="5" t="s">
        <v>130</v>
      </c>
      <c r="K56" s="5" t="s">
        <v>129</v>
      </c>
      <c r="L56" s="5" t="s">
        <v>128</v>
      </c>
    </row>
    <row r="57" spans="2:12" x14ac:dyDescent="0.25">
      <c r="B57" s="5" t="s">
        <v>3</v>
      </c>
      <c r="C57" s="5" t="s">
        <v>43</v>
      </c>
      <c r="D57" s="5">
        <f ca="1">Absorbant!F8</f>
        <v>11</v>
      </c>
      <c r="E57" s="5">
        <v>2</v>
      </c>
      <c r="F57" s="5">
        <v>1</v>
      </c>
      <c r="G57" s="8">
        <v>20</v>
      </c>
      <c r="H57" s="8">
        <f ca="1">G57*D57</f>
        <v>220</v>
      </c>
      <c r="I57" s="5" t="s">
        <v>59</v>
      </c>
      <c r="J57" s="5">
        <f>E57+L57</f>
        <v>4</v>
      </c>
      <c r="K57" s="5">
        <f ca="1">D57-L57</f>
        <v>9</v>
      </c>
      <c r="L57" s="5">
        <v>2</v>
      </c>
    </row>
    <row r="58" spans="2:12" x14ac:dyDescent="0.25">
      <c r="B58" s="5" t="s">
        <v>167</v>
      </c>
      <c r="C58" s="5" t="s">
        <v>43</v>
      </c>
      <c r="D58" s="5">
        <v>15</v>
      </c>
      <c r="E58" s="5">
        <v>12</v>
      </c>
      <c r="F58" s="5"/>
      <c r="G58" s="8"/>
      <c r="H58" s="8">
        <f t="shared" ref="H58:H94" si="0">G58*D58</f>
        <v>0</v>
      </c>
      <c r="I58" s="5" t="s">
        <v>58</v>
      </c>
      <c r="J58" s="5">
        <f t="shared" ref="J58:J94" si="1">E58+L58</f>
        <v>12</v>
      </c>
      <c r="K58" s="5">
        <f t="shared" ref="K58:K94" si="2">D58-L58</f>
        <v>15</v>
      </c>
      <c r="L58" s="5">
        <f t="shared" ref="L58:L62" si="3">F58-M58</f>
        <v>0</v>
      </c>
    </row>
    <row r="59" spans="2:12" x14ac:dyDescent="0.25">
      <c r="B59" s="5" t="s">
        <v>4</v>
      </c>
      <c r="C59" s="5" t="s">
        <v>43</v>
      </c>
      <c r="D59" s="5">
        <v>8</v>
      </c>
      <c r="E59" s="5">
        <v>4</v>
      </c>
      <c r="F59" s="5"/>
      <c r="G59" s="8">
        <v>10</v>
      </c>
      <c r="H59" s="8">
        <f t="shared" si="0"/>
        <v>80</v>
      </c>
      <c r="I59" s="5"/>
      <c r="J59" s="5">
        <f t="shared" si="1"/>
        <v>4</v>
      </c>
      <c r="K59" s="5">
        <f t="shared" si="2"/>
        <v>8</v>
      </c>
      <c r="L59" s="5">
        <f t="shared" si="3"/>
        <v>0</v>
      </c>
    </row>
    <row r="60" spans="2:12" x14ac:dyDescent="0.25">
      <c r="B60" s="5" t="s">
        <v>168</v>
      </c>
      <c r="C60" s="5" t="s">
        <v>43</v>
      </c>
      <c r="D60" s="5">
        <v>119</v>
      </c>
      <c r="E60" s="5">
        <v>30</v>
      </c>
      <c r="F60" s="5">
        <v>23</v>
      </c>
      <c r="G60" s="8"/>
      <c r="H60" s="8">
        <f t="shared" si="0"/>
        <v>0</v>
      </c>
      <c r="I60" s="5" t="s">
        <v>57</v>
      </c>
      <c r="J60" s="5">
        <f t="shared" si="1"/>
        <v>42</v>
      </c>
      <c r="K60" s="5">
        <f t="shared" si="2"/>
        <v>107</v>
      </c>
      <c r="L60" s="5">
        <v>12</v>
      </c>
    </row>
    <row r="61" spans="2:12" x14ac:dyDescent="0.25">
      <c r="B61" s="5" t="s">
        <v>169</v>
      </c>
      <c r="C61" s="5" t="s">
        <v>43</v>
      </c>
      <c r="D61" s="5">
        <v>47</v>
      </c>
      <c r="E61" s="5">
        <v>22</v>
      </c>
      <c r="F61" s="5"/>
      <c r="G61" s="8"/>
      <c r="H61" s="8">
        <f t="shared" si="0"/>
        <v>0</v>
      </c>
      <c r="I61" s="5"/>
      <c r="J61" s="5">
        <f t="shared" si="1"/>
        <v>22</v>
      </c>
      <c r="K61" s="5">
        <f t="shared" si="2"/>
        <v>47</v>
      </c>
      <c r="L61" s="5">
        <f t="shared" si="3"/>
        <v>0</v>
      </c>
    </row>
    <row r="62" spans="2:12" x14ac:dyDescent="0.25">
      <c r="B62" s="5" t="s">
        <v>170</v>
      </c>
      <c r="C62" s="5" t="s">
        <v>43</v>
      </c>
      <c r="D62" s="5">
        <v>5</v>
      </c>
      <c r="E62" s="5">
        <v>2</v>
      </c>
      <c r="F62" s="5"/>
      <c r="G62" s="8"/>
      <c r="H62" s="8">
        <f t="shared" si="0"/>
        <v>0</v>
      </c>
      <c r="I62" s="5"/>
      <c r="J62" s="5">
        <f t="shared" si="1"/>
        <v>2</v>
      </c>
      <c r="K62" s="5">
        <f t="shared" si="2"/>
        <v>5</v>
      </c>
      <c r="L62" s="5">
        <f t="shared" si="3"/>
        <v>0</v>
      </c>
    </row>
    <row r="63" spans="2:12" x14ac:dyDescent="0.25">
      <c r="B63" s="5" t="s">
        <v>171</v>
      </c>
      <c r="C63" s="5" t="s">
        <v>43</v>
      </c>
      <c r="D63" s="5">
        <v>12</v>
      </c>
      <c r="E63" s="5">
        <v>2</v>
      </c>
      <c r="F63" s="5"/>
      <c r="G63" s="8"/>
      <c r="H63" s="8">
        <f t="shared" si="0"/>
        <v>0</v>
      </c>
      <c r="I63" s="5"/>
      <c r="J63" s="5">
        <f t="shared" si="1"/>
        <v>2</v>
      </c>
      <c r="K63" s="5">
        <f t="shared" si="2"/>
        <v>12</v>
      </c>
      <c r="L63" s="5">
        <f>F63-M63</f>
        <v>0</v>
      </c>
    </row>
    <row r="64" spans="2:12" x14ac:dyDescent="0.25">
      <c r="B64" s="5" t="s">
        <v>84</v>
      </c>
      <c r="C64" s="5" t="s">
        <v>43</v>
      </c>
      <c r="D64" s="5">
        <v>8</v>
      </c>
      <c r="E64" s="5">
        <v>2</v>
      </c>
      <c r="F64" s="5"/>
      <c r="G64" s="8"/>
      <c r="H64" s="8">
        <f t="shared" si="0"/>
        <v>0</v>
      </c>
      <c r="I64" s="5"/>
      <c r="J64" s="5">
        <f t="shared" si="1"/>
        <v>2</v>
      </c>
      <c r="K64" s="5">
        <f t="shared" si="2"/>
        <v>8</v>
      </c>
      <c r="L64" s="5">
        <f t="shared" ref="L64:L94" si="4">F64-M64</f>
        <v>0</v>
      </c>
    </row>
    <row r="65" spans="2:12" x14ac:dyDescent="0.25">
      <c r="B65" s="5" t="s">
        <v>172</v>
      </c>
      <c r="C65" s="5" t="s">
        <v>43</v>
      </c>
      <c r="D65" s="5">
        <v>5</v>
      </c>
      <c r="E65" s="5">
        <v>2</v>
      </c>
      <c r="F65" s="5"/>
      <c r="G65" s="8"/>
      <c r="H65" s="8">
        <f t="shared" si="0"/>
        <v>0</v>
      </c>
      <c r="I65" s="5"/>
      <c r="J65" s="5">
        <f>E65+L65</f>
        <v>2</v>
      </c>
      <c r="K65" s="5">
        <f t="shared" si="2"/>
        <v>5</v>
      </c>
      <c r="L65" s="5">
        <f t="shared" si="4"/>
        <v>0</v>
      </c>
    </row>
    <row r="66" spans="2:12" x14ac:dyDescent="0.25">
      <c r="B66" s="5" t="s">
        <v>173</v>
      </c>
      <c r="C66" s="5" t="s">
        <v>43</v>
      </c>
      <c r="D66" s="5">
        <v>96</v>
      </c>
      <c r="E66" s="5">
        <v>32</v>
      </c>
      <c r="F66" s="5">
        <v>22</v>
      </c>
      <c r="G66" s="8"/>
      <c r="H66" s="8">
        <f t="shared" si="0"/>
        <v>0</v>
      </c>
      <c r="I66" s="5"/>
      <c r="J66" s="5">
        <f t="shared" si="1"/>
        <v>54</v>
      </c>
      <c r="K66" s="5">
        <f t="shared" si="2"/>
        <v>74</v>
      </c>
      <c r="L66" s="5">
        <f t="shared" si="4"/>
        <v>22</v>
      </c>
    </row>
    <row r="67" spans="2:12" x14ac:dyDescent="0.25">
      <c r="B67" s="5" t="s">
        <v>174</v>
      </c>
      <c r="C67" s="5" t="s">
        <v>43</v>
      </c>
      <c r="D67" s="5">
        <v>66</v>
      </c>
      <c r="E67" s="5">
        <v>34</v>
      </c>
      <c r="F67" s="5">
        <v>13</v>
      </c>
      <c r="G67" s="8"/>
      <c r="H67" s="8">
        <f t="shared" si="0"/>
        <v>0</v>
      </c>
      <c r="I67" s="5"/>
      <c r="J67" s="5">
        <f t="shared" si="1"/>
        <v>46</v>
      </c>
      <c r="K67" s="5">
        <f t="shared" si="2"/>
        <v>54</v>
      </c>
      <c r="L67" s="5">
        <v>12</v>
      </c>
    </row>
    <row r="68" spans="2:12" x14ac:dyDescent="0.25">
      <c r="B68" s="5" t="s">
        <v>175</v>
      </c>
      <c r="C68" s="5" t="s">
        <v>43</v>
      </c>
      <c r="D68" s="5">
        <v>75</v>
      </c>
      <c r="E68" s="5">
        <v>20</v>
      </c>
      <c r="F68" s="5"/>
      <c r="G68" s="8"/>
      <c r="H68" s="8">
        <f t="shared" si="0"/>
        <v>0</v>
      </c>
      <c r="I68" s="5"/>
      <c r="J68" s="5">
        <f t="shared" si="1"/>
        <v>20</v>
      </c>
      <c r="K68" s="5">
        <f t="shared" si="2"/>
        <v>75</v>
      </c>
      <c r="L68" s="5">
        <f t="shared" si="4"/>
        <v>0</v>
      </c>
    </row>
    <row r="69" spans="2:12" x14ac:dyDescent="0.25">
      <c r="B69" s="5" t="s">
        <v>176</v>
      </c>
      <c r="C69" s="5" t="s">
        <v>43</v>
      </c>
      <c r="D69" s="5">
        <v>82</v>
      </c>
      <c r="E69" s="5">
        <v>22</v>
      </c>
      <c r="F69" s="5"/>
      <c r="G69" s="8"/>
      <c r="H69" s="8">
        <f t="shared" si="0"/>
        <v>0</v>
      </c>
      <c r="I69" s="5"/>
      <c r="J69" s="5">
        <f t="shared" si="1"/>
        <v>22</v>
      </c>
      <c r="K69" s="5">
        <f t="shared" si="2"/>
        <v>82</v>
      </c>
      <c r="L69" s="5">
        <f t="shared" si="4"/>
        <v>0</v>
      </c>
    </row>
    <row r="70" spans="2:12" x14ac:dyDescent="0.25">
      <c r="B70" s="5" t="s">
        <v>197</v>
      </c>
      <c r="C70" s="5" t="s">
        <v>71</v>
      </c>
      <c r="D70" s="5"/>
      <c r="E70" s="5"/>
      <c r="F70" s="5"/>
      <c r="G70" s="8"/>
      <c r="H70" s="8">
        <f t="shared" si="0"/>
        <v>0</v>
      </c>
      <c r="I70" s="5"/>
      <c r="J70" s="5">
        <f t="shared" ref="J70:J72" si="5">E70+L70</f>
        <v>0</v>
      </c>
      <c r="K70" s="5">
        <f t="shared" ref="K70:K72" si="6">D70-L70</f>
        <v>0</v>
      </c>
      <c r="L70" s="5">
        <f t="shared" ref="L70:L72" si="7">F70-M70</f>
        <v>0</v>
      </c>
    </row>
    <row r="71" spans="2:12" x14ac:dyDescent="0.25">
      <c r="B71" s="5" t="s">
        <v>198</v>
      </c>
      <c r="C71" s="5" t="s">
        <v>73</v>
      </c>
      <c r="D71" s="5"/>
      <c r="E71" s="5"/>
      <c r="F71" s="5"/>
      <c r="G71" s="8"/>
      <c r="H71" s="8">
        <f t="shared" si="0"/>
        <v>0</v>
      </c>
      <c r="I71" s="5"/>
      <c r="J71" s="5">
        <f t="shared" si="5"/>
        <v>0</v>
      </c>
      <c r="K71" s="5">
        <f t="shared" si="6"/>
        <v>0</v>
      </c>
      <c r="L71" s="5">
        <f t="shared" si="7"/>
        <v>0</v>
      </c>
    </row>
    <row r="72" spans="2:12" x14ac:dyDescent="0.25">
      <c r="B72" s="5" t="s">
        <v>199</v>
      </c>
      <c r="C72" s="5" t="s">
        <v>200</v>
      </c>
      <c r="D72" s="5"/>
      <c r="E72" s="5"/>
      <c r="F72" s="5"/>
      <c r="G72" s="8"/>
      <c r="H72" s="8">
        <f t="shared" si="0"/>
        <v>0</v>
      </c>
      <c r="I72" s="5"/>
      <c r="J72" s="5">
        <f t="shared" si="5"/>
        <v>0</v>
      </c>
      <c r="K72" s="5">
        <f t="shared" si="6"/>
        <v>0</v>
      </c>
      <c r="L72" s="5">
        <f t="shared" si="7"/>
        <v>0</v>
      </c>
    </row>
    <row r="73" spans="2:12" x14ac:dyDescent="0.25">
      <c r="B73" s="5" t="s">
        <v>177</v>
      </c>
      <c r="C73" s="5" t="s">
        <v>43</v>
      </c>
      <c r="D73" s="5">
        <v>12</v>
      </c>
      <c r="E73" s="5">
        <v>3</v>
      </c>
      <c r="F73" s="5"/>
      <c r="G73" s="8"/>
      <c r="H73" s="8">
        <f t="shared" si="0"/>
        <v>0</v>
      </c>
      <c r="I73" s="5"/>
      <c r="J73" s="5">
        <f t="shared" si="1"/>
        <v>3</v>
      </c>
      <c r="K73" s="5">
        <f t="shared" si="2"/>
        <v>12</v>
      </c>
      <c r="L73" s="5">
        <f t="shared" si="4"/>
        <v>0</v>
      </c>
    </row>
    <row r="74" spans="2:12" x14ac:dyDescent="0.25">
      <c r="B74" s="5" t="s">
        <v>5</v>
      </c>
      <c r="C74" s="5" t="s">
        <v>43</v>
      </c>
      <c r="D74" s="5">
        <v>500</v>
      </c>
      <c r="E74" s="5">
        <v>410</v>
      </c>
      <c r="F74" s="5"/>
      <c r="G74" s="8"/>
      <c r="H74" s="8">
        <f t="shared" si="0"/>
        <v>0</v>
      </c>
      <c r="I74" s="5"/>
      <c r="J74" s="5">
        <f>E74+L74</f>
        <v>510</v>
      </c>
      <c r="K74" s="5">
        <f t="shared" si="2"/>
        <v>400</v>
      </c>
      <c r="L74" s="5">
        <v>100</v>
      </c>
    </row>
    <row r="75" spans="2:12" x14ac:dyDescent="0.25">
      <c r="B75" s="5" t="s">
        <v>178</v>
      </c>
      <c r="C75" s="5" t="s">
        <v>43</v>
      </c>
      <c r="D75" s="5">
        <v>65</v>
      </c>
      <c r="E75" s="5">
        <v>700</v>
      </c>
      <c r="F75" s="5"/>
      <c r="G75" s="8"/>
      <c r="H75" s="8">
        <f t="shared" si="0"/>
        <v>0</v>
      </c>
      <c r="I75" s="5"/>
      <c r="J75" s="5">
        <f t="shared" si="1"/>
        <v>700</v>
      </c>
      <c r="K75" s="5">
        <f t="shared" si="2"/>
        <v>65</v>
      </c>
      <c r="L75" s="5">
        <f t="shared" si="4"/>
        <v>0</v>
      </c>
    </row>
    <row r="76" spans="2:12" x14ac:dyDescent="0.25">
      <c r="B76" s="5" t="s">
        <v>6</v>
      </c>
      <c r="C76" s="5" t="s">
        <v>43</v>
      </c>
      <c r="D76" s="5">
        <v>14</v>
      </c>
      <c r="E76" s="5"/>
      <c r="F76" s="5"/>
      <c r="G76" s="8"/>
      <c r="H76" s="8">
        <f t="shared" si="0"/>
        <v>0</v>
      </c>
      <c r="I76" s="5"/>
      <c r="J76" s="5">
        <f t="shared" si="1"/>
        <v>0</v>
      </c>
      <c r="K76" s="5">
        <f t="shared" si="2"/>
        <v>14</v>
      </c>
      <c r="L76" s="5">
        <f t="shared" si="4"/>
        <v>0</v>
      </c>
    </row>
    <row r="77" spans="2:12" x14ac:dyDescent="0.25">
      <c r="B77" s="5" t="s">
        <v>179</v>
      </c>
      <c r="C77" s="5" t="s">
        <v>43</v>
      </c>
      <c r="D77" s="5">
        <v>8</v>
      </c>
      <c r="E77" s="5"/>
      <c r="F77" s="5"/>
      <c r="G77" s="8"/>
      <c r="H77" s="8">
        <f t="shared" si="0"/>
        <v>0</v>
      </c>
      <c r="I77" s="5"/>
      <c r="J77" s="5">
        <f t="shared" si="1"/>
        <v>0</v>
      </c>
      <c r="K77" s="5">
        <f t="shared" si="2"/>
        <v>8</v>
      </c>
      <c r="L77" s="5">
        <f t="shared" si="4"/>
        <v>0</v>
      </c>
    </row>
    <row r="78" spans="2:12" x14ac:dyDescent="0.25">
      <c r="B78" s="5" t="s">
        <v>180</v>
      </c>
      <c r="C78" s="5" t="s">
        <v>43</v>
      </c>
      <c r="D78" s="5">
        <v>9</v>
      </c>
      <c r="E78" s="5"/>
      <c r="F78" s="5"/>
      <c r="G78" s="8"/>
      <c r="H78" s="8">
        <f t="shared" si="0"/>
        <v>0</v>
      </c>
      <c r="I78" s="5"/>
      <c r="J78" s="5">
        <f t="shared" si="1"/>
        <v>0</v>
      </c>
      <c r="K78" s="5">
        <f t="shared" si="2"/>
        <v>9</v>
      </c>
      <c r="L78" s="5">
        <f t="shared" si="4"/>
        <v>0</v>
      </c>
    </row>
    <row r="79" spans="2:12" x14ac:dyDescent="0.25">
      <c r="B79" s="5" t="s">
        <v>181</v>
      </c>
      <c r="C79" s="5" t="s">
        <v>43</v>
      </c>
      <c r="D79" s="5">
        <v>25</v>
      </c>
      <c r="E79" s="5"/>
      <c r="F79" s="5"/>
      <c r="G79" s="8"/>
      <c r="H79" s="8">
        <f t="shared" si="0"/>
        <v>0</v>
      </c>
      <c r="I79" s="5"/>
      <c r="J79" s="5">
        <f t="shared" si="1"/>
        <v>0</v>
      </c>
      <c r="K79" s="5">
        <f t="shared" si="2"/>
        <v>25</v>
      </c>
      <c r="L79" s="5">
        <f t="shared" si="4"/>
        <v>0</v>
      </c>
    </row>
    <row r="80" spans="2:12" x14ac:dyDescent="0.25">
      <c r="B80" s="5" t="s">
        <v>182</v>
      </c>
      <c r="C80" s="5" t="s">
        <v>43</v>
      </c>
      <c r="D80" s="5">
        <v>8</v>
      </c>
      <c r="E80" s="5"/>
      <c r="F80" s="5"/>
      <c r="G80" s="8"/>
      <c r="H80" s="8">
        <f t="shared" si="0"/>
        <v>0</v>
      </c>
      <c r="I80" s="5"/>
      <c r="J80" s="5">
        <f t="shared" si="1"/>
        <v>0</v>
      </c>
      <c r="K80" s="5">
        <f t="shared" si="2"/>
        <v>8</v>
      </c>
      <c r="L80" s="5">
        <f t="shared" si="4"/>
        <v>0</v>
      </c>
    </row>
    <row r="81" spans="2:12" x14ac:dyDescent="0.25">
      <c r="B81" s="5" t="s">
        <v>183</v>
      </c>
      <c r="C81" s="5" t="s">
        <v>43</v>
      </c>
      <c r="D81" s="5">
        <v>9</v>
      </c>
      <c r="E81" s="5"/>
      <c r="F81" s="5"/>
      <c r="G81" s="8"/>
      <c r="H81" s="8">
        <f t="shared" si="0"/>
        <v>0</v>
      </c>
      <c r="I81" s="5"/>
      <c r="J81" s="5">
        <f t="shared" si="1"/>
        <v>0</v>
      </c>
      <c r="K81" s="5">
        <f t="shared" si="2"/>
        <v>9</v>
      </c>
      <c r="L81" s="5">
        <f t="shared" si="4"/>
        <v>0</v>
      </c>
    </row>
    <row r="82" spans="2:12" x14ac:dyDescent="0.25">
      <c r="B82" s="5" t="s">
        <v>184</v>
      </c>
      <c r="C82" s="5" t="s">
        <v>43</v>
      </c>
      <c r="D82" s="5">
        <v>2</v>
      </c>
      <c r="E82" s="5"/>
      <c r="F82" s="5"/>
      <c r="G82" s="8"/>
      <c r="H82" s="8">
        <f t="shared" si="0"/>
        <v>0</v>
      </c>
      <c r="I82" s="5"/>
      <c r="J82" s="5">
        <f t="shared" si="1"/>
        <v>0</v>
      </c>
      <c r="K82" s="5">
        <f t="shared" si="2"/>
        <v>2</v>
      </c>
      <c r="L82" s="5">
        <f t="shared" si="4"/>
        <v>0</v>
      </c>
    </row>
    <row r="83" spans="2:12" x14ac:dyDescent="0.25">
      <c r="B83" s="5" t="s">
        <v>185</v>
      </c>
      <c r="C83" s="5" t="s">
        <v>43</v>
      </c>
      <c r="D83" s="5">
        <v>50</v>
      </c>
      <c r="E83" s="5"/>
      <c r="F83" s="5"/>
      <c r="G83" s="8"/>
      <c r="H83" s="8">
        <f t="shared" si="0"/>
        <v>0</v>
      </c>
      <c r="I83" s="5"/>
      <c r="J83" s="5">
        <f t="shared" si="1"/>
        <v>0</v>
      </c>
      <c r="K83" s="5">
        <f t="shared" si="2"/>
        <v>50</v>
      </c>
      <c r="L83" s="5">
        <f t="shared" si="4"/>
        <v>0</v>
      </c>
    </row>
    <row r="84" spans="2:12" x14ac:dyDescent="0.25">
      <c r="B84" s="5" t="s">
        <v>186</v>
      </c>
      <c r="C84" s="5" t="s">
        <v>43</v>
      </c>
      <c r="D84" s="5">
        <v>7</v>
      </c>
      <c r="E84" s="5"/>
      <c r="F84" s="5"/>
      <c r="G84" s="8"/>
      <c r="H84" s="8">
        <f t="shared" si="0"/>
        <v>0</v>
      </c>
      <c r="I84" s="5"/>
      <c r="J84" s="5">
        <f t="shared" si="1"/>
        <v>0</v>
      </c>
      <c r="K84" s="5">
        <f t="shared" si="2"/>
        <v>7</v>
      </c>
      <c r="L84" s="5">
        <f t="shared" si="4"/>
        <v>0</v>
      </c>
    </row>
    <row r="85" spans="2:12" x14ac:dyDescent="0.25">
      <c r="B85" s="5" t="s">
        <v>187</v>
      </c>
      <c r="C85" s="5" t="s">
        <v>43</v>
      </c>
      <c r="D85" s="5">
        <v>10</v>
      </c>
      <c r="E85" s="5"/>
      <c r="F85" s="5"/>
      <c r="G85" s="8"/>
      <c r="H85" s="8">
        <f t="shared" si="0"/>
        <v>0</v>
      </c>
      <c r="I85" s="5"/>
      <c r="J85" s="5">
        <f t="shared" si="1"/>
        <v>0</v>
      </c>
      <c r="K85" s="5">
        <f t="shared" si="2"/>
        <v>10</v>
      </c>
      <c r="L85" s="5">
        <f t="shared" si="4"/>
        <v>0</v>
      </c>
    </row>
    <row r="86" spans="2:12" x14ac:dyDescent="0.25">
      <c r="B86" s="5" t="s">
        <v>188</v>
      </c>
      <c r="C86" s="5" t="s">
        <v>43</v>
      </c>
      <c r="D86" s="5">
        <v>1</v>
      </c>
      <c r="E86" s="5"/>
      <c r="F86" s="5"/>
      <c r="G86" s="8"/>
      <c r="H86" s="8">
        <f t="shared" si="0"/>
        <v>0</v>
      </c>
      <c r="I86" s="5"/>
      <c r="J86" s="5">
        <f t="shared" si="1"/>
        <v>0</v>
      </c>
      <c r="K86" s="5">
        <f t="shared" si="2"/>
        <v>1</v>
      </c>
      <c r="L86" s="5">
        <f t="shared" si="4"/>
        <v>0</v>
      </c>
    </row>
    <row r="87" spans="2:12" x14ac:dyDescent="0.25">
      <c r="B87" s="5" t="s">
        <v>189</v>
      </c>
      <c r="C87" s="5" t="s">
        <v>43</v>
      </c>
      <c r="D87" s="5">
        <v>2750</v>
      </c>
      <c r="E87" s="5"/>
      <c r="F87" s="5"/>
      <c r="G87" s="8"/>
      <c r="H87" s="8">
        <f t="shared" si="0"/>
        <v>0</v>
      </c>
      <c r="I87" s="5"/>
      <c r="J87" s="5">
        <f t="shared" si="1"/>
        <v>0</v>
      </c>
      <c r="K87" s="5">
        <f t="shared" si="2"/>
        <v>2750</v>
      </c>
      <c r="L87" s="5">
        <f t="shared" si="4"/>
        <v>0</v>
      </c>
    </row>
    <row r="88" spans="2:12" x14ac:dyDescent="0.25">
      <c r="B88" s="5" t="s">
        <v>190</v>
      </c>
      <c r="C88" s="5" t="s">
        <v>43</v>
      </c>
      <c r="D88" s="5">
        <v>33</v>
      </c>
      <c r="E88" s="5"/>
      <c r="F88" s="5"/>
      <c r="G88" s="8"/>
      <c r="H88" s="8">
        <f t="shared" si="0"/>
        <v>0</v>
      </c>
      <c r="I88" s="5"/>
      <c r="J88" s="5">
        <f t="shared" si="1"/>
        <v>0</v>
      </c>
      <c r="K88" s="5">
        <f t="shared" si="2"/>
        <v>33</v>
      </c>
      <c r="L88" s="5">
        <f t="shared" si="4"/>
        <v>0</v>
      </c>
    </row>
    <row r="89" spans="2:12" x14ac:dyDescent="0.25">
      <c r="B89" s="5" t="s">
        <v>191</v>
      </c>
      <c r="C89" s="5" t="s">
        <v>43</v>
      </c>
      <c r="D89" s="5">
        <v>4</v>
      </c>
      <c r="E89" s="5"/>
      <c r="F89" s="5"/>
      <c r="G89" s="8"/>
      <c r="H89" s="8">
        <f t="shared" si="0"/>
        <v>0</v>
      </c>
      <c r="I89" s="5"/>
      <c r="J89" s="5">
        <f t="shared" si="1"/>
        <v>0</v>
      </c>
      <c r="K89" s="5">
        <f t="shared" si="2"/>
        <v>4</v>
      </c>
      <c r="L89" s="5">
        <f t="shared" si="4"/>
        <v>0</v>
      </c>
    </row>
    <row r="90" spans="2:12" x14ac:dyDescent="0.25">
      <c r="B90" s="5" t="s">
        <v>192</v>
      </c>
      <c r="C90" s="5" t="s">
        <v>43</v>
      </c>
      <c r="D90" s="5">
        <v>42</v>
      </c>
      <c r="E90" s="5"/>
      <c r="F90" s="5"/>
      <c r="G90" s="8"/>
      <c r="H90" s="8">
        <f t="shared" si="0"/>
        <v>0</v>
      </c>
      <c r="I90" s="5"/>
      <c r="J90" s="5">
        <f t="shared" si="1"/>
        <v>0</v>
      </c>
      <c r="K90" s="5">
        <f t="shared" si="2"/>
        <v>42</v>
      </c>
      <c r="L90" s="5">
        <f t="shared" si="4"/>
        <v>0</v>
      </c>
    </row>
    <row r="91" spans="2:12" x14ac:dyDescent="0.25">
      <c r="B91" s="5" t="s">
        <v>193</v>
      </c>
      <c r="C91" s="5" t="s">
        <v>43</v>
      </c>
      <c r="D91" s="5">
        <v>56</v>
      </c>
      <c r="E91" s="5"/>
      <c r="F91" s="5"/>
      <c r="G91" s="8"/>
      <c r="H91" s="8">
        <f t="shared" si="0"/>
        <v>0</v>
      </c>
      <c r="I91" s="5"/>
      <c r="J91" s="5">
        <f t="shared" si="1"/>
        <v>0</v>
      </c>
      <c r="K91" s="5">
        <f t="shared" si="2"/>
        <v>56</v>
      </c>
      <c r="L91" s="5">
        <f t="shared" si="4"/>
        <v>0</v>
      </c>
    </row>
    <row r="92" spans="2:12" x14ac:dyDescent="0.25">
      <c r="B92" s="5" t="s">
        <v>194</v>
      </c>
      <c r="C92" s="5" t="s">
        <v>43</v>
      </c>
      <c r="D92" s="5">
        <v>48</v>
      </c>
      <c r="E92" s="5"/>
      <c r="F92" s="5"/>
      <c r="G92" s="8"/>
      <c r="H92" s="8">
        <f t="shared" si="0"/>
        <v>0</v>
      </c>
      <c r="I92" s="5"/>
      <c r="J92" s="5">
        <f t="shared" si="1"/>
        <v>0</v>
      </c>
      <c r="K92" s="5">
        <f t="shared" si="2"/>
        <v>48</v>
      </c>
      <c r="L92" s="5">
        <f t="shared" si="4"/>
        <v>0</v>
      </c>
    </row>
    <row r="93" spans="2:12" x14ac:dyDescent="0.25">
      <c r="B93" s="5" t="s">
        <v>195</v>
      </c>
      <c r="C93" s="5" t="s">
        <v>43</v>
      </c>
      <c r="D93" s="5">
        <v>56</v>
      </c>
      <c r="E93" s="5"/>
      <c r="F93" s="5"/>
      <c r="G93" s="8"/>
      <c r="H93" s="8">
        <f t="shared" si="0"/>
        <v>0</v>
      </c>
      <c r="I93" s="5"/>
      <c r="J93" s="5">
        <f t="shared" si="1"/>
        <v>0</v>
      </c>
      <c r="K93" s="5">
        <f t="shared" si="2"/>
        <v>56</v>
      </c>
      <c r="L93" s="5">
        <f t="shared" si="4"/>
        <v>0</v>
      </c>
    </row>
    <row r="94" spans="2:12" x14ac:dyDescent="0.25">
      <c r="B94" s="5" t="s">
        <v>196</v>
      </c>
      <c r="C94" s="5" t="s">
        <v>43</v>
      </c>
      <c r="D94" s="5">
        <v>42</v>
      </c>
      <c r="E94" s="5"/>
      <c r="F94" s="5"/>
      <c r="G94" s="8"/>
      <c r="H94" s="8">
        <f t="shared" si="0"/>
        <v>0</v>
      </c>
      <c r="I94" s="5"/>
      <c r="J94" s="5">
        <f t="shared" si="1"/>
        <v>0</v>
      </c>
      <c r="K94" s="5">
        <f t="shared" si="2"/>
        <v>42</v>
      </c>
      <c r="L94" s="5">
        <f t="shared" si="4"/>
        <v>0</v>
      </c>
    </row>
    <row r="99" spans="2:12" x14ac:dyDescent="0.25">
      <c r="B99" s="1" t="str">
        <f ca="1">MID(CELL("filename",A101),FIND("[",CELL("filename",A101)),SUM(FIND({"[";"]"},CELL("filename",A101))*{-1;1})+1)</f>
        <v>[Gest_stock2017(2).xlsm]</v>
      </c>
    </row>
    <row r="100" spans="2:12" x14ac:dyDescent="0.25">
      <c r="B100" s="7" t="s">
        <v>44</v>
      </c>
      <c r="C100" s="7"/>
      <c r="D100" s="7" t="s">
        <v>45</v>
      </c>
      <c r="E100" s="7" t="s">
        <v>46</v>
      </c>
      <c r="F100" s="7" t="s">
        <v>47</v>
      </c>
      <c r="G100" s="7" t="s">
        <v>48</v>
      </c>
      <c r="H100" s="7" t="s">
        <v>52</v>
      </c>
      <c r="I100" s="7" t="s">
        <v>53</v>
      </c>
      <c r="J100" s="5" t="s">
        <v>130</v>
      </c>
      <c r="K100" s="5" t="s">
        <v>129</v>
      </c>
      <c r="L100" s="5" t="s">
        <v>128</v>
      </c>
    </row>
    <row r="101" spans="2:12" x14ac:dyDescent="0.25">
      <c r="B101" s="5" t="s">
        <v>7</v>
      </c>
      <c r="C101" s="5" t="s">
        <v>43</v>
      </c>
      <c r="D101" s="5">
        <v>450</v>
      </c>
      <c r="E101" s="5">
        <v>150</v>
      </c>
      <c r="F101" s="5">
        <v>100</v>
      </c>
      <c r="G101" s="8"/>
      <c r="H101" s="8"/>
      <c r="I101" s="5"/>
      <c r="J101" s="5">
        <f>E101+L101</f>
        <v>152</v>
      </c>
      <c r="K101" s="5">
        <f>D101-L101</f>
        <v>448</v>
      </c>
      <c r="L101" s="5">
        <v>2</v>
      </c>
    </row>
    <row r="102" spans="2:12" x14ac:dyDescent="0.25">
      <c r="B102" s="5" t="s">
        <v>8</v>
      </c>
      <c r="C102" s="5" t="s">
        <v>43</v>
      </c>
      <c r="D102" s="5">
        <v>12</v>
      </c>
      <c r="E102" s="5"/>
      <c r="F102" s="5"/>
      <c r="G102" s="8"/>
      <c r="H102" s="8"/>
      <c r="I102" s="5"/>
      <c r="J102" s="5">
        <f t="shared" ref="J102:J108" si="8">E102+L102</f>
        <v>0</v>
      </c>
      <c r="K102" s="5">
        <f t="shared" ref="K102:K135" si="9">D102-L102</f>
        <v>12</v>
      </c>
      <c r="L102" s="5">
        <f t="shared" ref="L102:L103" si="10">F102-M102</f>
        <v>0</v>
      </c>
    </row>
    <row r="103" spans="2:12" x14ac:dyDescent="0.25">
      <c r="B103" s="5" t="s">
        <v>9</v>
      </c>
      <c r="C103" s="5" t="s">
        <v>43</v>
      </c>
      <c r="D103" s="5">
        <v>12</v>
      </c>
      <c r="E103" s="5"/>
      <c r="F103" s="5"/>
      <c r="G103" s="8"/>
      <c r="H103" s="8"/>
      <c r="I103" s="5"/>
      <c r="J103" s="5">
        <f t="shared" si="8"/>
        <v>0</v>
      </c>
      <c r="K103" s="5">
        <f t="shared" si="9"/>
        <v>12</v>
      </c>
      <c r="L103" s="5">
        <f t="shared" si="10"/>
        <v>0</v>
      </c>
    </row>
    <row r="104" spans="2:12" x14ac:dyDescent="0.25">
      <c r="B104" s="5" t="s">
        <v>10</v>
      </c>
      <c r="C104" s="5" t="s">
        <v>43</v>
      </c>
      <c r="D104" s="5">
        <v>45</v>
      </c>
      <c r="E104" s="5"/>
      <c r="F104" s="5"/>
      <c r="G104" s="8"/>
      <c r="H104" s="8"/>
      <c r="I104" s="5"/>
      <c r="J104" s="5">
        <f t="shared" si="8"/>
        <v>10</v>
      </c>
      <c r="K104" s="5">
        <f t="shared" si="9"/>
        <v>35</v>
      </c>
      <c r="L104" s="5">
        <v>10</v>
      </c>
    </row>
    <row r="105" spans="2:12" x14ac:dyDescent="0.25">
      <c r="B105" s="5" t="s">
        <v>11</v>
      </c>
      <c r="C105" s="5" t="s">
        <v>43</v>
      </c>
      <c r="D105" s="5">
        <v>89</v>
      </c>
      <c r="E105" s="5"/>
      <c r="F105" s="5"/>
      <c r="G105" s="8"/>
      <c r="H105" s="8"/>
      <c r="I105" s="5"/>
      <c r="J105" s="5">
        <f t="shared" si="8"/>
        <v>0</v>
      </c>
      <c r="K105" s="5">
        <f t="shared" si="9"/>
        <v>89</v>
      </c>
      <c r="L105" s="5">
        <f t="shared" ref="L105:L106" si="11">F105-M105</f>
        <v>0</v>
      </c>
    </row>
    <row r="106" spans="2:12" x14ac:dyDescent="0.25">
      <c r="B106" s="5" t="s">
        <v>12</v>
      </c>
      <c r="C106" s="5" t="s">
        <v>43</v>
      </c>
      <c r="D106" s="5">
        <v>96</v>
      </c>
      <c r="E106" s="5"/>
      <c r="F106" s="5"/>
      <c r="G106" s="8"/>
      <c r="H106" s="8"/>
      <c r="I106" s="5"/>
      <c r="J106" s="5">
        <f t="shared" si="8"/>
        <v>0</v>
      </c>
      <c r="K106" s="5">
        <f t="shared" si="9"/>
        <v>96</v>
      </c>
      <c r="L106" s="5">
        <f t="shared" si="11"/>
        <v>0</v>
      </c>
    </row>
    <row r="107" spans="2:12" x14ac:dyDescent="0.25">
      <c r="B107" s="5" t="s">
        <v>13</v>
      </c>
      <c r="C107" s="5" t="s">
        <v>43</v>
      </c>
      <c r="D107" s="5">
        <v>100</v>
      </c>
      <c r="E107" s="5"/>
      <c r="F107" s="5"/>
      <c r="G107" s="8"/>
      <c r="H107" s="8"/>
      <c r="I107" s="5"/>
      <c r="J107" s="5">
        <f t="shared" si="8"/>
        <v>0</v>
      </c>
      <c r="K107" s="5">
        <f t="shared" si="9"/>
        <v>100</v>
      </c>
      <c r="L107" s="5">
        <f>F107-M107</f>
        <v>0</v>
      </c>
    </row>
    <row r="108" spans="2:12" x14ac:dyDescent="0.25">
      <c r="B108" s="5" t="s">
        <v>14</v>
      </c>
      <c r="C108" s="5" t="s">
        <v>43</v>
      </c>
      <c r="D108" s="5">
        <v>12</v>
      </c>
      <c r="E108" s="5"/>
      <c r="F108" s="5"/>
      <c r="G108" s="8"/>
      <c r="H108" s="8"/>
      <c r="I108" s="5"/>
      <c r="J108" s="5">
        <f t="shared" si="8"/>
        <v>0</v>
      </c>
      <c r="K108" s="5">
        <f t="shared" si="9"/>
        <v>12</v>
      </c>
      <c r="L108" s="5">
        <f t="shared" ref="L108:L114" si="12">F108-M108</f>
        <v>0</v>
      </c>
    </row>
    <row r="109" spans="2:12" x14ac:dyDescent="0.25">
      <c r="B109" s="5" t="s">
        <v>15</v>
      </c>
      <c r="C109" s="5" t="s">
        <v>43</v>
      </c>
      <c r="D109" s="5">
        <v>32</v>
      </c>
      <c r="E109" s="5"/>
      <c r="F109" s="5"/>
      <c r="G109" s="8"/>
      <c r="H109" s="8"/>
      <c r="I109" s="5"/>
      <c r="J109" s="5">
        <f>E109+L109</f>
        <v>0</v>
      </c>
      <c r="K109" s="5">
        <f t="shared" si="9"/>
        <v>32</v>
      </c>
      <c r="L109" s="5">
        <f t="shared" si="12"/>
        <v>0</v>
      </c>
    </row>
    <row r="110" spans="2:12" x14ac:dyDescent="0.25">
      <c r="B110" s="5" t="s">
        <v>16</v>
      </c>
      <c r="C110" s="5" t="s">
        <v>43</v>
      </c>
      <c r="D110" s="5">
        <v>102</v>
      </c>
      <c r="E110" s="5"/>
      <c r="F110" s="5"/>
      <c r="G110" s="8"/>
      <c r="H110" s="8"/>
      <c r="I110" s="5"/>
      <c r="J110" s="5">
        <f t="shared" ref="J110:J114" si="13">E110+L110</f>
        <v>0</v>
      </c>
      <c r="K110" s="5">
        <f t="shared" si="9"/>
        <v>102</v>
      </c>
      <c r="L110" s="5">
        <f t="shared" si="12"/>
        <v>0</v>
      </c>
    </row>
    <row r="111" spans="2:12" x14ac:dyDescent="0.25">
      <c r="B111" s="5" t="s">
        <v>17</v>
      </c>
      <c r="C111" s="5" t="s">
        <v>43</v>
      </c>
      <c r="D111" s="5">
        <v>45</v>
      </c>
      <c r="E111" s="5"/>
      <c r="F111" s="5"/>
      <c r="G111" s="8"/>
      <c r="H111" s="8"/>
      <c r="I111" s="5"/>
      <c r="J111" s="5">
        <f t="shared" si="13"/>
        <v>0</v>
      </c>
      <c r="K111" s="5">
        <f t="shared" si="9"/>
        <v>45</v>
      </c>
      <c r="L111" s="5">
        <f t="shared" si="12"/>
        <v>0</v>
      </c>
    </row>
    <row r="112" spans="2:12" x14ac:dyDescent="0.25">
      <c r="B112" s="5" t="s">
        <v>18</v>
      </c>
      <c r="C112" s="5" t="s">
        <v>43</v>
      </c>
      <c r="D112" s="5">
        <v>78</v>
      </c>
      <c r="E112" s="5"/>
      <c r="F112" s="5"/>
      <c r="G112" s="8"/>
      <c r="H112" s="8"/>
      <c r="I112" s="5"/>
      <c r="J112" s="5">
        <f t="shared" si="13"/>
        <v>0</v>
      </c>
      <c r="K112" s="5">
        <f t="shared" si="9"/>
        <v>78</v>
      </c>
      <c r="L112" s="5">
        <f t="shared" si="12"/>
        <v>0</v>
      </c>
    </row>
    <row r="113" spans="2:12" x14ac:dyDescent="0.25">
      <c r="B113" s="5" t="s">
        <v>19</v>
      </c>
      <c r="C113" s="5" t="s">
        <v>43</v>
      </c>
      <c r="D113" s="5">
        <v>54</v>
      </c>
      <c r="E113" s="5"/>
      <c r="F113" s="5"/>
      <c r="G113" s="8"/>
      <c r="H113" s="8"/>
      <c r="I113" s="5"/>
      <c r="J113" s="5">
        <f t="shared" si="13"/>
        <v>0</v>
      </c>
      <c r="K113" s="5">
        <f t="shared" si="9"/>
        <v>54</v>
      </c>
      <c r="L113" s="5">
        <f t="shared" si="12"/>
        <v>0</v>
      </c>
    </row>
    <row r="114" spans="2:12" x14ac:dyDescent="0.25">
      <c r="B114" s="5" t="s">
        <v>20</v>
      </c>
      <c r="C114" s="5" t="s">
        <v>43</v>
      </c>
      <c r="D114" s="5">
        <v>12</v>
      </c>
      <c r="E114" s="5"/>
      <c r="F114" s="5"/>
      <c r="G114" s="8"/>
      <c r="H114" s="8"/>
      <c r="I114" s="5"/>
      <c r="J114" s="5">
        <f t="shared" si="13"/>
        <v>0</v>
      </c>
      <c r="K114" s="5">
        <f t="shared" si="9"/>
        <v>12</v>
      </c>
      <c r="L114" s="5">
        <f t="shared" si="12"/>
        <v>0</v>
      </c>
    </row>
    <row r="115" spans="2:12" x14ac:dyDescent="0.25">
      <c r="B115" s="5" t="s">
        <v>21</v>
      </c>
      <c r="C115" s="5" t="s">
        <v>43</v>
      </c>
      <c r="D115" s="5"/>
      <c r="E115" s="5"/>
      <c r="F115" s="5"/>
      <c r="G115" s="8"/>
      <c r="H115" s="8"/>
      <c r="I115" s="5"/>
      <c r="J115" s="5">
        <f>E115+L115</f>
        <v>100</v>
      </c>
      <c r="K115" s="5">
        <f t="shared" si="9"/>
        <v>-100</v>
      </c>
      <c r="L115" s="5">
        <v>100</v>
      </c>
    </row>
    <row r="116" spans="2:12" x14ac:dyDescent="0.25">
      <c r="B116" s="5" t="s">
        <v>22</v>
      </c>
      <c r="C116" s="5" t="s">
        <v>43</v>
      </c>
      <c r="D116" s="5"/>
      <c r="E116" s="5"/>
      <c r="F116" s="5"/>
      <c r="G116" s="8"/>
      <c r="H116" s="8"/>
      <c r="I116" s="5"/>
      <c r="J116" s="5">
        <f t="shared" ref="J116:J135" si="14">E116+L116</f>
        <v>0</v>
      </c>
      <c r="K116" s="5">
        <f t="shared" si="9"/>
        <v>0</v>
      </c>
      <c r="L116" s="5">
        <f t="shared" ref="L116:L135" si="15">F116-M116</f>
        <v>0</v>
      </c>
    </row>
    <row r="117" spans="2:12" x14ac:dyDescent="0.25">
      <c r="B117" s="5" t="s">
        <v>23</v>
      </c>
      <c r="C117" s="5" t="s">
        <v>43</v>
      </c>
      <c r="D117" s="5"/>
      <c r="E117" s="5"/>
      <c r="F117" s="5"/>
      <c r="G117" s="8"/>
      <c r="H117" s="8"/>
      <c r="I117" s="5"/>
      <c r="J117" s="5">
        <f t="shared" si="14"/>
        <v>0</v>
      </c>
      <c r="K117" s="5">
        <f t="shared" si="9"/>
        <v>0</v>
      </c>
      <c r="L117" s="5">
        <f t="shared" si="15"/>
        <v>0</v>
      </c>
    </row>
    <row r="118" spans="2:12" x14ac:dyDescent="0.25">
      <c r="B118" s="5" t="s">
        <v>24</v>
      </c>
      <c r="C118" s="5" t="s">
        <v>43</v>
      </c>
      <c r="D118" s="5"/>
      <c r="E118" s="5"/>
      <c r="F118" s="5"/>
      <c r="G118" s="8"/>
      <c r="H118" s="8"/>
      <c r="I118" s="5"/>
      <c r="J118" s="5">
        <f t="shared" si="14"/>
        <v>0</v>
      </c>
      <c r="K118" s="5">
        <f t="shared" si="9"/>
        <v>0</v>
      </c>
      <c r="L118" s="5">
        <f t="shared" si="15"/>
        <v>0</v>
      </c>
    </row>
    <row r="119" spans="2:12" x14ac:dyDescent="0.25">
      <c r="B119" s="5" t="s">
        <v>25</v>
      </c>
      <c r="C119" s="5" t="s">
        <v>43</v>
      </c>
      <c r="D119" s="5"/>
      <c r="E119" s="5"/>
      <c r="F119" s="5"/>
      <c r="G119" s="8"/>
      <c r="H119" s="8"/>
      <c r="I119" s="5"/>
      <c r="J119" s="5">
        <f t="shared" si="14"/>
        <v>0</v>
      </c>
      <c r="K119" s="5">
        <f t="shared" si="9"/>
        <v>0</v>
      </c>
      <c r="L119" s="5">
        <f t="shared" si="15"/>
        <v>0</v>
      </c>
    </row>
    <row r="120" spans="2:12" x14ac:dyDescent="0.25">
      <c r="B120" s="5" t="s">
        <v>26</v>
      </c>
      <c r="C120" s="5" t="s">
        <v>43</v>
      </c>
      <c r="D120" s="5"/>
      <c r="E120" s="5"/>
      <c r="F120" s="5"/>
      <c r="G120" s="8"/>
      <c r="H120" s="8"/>
      <c r="I120" s="5"/>
      <c r="J120" s="5">
        <f t="shared" si="14"/>
        <v>0</v>
      </c>
      <c r="K120" s="5">
        <f t="shared" si="9"/>
        <v>0</v>
      </c>
      <c r="L120" s="5">
        <f t="shared" si="15"/>
        <v>0</v>
      </c>
    </row>
    <row r="121" spans="2:12" x14ac:dyDescent="0.25">
      <c r="B121" s="5"/>
      <c r="C121" s="5"/>
      <c r="D121" s="5"/>
      <c r="E121" s="5"/>
      <c r="F121" s="5"/>
      <c r="G121" s="8"/>
      <c r="H121" s="8"/>
      <c r="I121" s="5"/>
      <c r="J121" s="5">
        <f t="shared" si="14"/>
        <v>0</v>
      </c>
      <c r="K121" s="5">
        <f t="shared" si="9"/>
        <v>0</v>
      </c>
      <c r="L121" s="5">
        <f t="shared" si="15"/>
        <v>0</v>
      </c>
    </row>
    <row r="122" spans="2:12" x14ac:dyDescent="0.25">
      <c r="B122" s="5"/>
      <c r="C122" s="5"/>
      <c r="D122" s="5"/>
      <c r="E122" s="5"/>
      <c r="F122" s="5"/>
      <c r="G122" s="8"/>
      <c r="H122" s="8"/>
      <c r="I122" s="5"/>
      <c r="J122" s="5">
        <f t="shared" si="14"/>
        <v>0</v>
      </c>
      <c r="K122" s="5">
        <f t="shared" si="9"/>
        <v>0</v>
      </c>
      <c r="L122" s="5">
        <f t="shared" si="15"/>
        <v>0</v>
      </c>
    </row>
    <row r="123" spans="2:12" x14ac:dyDescent="0.25">
      <c r="B123" s="5"/>
      <c r="C123" s="5"/>
      <c r="D123" s="5"/>
      <c r="E123" s="5"/>
      <c r="F123" s="5"/>
      <c r="G123" s="8"/>
      <c r="H123" s="8"/>
      <c r="I123" s="5"/>
      <c r="J123" s="5">
        <f t="shared" si="14"/>
        <v>0</v>
      </c>
      <c r="K123" s="5">
        <f t="shared" si="9"/>
        <v>0</v>
      </c>
      <c r="L123" s="5">
        <f t="shared" si="15"/>
        <v>0</v>
      </c>
    </row>
    <row r="124" spans="2:12" x14ac:dyDescent="0.25">
      <c r="B124" s="5"/>
      <c r="C124" s="5"/>
      <c r="D124" s="5"/>
      <c r="E124" s="5"/>
      <c r="F124" s="5"/>
      <c r="G124" s="8"/>
      <c r="H124" s="8"/>
      <c r="I124" s="5"/>
      <c r="J124" s="5">
        <f t="shared" si="14"/>
        <v>0</v>
      </c>
      <c r="K124" s="5">
        <f t="shared" si="9"/>
        <v>0</v>
      </c>
      <c r="L124" s="5">
        <f t="shared" si="15"/>
        <v>0</v>
      </c>
    </row>
    <row r="125" spans="2:12" x14ac:dyDescent="0.25">
      <c r="B125" s="5"/>
      <c r="C125" s="5"/>
      <c r="D125" s="5"/>
      <c r="E125" s="5"/>
      <c r="F125" s="5"/>
      <c r="G125" s="8"/>
      <c r="H125" s="8"/>
      <c r="I125" s="5"/>
      <c r="J125" s="5">
        <f t="shared" si="14"/>
        <v>0</v>
      </c>
      <c r="K125" s="5">
        <f t="shared" si="9"/>
        <v>0</v>
      </c>
      <c r="L125" s="5">
        <f t="shared" si="15"/>
        <v>0</v>
      </c>
    </row>
    <row r="126" spans="2:12" x14ac:dyDescent="0.25">
      <c r="B126" s="5"/>
      <c r="C126" s="5"/>
      <c r="D126" s="5"/>
      <c r="E126" s="5"/>
      <c r="F126" s="5"/>
      <c r="G126" s="8"/>
      <c r="H126" s="8"/>
      <c r="I126" s="5"/>
      <c r="J126" s="5">
        <f t="shared" si="14"/>
        <v>0</v>
      </c>
      <c r="K126" s="5">
        <f t="shared" si="9"/>
        <v>0</v>
      </c>
      <c r="L126" s="5">
        <f t="shared" si="15"/>
        <v>0</v>
      </c>
    </row>
    <row r="127" spans="2:12" x14ac:dyDescent="0.25">
      <c r="B127" s="5"/>
      <c r="C127" s="5"/>
      <c r="D127" s="5"/>
      <c r="E127" s="5"/>
      <c r="F127" s="5"/>
      <c r="G127" s="8"/>
      <c r="H127" s="8"/>
      <c r="I127" s="5"/>
      <c r="J127" s="5">
        <f t="shared" si="14"/>
        <v>0</v>
      </c>
      <c r="K127" s="5">
        <f t="shared" si="9"/>
        <v>0</v>
      </c>
      <c r="L127" s="5">
        <f t="shared" si="15"/>
        <v>0</v>
      </c>
    </row>
    <row r="128" spans="2:12" x14ac:dyDescent="0.25">
      <c r="B128" s="5"/>
      <c r="C128" s="5"/>
      <c r="D128" s="5"/>
      <c r="E128" s="5"/>
      <c r="F128" s="5"/>
      <c r="G128" s="8"/>
      <c r="H128" s="8"/>
      <c r="I128" s="5"/>
      <c r="J128" s="5">
        <f t="shared" si="14"/>
        <v>0</v>
      </c>
      <c r="K128" s="5">
        <f t="shared" si="9"/>
        <v>0</v>
      </c>
      <c r="L128" s="5">
        <f t="shared" si="15"/>
        <v>0</v>
      </c>
    </row>
    <row r="129" spans="2:12" x14ac:dyDescent="0.25">
      <c r="B129" s="5"/>
      <c r="C129" s="5"/>
      <c r="D129" s="5"/>
      <c r="E129" s="5"/>
      <c r="F129" s="5"/>
      <c r="G129" s="8"/>
      <c r="H129" s="8"/>
      <c r="I129" s="5"/>
      <c r="J129" s="5">
        <f t="shared" si="14"/>
        <v>0</v>
      </c>
      <c r="K129" s="5">
        <f t="shared" si="9"/>
        <v>0</v>
      </c>
      <c r="L129" s="5">
        <f t="shared" si="15"/>
        <v>0</v>
      </c>
    </row>
    <row r="130" spans="2:12" x14ac:dyDescent="0.25">
      <c r="B130" s="5"/>
      <c r="C130" s="5"/>
      <c r="D130" s="5"/>
      <c r="E130" s="5"/>
      <c r="F130" s="5"/>
      <c r="G130" s="8"/>
      <c r="H130" s="8"/>
      <c r="I130" s="5"/>
      <c r="J130" s="5">
        <f t="shared" si="14"/>
        <v>0</v>
      </c>
      <c r="K130" s="5">
        <f t="shared" si="9"/>
        <v>0</v>
      </c>
      <c r="L130" s="5">
        <f t="shared" si="15"/>
        <v>0</v>
      </c>
    </row>
    <row r="131" spans="2:12" x14ac:dyDescent="0.25">
      <c r="B131" s="5"/>
      <c r="C131" s="5"/>
      <c r="D131" s="5"/>
      <c r="E131" s="5"/>
      <c r="F131" s="5"/>
      <c r="G131" s="8"/>
      <c r="H131" s="8"/>
      <c r="I131" s="5"/>
      <c r="J131" s="5">
        <f t="shared" si="14"/>
        <v>0</v>
      </c>
      <c r="K131" s="5">
        <f t="shared" si="9"/>
        <v>0</v>
      </c>
      <c r="L131" s="5">
        <f t="shared" si="15"/>
        <v>0</v>
      </c>
    </row>
    <row r="132" spans="2:12" x14ac:dyDescent="0.25">
      <c r="B132" s="5"/>
      <c r="C132" s="5"/>
      <c r="D132" s="5"/>
      <c r="E132" s="5"/>
      <c r="F132" s="5"/>
      <c r="G132" s="8"/>
      <c r="H132" s="8"/>
      <c r="I132" s="5"/>
      <c r="J132" s="5">
        <f t="shared" si="14"/>
        <v>0</v>
      </c>
      <c r="K132" s="5">
        <f t="shared" si="9"/>
        <v>0</v>
      </c>
      <c r="L132" s="5">
        <f t="shared" si="15"/>
        <v>0</v>
      </c>
    </row>
    <row r="133" spans="2:12" x14ac:dyDescent="0.25">
      <c r="B133" s="5"/>
      <c r="C133" s="5"/>
      <c r="D133" s="5"/>
      <c r="E133" s="5"/>
      <c r="F133" s="5"/>
      <c r="G133" s="8"/>
      <c r="H133" s="8"/>
      <c r="I133" s="5"/>
      <c r="J133" s="5">
        <f t="shared" si="14"/>
        <v>0</v>
      </c>
      <c r="K133" s="5">
        <f t="shared" si="9"/>
        <v>0</v>
      </c>
      <c r="L133" s="5">
        <f t="shared" si="15"/>
        <v>0</v>
      </c>
    </row>
    <row r="134" spans="2:12" x14ac:dyDescent="0.25">
      <c r="B134" s="5"/>
      <c r="C134" s="5"/>
      <c r="D134" s="5"/>
      <c r="E134" s="5"/>
      <c r="F134" s="5"/>
      <c r="G134" s="8"/>
      <c r="H134" s="8"/>
      <c r="I134" s="5"/>
      <c r="J134" s="5">
        <f t="shared" si="14"/>
        <v>0</v>
      </c>
      <c r="K134" s="5">
        <f t="shared" si="9"/>
        <v>0</v>
      </c>
      <c r="L134" s="5">
        <f t="shared" si="15"/>
        <v>0</v>
      </c>
    </row>
    <row r="135" spans="2:12" x14ac:dyDescent="0.25">
      <c r="B135" s="5"/>
      <c r="C135" s="5"/>
      <c r="D135" s="5"/>
      <c r="E135" s="5"/>
      <c r="F135" s="5"/>
      <c r="G135" s="8"/>
      <c r="H135" s="8"/>
      <c r="I135" s="5"/>
      <c r="J135" s="5">
        <f t="shared" si="14"/>
        <v>0</v>
      </c>
      <c r="K135" s="5">
        <f t="shared" si="9"/>
        <v>0</v>
      </c>
      <c r="L135" s="5">
        <f t="shared" si="15"/>
        <v>0</v>
      </c>
    </row>
    <row r="140" spans="2:12" x14ac:dyDescent="0.25">
      <c r="B140" s="1" t="str">
        <f ca="1">MID(CELL("filename",A142),FIND("[",CELL("filename",A142)),SUM(FIND({"[";"]"},CELL("filename",A142))*{-1;1})+1)</f>
        <v>[Gest_stock2017(2).xlsm]</v>
      </c>
    </row>
    <row r="141" spans="2:12" x14ac:dyDescent="0.25">
      <c r="B141" s="7" t="s">
        <v>44</v>
      </c>
      <c r="C141" s="7"/>
      <c r="D141" s="7" t="s">
        <v>45</v>
      </c>
      <c r="E141" s="7" t="s">
        <v>46</v>
      </c>
      <c r="F141" s="7" t="s">
        <v>47</v>
      </c>
      <c r="G141" s="7" t="s">
        <v>48</v>
      </c>
      <c r="H141" s="7" t="s">
        <v>52</v>
      </c>
      <c r="I141" s="7" t="s">
        <v>53</v>
      </c>
      <c r="J141" s="5" t="s">
        <v>130</v>
      </c>
      <c r="K141" s="5" t="s">
        <v>129</v>
      </c>
      <c r="L141" s="5" t="s">
        <v>128</v>
      </c>
    </row>
    <row r="142" spans="2:12" x14ac:dyDescent="0.25">
      <c r="B142" s="5" t="s">
        <v>27</v>
      </c>
      <c r="C142" s="5" t="s">
        <v>43</v>
      </c>
      <c r="D142" s="5">
        <v>55</v>
      </c>
      <c r="E142" s="5"/>
      <c r="F142" s="5"/>
      <c r="G142" s="8"/>
      <c r="H142" s="8"/>
      <c r="I142" s="5"/>
      <c r="J142" s="5">
        <f>E142+L142</f>
        <v>2</v>
      </c>
      <c r="K142" s="5">
        <f>D142-L142</f>
        <v>53</v>
      </c>
      <c r="L142" s="5">
        <v>2</v>
      </c>
    </row>
    <row r="143" spans="2:12" x14ac:dyDescent="0.25">
      <c r="B143" s="5" t="s">
        <v>28</v>
      </c>
      <c r="C143" s="5" t="s">
        <v>43</v>
      </c>
      <c r="D143" s="5">
        <v>23</v>
      </c>
      <c r="E143" s="5"/>
      <c r="F143" s="5"/>
      <c r="G143" s="8"/>
      <c r="H143" s="8"/>
      <c r="I143" s="5"/>
      <c r="J143" s="5">
        <f t="shared" ref="J143:J149" si="16">E143+L143</f>
        <v>0</v>
      </c>
      <c r="K143" s="5">
        <f t="shared" ref="K143:K176" si="17">D143-L143</f>
        <v>23</v>
      </c>
      <c r="L143" s="5">
        <f t="shared" ref="L143:L144" si="18">F143-M143</f>
        <v>0</v>
      </c>
    </row>
    <row r="144" spans="2:12" x14ac:dyDescent="0.25">
      <c r="B144" s="5" t="s">
        <v>29</v>
      </c>
      <c r="C144" s="5" t="s">
        <v>43</v>
      </c>
      <c r="D144" s="5">
        <v>100</v>
      </c>
      <c r="E144" s="5"/>
      <c r="F144" s="5"/>
      <c r="G144" s="8"/>
      <c r="H144" s="8"/>
      <c r="I144" s="5"/>
      <c r="J144" s="5">
        <f t="shared" si="16"/>
        <v>0</v>
      </c>
      <c r="K144" s="5">
        <f t="shared" si="17"/>
        <v>100</v>
      </c>
      <c r="L144" s="5">
        <f t="shared" si="18"/>
        <v>0</v>
      </c>
    </row>
    <row r="145" spans="2:12" x14ac:dyDescent="0.25">
      <c r="B145" s="5" t="s">
        <v>30</v>
      </c>
      <c r="C145" s="5" t="s">
        <v>43</v>
      </c>
      <c r="D145" s="5">
        <v>45</v>
      </c>
      <c r="E145" s="5"/>
      <c r="F145" s="5"/>
      <c r="G145" s="8"/>
      <c r="H145" s="8"/>
      <c r="I145" s="5"/>
      <c r="J145" s="5">
        <f t="shared" si="16"/>
        <v>10</v>
      </c>
      <c r="K145" s="5">
        <f t="shared" si="17"/>
        <v>35</v>
      </c>
      <c r="L145" s="5">
        <v>10</v>
      </c>
    </row>
    <row r="146" spans="2:12" x14ac:dyDescent="0.25">
      <c r="B146" s="5" t="s">
        <v>31</v>
      </c>
      <c r="C146" s="5" t="s">
        <v>43</v>
      </c>
      <c r="D146" s="5">
        <v>100</v>
      </c>
      <c r="E146" s="5"/>
      <c r="F146" s="5"/>
      <c r="G146" s="8"/>
      <c r="H146" s="8"/>
      <c r="I146" s="5"/>
      <c r="J146" s="5">
        <f t="shared" si="16"/>
        <v>0</v>
      </c>
      <c r="K146" s="5">
        <f t="shared" si="17"/>
        <v>100</v>
      </c>
      <c r="L146" s="5">
        <f t="shared" ref="L146:L147" si="19">F146-M146</f>
        <v>0</v>
      </c>
    </row>
    <row r="147" spans="2:12" x14ac:dyDescent="0.25">
      <c r="B147" s="5" t="s">
        <v>32</v>
      </c>
      <c r="C147" s="5" t="s">
        <v>43</v>
      </c>
      <c r="D147" s="5">
        <v>23</v>
      </c>
      <c r="E147" s="5"/>
      <c r="F147" s="5"/>
      <c r="G147" s="8"/>
      <c r="H147" s="8"/>
      <c r="I147" s="5"/>
      <c r="J147" s="5">
        <f t="shared" si="16"/>
        <v>0</v>
      </c>
      <c r="K147" s="5">
        <f t="shared" si="17"/>
        <v>23</v>
      </c>
      <c r="L147" s="5">
        <f t="shared" si="19"/>
        <v>0</v>
      </c>
    </row>
    <row r="148" spans="2:12" x14ac:dyDescent="0.25">
      <c r="B148" s="5" t="s">
        <v>33</v>
      </c>
      <c r="C148" s="5" t="s">
        <v>43</v>
      </c>
      <c r="D148" s="5">
        <v>25</v>
      </c>
      <c r="E148" s="5"/>
      <c r="F148" s="5"/>
      <c r="G148" s="8"/>
      <c r="H148" s="8"/>
      <c r="I148" s="5"/>
      <c r="J148" s="5">
        <f t="shared" si="16"/>
        <v>0</v>
      </c>
      <c r="K148" s="5">
        <f t="shared" si="17"/>
        <v>25</v>
      </c>
      <c r="L148" s="5">
        <f>F148-M148</f>
        <v>0</v>
      </c>
    </row>
    <row r="149" spans="2:12" x14ac:dyDescent="0.25">
      <c r="B149" s="5" t="s">
        <v>34</v>
      </c>
      <c r="C149" s="5" t="s">
        <v>43</v>
      </c>
      <c r="D149" s="5">
        <v>22</v>
      </c>
      <c r="E149" s="5"/>
      <c r="F149" s="5"/>
      <c r="G149" s="8"/>
      <c r="H149" s="8"/>
      <c r="I149" s="5"/>
      <c r="J149" s="5">
        <f t="shared" si="16"/>
        <v>0</v>
      </c>
      <c r="K149" s="5">
        <f t="shared" si="17"/>
        <v>22</v>
      </c>
      <c r="L149" s="5">
        <f t="shared" ref="L149:L155" si="20">F149-M149</f>
        <v>0</v>
      </c>
    </row>
    <row r="150" spans="2:12" x14ac:dyDescent="0.25">
      <c r="B150" s="5" t="s">
        <v>35</v>
      </c>
      <c r="C150" s="5" t="s">
        <v>43</v>
      </c>
      <c r="D150" s="5">
        <v>21</v>
      </c>
      <c r="E150" s="5"/>
      <c r="F150" s="5"/>
      <c r="G150" s="8"/>
      <c r="H150" s="8"/>
      <c r="I150" s="5"/>
      <c r="J150" s="5">
        <f>E150+L150</f>
        <v>0</v>
      </c>
      <c r="K150" s="5">
        <f t="shared" si="17"/>
        <v>21</v>
      </c>
      <c r="L150" s="5">
        <f t="shared" si="20"/>
        <v>0</v>
      </c>
    </row>
    <row r="151" spans="2:12" x14ac:dyDescent="0.25">
      <c r="B151" s="5" t="s">
        <v>36</v>
      </c>
      <c r="C151" s="5" t="s">
        <v>43</v>
      </c>
      <c r="D151" s="5">
        <v>20</v>
      </c>
      <c r="E151" s="5"/>
      <c r="F151" s="5"/>
      <c r="G151" s="8"/>
      <c r="H151" s="8"/>
      <c r="I151" s="5"/>
      <c r="J151" s="5">
        <f t="shared" ref="J151:J155" si="21">E151+L151</f>
        <v>0</v>
      </c>
      <c r="K151" s="5">
        <f t="shared" si="17"/>
        <v>20</v>
      </c>
      <c r="L151" s="5">
        <f t="shared" si="20"/>
        <v>0</v>
      </c>
    </row>
    <row r="152" spans="2:12" x14ac:dyDescent="0.25">
      <c r="B152" s="5" t="s">
        <v>37</v>
      </c>
      <c r="C152" s="5" t="s">
        <v>43</v>
      </c>
      <c r="D152" s="5"/>
      <c r="E152" s="5"/>
      <c r="F152" s="5"/>
      <c r="G152" s="8"/>
      <c r="H152" s="8"/>
      <c r="I152" s="5"/>
      <c r="J152" s="5">
        <f t="shared" si="21"/>
        <v>0</v>
      </c>
      <c r="K152" s="5">
        <f t="shared" si="17"/>
        <v>0</v>
      </c>
      <c r="L152" s="5">
        <f t="shared" si="20"/>
        <v>0</v>
      </c>
    </row>
    <row r="153" spans="2:12" x14ac:dyDescent="0.25">
      <c r="B153" s="5" t="s">
        <v>38</v>
      </c>
      <c r="C153" s="5" t="s">
        <v>43</v>
      </c>
      <c r="D153" s="5"/>
      <c r="E153" s="5">
        <v>50</v>
      </c>
      <c r="F153" s="5"/>
      <c r="G153" s="8"/>
      <c r="H153" s="8"/>
      <c r="I153" s="5"/>
      <c r="J153" s="5">
        <f t="shared" si="21"/>
        <v>50</v>
      </c>
      <c r="K153" s="5">
        <f t="shared" si="17"/>
        <v>0</v>
      </c>
      <c r="L153" s="5">
        <f t="shared" si="20"/>
        <v>0</v>
      </c>
    </row>
    <row r="154" spans="2:12" x14ac:dyDescent="0.25">
      <c r="B154" s="5" t="s">
        <v>39</v>
      </c>
      <c r="C154" s="5" t="s">
        <v>43</v>
      </c>
      <c r="D154" s="5"/>
      <c r="E154" s="5"/>
      <c r="F154" s="5"/>
      <c r="G154" s="8"/>
      <c r="H154" s="8"/>
      <c r="I154" s="5"/>
      <c r="J154" s="5">
        <f t="shared" si="21"/>
        <v>0</v>
      </c>
      <c r="K154" s="5">
        <f t="shared" si="17"/>
        <v>0</v>
      </c>
      <c r="L154" s="5">
        <f t="shared" si="20"/>
        <v>0</v>
      </c>
    </row>
    <row r="155" spans="2:12" x14ac:dyDescent="0.25">
      <c r="B155" s="5" t="s">
        <v>40</v>
      </c>
      <c r="C155" s="5" t="s">
        <v>43</v>
      </c>
      <c r="D155" s="5"/>
      <c r="E155" s="5"/>
      <c r="F155" s="5"/>
      <c r="G155" s="8"/>
      <c r="H155" s="8"/>
      <c r="I155" s="5"/>
      <c r="J155" s="5">
        <f t="shared" si="21"/>
        <v>0</v>
      </c>
      <c r="K155" s="5">
        <f t="shared" si="17"/>
        <v>0</v>
      </c>
      <c r="L155" s="5">
        <f t="shared" si="20"/>
        <v>0</v>
      </c>
    </row>
    <row r="156" spans="2:12" x14ac:dyDescent="0.25">
      <c r="B156" s="5"/>
      <c r="C156" s="5"/>
      <c r="D156" s="5"/>
      <c r="E156" s="5"/>
      <c r="F156" s="5"/>
      <c r="G156" s="8"/>
      <c r="H156" s="8"/>
      <c r="I156" s="5"/>
      <c r="J156" s="5">
        <f>E156+L156</f>
        <v>0</v>
      </c>
      <c r="K156" s="5">
        <f>D156-L156</f>
        <v>0</v>
      </c>
      <c r="L156" s="5">
        <v>0</v>
      </c>
    </row>
    <row r="157" spans="2:12" x14ac:dyDescent="0.25">
      <c r="B157" s="5"/>
      <c r="C157" s="5"/>
      <c r="D157" s="5"/>
      <c r="E157" s="5"/>
      <c r="F157" s="5"/>
      <c r="G157" s="8"/>
      <c r="H157" s="8"/>
      <c r="I157" s="5"/>
      <c r="J157" s="5">
        <f t="shared" ref="J157:J176" si="22">E157+L157</f>
        <v>0</v>
      </c>
      <c r="K157" s="5">
        <f t="shared" si="17"/>
        <v>0</v>
      </c>
      <c r="L157" s="5">
        <f t="shared" ref="L157:L176" si="23">F157-M157</f>
        <v>0</v>
      </c>
    </row>
    <row r="158" spans="2:12" x14ac:dyDescent="0.25">
      <c r="B158" s="5"/>
      <c r="C158" s="5"/>
      <c r="D158" s="5"/>
      <c r="E158" s="5"/>
      <c r="F158" s="5"/>
      <c r="G158" s="8"/>
      <c r="H158" s="8"/>
      <c r="I158" s="5"/>
      <c r="J158" s="5">
        <f t="shared" si="22"/>
        <v>0</v>
      </c>
      <c r="K158" s="5">
        <f t="shared" si="17"/>
        <v>0</v>
      </c>
      <c r="L158" s="5">
        <f t="shared" si="23"/>
        <v>0</v>
      </c>
    </row>
    <row r="159" spans="2:12" x14ac:dyDescent="0.25">
      <c r="B159" s="5"/>
      <c r="C159" s="5"/>
      <c r="D159" s="5"/>
      <c r="E159" s="5"/>
      <c r="F159" s="5"/>
      <c r="G159" s="8"/>
      <c r="H159" s="8"/>
      <c r="I159" s="5"/>
      <c r="J159" s="5">
        <f t="shared" si="22"/>
        <v>0</v>
      </c>
      <c r="K159" s="5">
        <f t="shared" si="17"/>
        <v>0</v>
      </c>
      <c r="L159" s="5">
        <f t="shared" si="23"/>
        <v>0</v>
      </c>
    </row>
    <row r="160" spans="2:12" x14ac:dyDescent="0.25">
      <c r="B160" s="5"/>
      <c r="C160" s="5"/>
      <c r="D160" s="5"/>
      <c r="E160" s="5"/>
      <c r="F160" s="5"/>
      <c r="G160" s="8"/>
      <c r="H160" s="8"/>
      <c r="I160" s="5"/>
      <c r="J160" s="5">
        <f t="shared" si="22"/>
        <v>0</v>
      </c>
      <c r="K160" s="5">
        <f t="shared" si="17"/>
        <v>0</v>
      </c>
      <c r="L160" s="5">
        <f t="shared" si="23"/>
        <v>0</v>
      </c>
    </row>
    <row r="161" spans="2:12" x14ac:dyDescent="0.25">
      <c r="B161" s="5"/>
      <c r="C161" s="5"/>
      <c r="D161" s="5"/>
      <c r="E161" s="5"/>
      <c r="F161" s="5"/>
      <c r="G161" s="8"/>
      <c r="H161" s="8"/>
      <c r="I161" s="5"/>
      <c r="J161" s="5">
        <f t="shared" si="22"/>
        <v>0</v>
      </c>
      <c r="K161" s="5">
        <f t="shared" si="17"/>
        <v>0</v>
      </c>
      <c r="L161" s="5">
        <f t="shared" si="23"/>
        <v>0</v>
      </c>
    </row>
    <row r="162" spans="2:12" x14ac:dyDescent="0.25">
      <c r="B162" s="5"/>
      <c r="C162" s="5"/>
      <c r="D162" s="5"/>
      <c r="E162" s="5"/>
      <c r="F162" s="5"/>
      <c r="G162" s="8"/>
      <c r="H162" s="8"/>
      <c r="I162" s="5"/>
      <c r="J162" s="5">
        <f t="shared" si="22"/>
        <v>0</v>
      </c>
      <c r="K162" s="5">
        <f t="shared" si="17"/>
        <v>0</v>
      </c>
      <c r="L162" s="5">
        <f t="shared" si="23"/>
        <v>0</v>
      </c>
    </row>
    <row r="163" spans="2:12" x14ac:dyDescent="0.25">
      <c r="B163" s="5"/>
      <c r="C163" s="5"/>
      <c r="D163" s="5"/>
      <c r="E163" s="5"/>
      <c r="F163" s="5"/>
      <c r="G163" s="8"/>
      <c r="H163" s="8"/>
      <c r="I163" s="5"/>
      <c r="J163" s="5">
        <f t="shared" si="22"/>
        <v>0</v>
      </c>
      <c r="K163" s="5">
        <f t="shared" si="17"/>
        <v>0</v>
      </c>
      <c r="L163" s="5">
        <f t="shared" si="23"/>
        <v>0</v>
      </c>
    </row>
    <row r="164" spans="2:12" x14ac:dyDescent="0.25">
      <c r="B164" s="5"/>
      <c r="C164" s="5"/>
      <c r="D164" s="5"/>
      <c r="E164" s="5"/>
      <c r="F164" s="5"/>
      <c r="G164" s="8"/>
      <c r="H164" s="8"/>
      <c r="I164" s="5"/>
      <c r="J164" s="5">
        <f t="shared" si="22"/>
        <v>0</v>
      </c>
      <c r="K164" s="5">
        <f t="shared" si="17"/>
        <v>0</v>
      </c>
      <c r="L164" s="5">
        <f t="shared" si="23"/>
        <v>0</v>
      </c>
    </row>
    <row r="165" spans="2:12" x14ac:dyDescent="0.25">
      <c r="B165" s="5"/>
      <c r="C165" s="5"/>
      <c r="D165" s="5"/>
      <c r="E165" s="5"/>
      <c r="F165" s="5"/>
      <c r="G165" s="8"/>
      <c r="H165" s="8"/>
      <c r="I165" s="5"/>
      <c r="J165" s="5">
        <f t="shared" si="22"/>
        <v>0</v>
      </c>
      <c r="K165" s="5">
        <f t="shared" si="17"/>
        <v>0</v>
      </c>
      <c r="L165" s="5">
        <f t="shared" si="23"/>
        <v>0</v>
      </c>
    </row>
    <row r="166" spans="2:12" x14ac:dyDescent="0.25">
      <c r="B166" s="5"/>
      <c r="C166" s="5"/>
      <c r="D166" s="5"/>
      <c r="E166" s="5"/>
      <c r="F166" s="5"/>
      <c r="G166" s="8"/>
      <c r="H166" s="8"/>
      <c r="I166" s="5"/>
      <c r="J166" s="5">
        <f t="shared" si="22"/>
        <v>0</v>
      </c>
      <c r="K166" s="5">
        <f t="shared" si="17"/>
        <v>0</v>
      </c>
      <c r="L166" s="5">
        <f t="shared" si="23"/>
        <v>0</v>
      </c>
    </row>
    <row r="167" spans="2:12" x14ac:dyDescent="0.25">
      <c r="B167" s="5"/>
      <c r="C167" s="5"/>
      <c r="D167" s="5"/>
      <c r="E167" s="5"/>
      <c r="F167" s="5"/>
      <c r="G167" s="8"/>
      <c r="H167" s="8"/>
      <c r="I167" s="5"/>
      <c r="J167" s="5">
        <f t="shared" si="22"/>
        <v>0</v>
      </c>
      <c r="K167" s="5">
        <f t="shared" si="17"/>
        <v>0</v>
      </c>
      <c r="L167" s="5">
        <f t="shared" si="23"/>
        <v>0</v>
      </c>
    </row>
    <row r="168" spans="2:12" x14ac:dyDescent="0.25">
      <c r="B168" s="5"/>
      <c r="C168" s="5"/>
      <c r="D168" s="5"/>
      <c r="E168" s="5"/>
      <c r="F168" s="5"/>
      <c r="G168" s="8"/>
      <c r="H168" s="8"/>
      <c r="I168" s="5"/>
      <c r="J168" s="5">
        <f t="shared" si="22"/>
        <v>0</v>
      </c>
      <c r="K168" s="5">
        <f t="shared" si="17"/>
        <v>0</v>
      </c>
      <c r="L168" s="5">
        <f t="shared" si="23"/>
        <v>0</v>
      </c>
    </row>
    <row r="169" spans="2:12" x14ac:dyDescent="0.25">
      <c r="B169" s="5"/>
      <c r="C169" s="5"/>
      <c r="D169" s="5"/>
      <c r="E169" s="5"/>
      <c r="F169" s="5"/>
      <c r="G169" s="8"/>
      <c r="H169" s="8"/>
      <c r="I169" s="5"/>
      <c r="J169" s="5">
        <f t="shared" si="22"/>
        <v>0</v>
      </c>
      <c r="K169" s="5">
        <f t="shared" si="17"/>
        <v>0</v>
      </c>
      <c r="L169" s="5">
        <f t="shared" si="23"/>
        <v>0</v>
      </c>
    </row>
    <row r="170" spans="2:12" x14ac:dyDescent="0.25">
      <c r="B170" s="5"/>
      <c r="C170" s="5"/>
      <c r="D170" s="5"/>
      <c r="E170" s="5"/>
      <c r="F170" s="5"/>
      <c r="G170" s="8"/>
      <c r="H170" s="8"/>
      <c r="I170" s="5"/>
      <c r="J170" s="5">
        <f t="shared" si="22"/>
        <v>0</v>
      </c>
      <c r="K170" s="5">
        <f t="shared" si="17"/>
        <v>0</v>
      </c>
      <c r="L170" s="5">
        <f t="shared" si="23"/>
        <v>0</v>
      </c>
    </row>
    <row r="171" spans="2:12" x14ac:dyDescent="0.25">
      <c r="B171" s="5"/>
      <c r="C171" s="5"/>
      <c r="D171" s="5"/>
      <c r="E171" s="5"/>
      <c r="F171" s="5"/>
      <c r="G171" s="8"/>
      <c r="H171" s="8"/>
      <c r="I171" s="5"/>
      <c r="J171" s="5">
        <f t="shared" si="22"/>
        <v>0</v>
      </c>
      <c r="K171" s="5">
        <f t="shared" si="17"/>
        <v>0</v>
      </c>
      <c r="L171" s="5">
        <f t="shared" si="23"/>
        <v>0</v>
      </c>
    </row>
    <row r="172" spans="2:12" x14ac:dyDescent="0.25">
      <c r="B172" s="5"/>
      <c r="C172" s="5"/>
      <c r="D172" s="5"/>
      <c r="E172" s="5"/>
      <c r="F172" s="5"/>
      <c r="G172" s="8"/>
      <c r="H172" s="8"/>
      <c r="I172" s="5"/>
      <c r="J172" s="5">
        <f t="shared" si="22"/>
        <v>0</v>
      </c>
      <c r="K172" s="5">
        <f t="shared" si="17"/>
        <v>0</v>
      </c>
      <c r="L172" s="5">
        <f t="shared" si="23"/>
        <v>0</v>
      </c>
    </row>
    <row r="173" spans="2:12" x14ac:dyDescent="0.25">
      <c r="B173" s="5"/>
      <c r="C173" s="5"/>
      <c r="D173" s="5"/>
      <c r="E173" s="5"/>
      <c r="F173" s="5"/>
      <c r="G173" s="8"/>
      <c r="H173" s="8"/>
      <c r="I173" s="5"/>
      <c r="J173" s="5">
        <f t="shared" si="22"/>
        <v>0</v>
      </c>
      <c r="K173" s="5">
        <f t="shared" si="17"/>
        <v>0</v>
      </c>
      <c r="L173" s="5">
        <f t="shared" si="23"/>
        <v>0</v>
      </c>
    </row>
    <row r="174" spans="2:12" x14ac:dyDescent="0.25">
      <c r="B174" s="5"/>
      <c r="C174" s="5"/>
      <c r="D174" s="5"/>
      <c r="E174" s="5"/>
      <c r="F174" s="5"/>
      <c r="G174" s="8"/>
      <c r="H174" s="8"/>
      <c r="I174" s="5"/>
      <c r="J174" s="5">
        <f t="shared" si="22"/>
        <v>0</v>
      </c>
      <c r="K174" s="5">
        <f t="shared" si="17"/>
        <v>0</v>
      </c>
      <c r="L174" s="5">
        <f t="shared" si="23"/>
        <v>0</v>
      </c>
    </row>
    <row r="175" spans="2:12" x14ac:dyDescent="0.25">
      <c r="B175" s="5"/>
      <c r="C175" s="5"/>
      <c r="D175" s="5"/>
      <c r="E175" s="5"/>
      <c r="F175" s="5"/>
      <c r="G175" s="8"/>
      <c r="H175" s="8"/>
      <c r="I175" s="5"/>
      <c r="J175" s="5">
        <f t="shared" si="22"/>
        <v>0</v>
      </c>
      <c r="K175" s="5">
        <f t="shared" si="17"/>
        <v>0</v>
      </c>
      <c r="L175" s="5">
        <f t="shared" si="23"/>
        <v>0</v>
      </c>
    </row>
    <row r="176" spans="2:12" x14ac:dyDescent="0.25">
      <c r="B176" s="5"/>
      <c r="C176" s="5"/>
      <c r="D176" s="5"/>
      <c r="E176" s="5"/>
      <c r="F176" s="5"/>
      <c r="G176" s="8"/>
      <c r="H176" s="8"/>
      <c r="I176" s="5"/>
      <c r="J176" s="5">
        <f t="shared" si="22"/>
        <v>0</v>
      </c>
      <c r="K176" s="5">
        <f t="shared" si="17"/>
        <v>0</v>
      </c>
      <c r="L176" s="5">
        <f t="shared" si="23"/>
        <v>0</v>
      </c>
    </row>
    <row r="181" spans="2:18" x14ac:dyDescent="0.25">
      <c r="B181" s="2" t="str">
        <f ca="1">MID(CELL("filename",A182),FIND("[",CELL("filename",A182)),SUM(FIND({"[";"]"},CELL("filename",A182))*{-1;1})+1)</f>
        <v>[Gest_stock2017(2).xlsm]</v>
      </c>
      <c r="C181" s="3"/>
      <c r="E181" s="3"/>
      <c r="K181" s="2" t="str">
        <f ca="1">MID(CELL("filename",J182),FIND("[",CELL("filename",J182)),SUM(FIND({"[";"]"},CELL("filename",J182))*{-1;1})+1)</f>
        <v>[Gest_stock2017(2).xlsm]</v>
      </c>
      <c r="L181" s="3"/>
      <c r="N181" s="3"/>
    </row>
    <row r="182" spans="2:18" x14ac:dyDescent="0.25">
      <c r="B182" s="7" t="s">
        <v>44</v>
      </c>
      <c r="C182" s="7"/>
      <c r="D182" s="7" t="s">
        <v>45</v>
      </c>
      <c r="E182" s="7" t="s">
        <v>46</v>
      </c>
      <c r="F182" s="7" t="s">
        <v>47</v>
      </c>
      <c r="G182" s="7" t="s">
        <v>48</v>
      </c>
      <c r="H182" s="7" t="s">
        <v>52</v>
      </c>
      <c r="I182" s="7" t="s">
        <v>53</v>
      </c>
      <c r="K182" s="7" t="s">
        <v>44</v>
      </c>
      <c r="L182" s="7"/>
      <c r="M182" s="7" t="s">
        <v>45</v>
      </c>
      <c r="N182" s="7" t="s">
        <v>46</v>
      </c>
      <c r="O182" s="7" t="s">
        <v>47</v>
      </c>
      <c r="P182" s="7" t="s">
        <v>48</v>
      </c>
      <c r="Q182" s="7" t="s">
        <v>52</v>
      </c>
      <c r="R182" s="7" t="s">
        <v>53</v>
      </c>
    </row>
    <row r="183" spans="2:18" x14ac:dyDescent="0.25">
      <c r="B183" s="6" t="s">
        <v>62</v>
      </c>
      <c r="C183" s="6" t="s">
        <v>43</v>
      </c>
      <c r="D183" s="5">
        <v>10</v>
      </c>
      <c r="E183" s="6"/>
      <c r="F183" s="5">
        <v>1</v>
      </c>
      <c r="G183" s="8">
        <v>135</v>
      </c>
      <c r="H183" s="8"/>
      <c r="I183" s="5" t="s">
        <v>123</v>
      </c>
      <c r="K183" s="6" t="s">
        <v>95</v>
      </c>
      <c r="L183" s="6" t="s">
        <v>43</v>
      </c>
      <c r="M183" s="5">
        <v>5</v>
      </c>
      <c r="N183" s="6">
        <v>10</v>
      </c>
      <c r="O183" s="5">
        <v>2</v>
      </c>
      <c r="P183" s="8"/>
      <c r="Q183" s="8"/>
      <c r="R183" s="5"/>
    </row>
    <row r="184" spans="2:18" x14ac:dyDescent="0.25">
      <c r="B184" s="6" t="s">
        <v>63</v>
      </c>
      <c r="C184" s="6" t="s">
        <v>43</v>
      </c>
      <c r="D184" s="5"/>
      <c r="E184" s="6"/>
      <c r="F184" s="5"/>
      <c r="G184" s="8"/>
      <c r="H184" s="8"/>
      <c r="I184" s="5"/>
      <c r="K184" s="6" t="s">
        <v>96</v>
      </c>
      <c r="L184" s="6" t="s">
        <v>43</v>
      </c>
      <c r="M184" s="5"/>
      <c r="N184" s="6"/>
      <c r="O184" s="5"/>
      <c r="P184" s="8"/>
      <c r="Q184" s="8"/>
      <c r="R184" s="5"/>
    </row>
    <row r="185" spans="2:18" x14ac:dyDescent="0.25">
      <c r="B185" s="6" t="s">
        <v>64</v>
      </c>
      <c r="C185" s="6" t="s">
        <v>43</v>
      </c>
      <c r="D185" s="5"/>
      <c r="E185" s="6"/>
      <c r="F185" s="5"/>
      <c r="G185" s="8"/>
      <c r="H185" s="8"/>
      <c r="I185" s="5"/>
      <c r="K185" s="6" t="s">
        <v>97</v>
      </c>
      <c r="L185" s="6" t="s">
        <v>43</v>
      </c>
      <c r="M185" s="5"/>
      <c r="N185" s="6"/>
      <c r="O185" s="5"/>
      <c r="P185" s="8"/>
      <c r="Q185" s="8"/>
      <c r="R185" s="5"/>
    </row>
    <row r="186" spans="2:18" x14ac:dyDescent="0.25">
      <c r="B186" s="6" t="s">
        <v>65</v>
      </c>
      <c r="C186" s="6" t="s">
        <v>43</v>
      </c>
      <c r="D186" s="5"/>
      <c r="E186" s="6"/>
      <c r="F186" s="5"/>
      <c r="G186" s="8"/>
      <c r="H186" s="8"/>
      <c r="I186" s="5"/>
      <c r="K186" s="6" t="s">
        <v>98</v>
      </c>
      <c r="L186" s="6" t="s">
        <v>43</v>
      </c>
      <c r="M186" s="5"/>
      <c r="N186" s="6"/>
      <c r="O186" s="5"/>
      <c r="P186" s="8"/>
      <c r="Q186" s="8"/>
      <c r="R186" s="5"/>
    </row>
    <row r="187" spans="2:18" x14ac:dyDescent="0.25">
      <c r="B187" s="6" t="s">
        <v>66</v>
      </c>
      <c r="C187" s="6" t="s">
        <v>43</v>
      </c>
      <c r="D187" s="5"/>
      <c r="E187" s="6"/>
      <c r="F187" s="5"/>
      <c r="G187" s="8"/>
      <c r="H187" s="8"/>
      <c r="I187" s="5"/>
      <c r="K187" s="6" t="s">
        <v>99</v>
      </c>
      <c r="L187" s="6" t="s">
        <v>43</v>
      </c>
      <c r="M187" s="5"/>
      <c r="N187" s="6"/>
      <c r="O187" s="5"/>
      <c r="P187" s="8"/>
      <c r="Q187" s="8"/>
      <c r="R187" s="5"/>
    </row>
    <row r="188" spans="2:18" x14ac:dyDescent="0.25">
      <c r="B188" s="6" t="s">
        <v>67</v>
      </c>
      <c r="C188" s="6" t="s">
        <v>43</v>
      </c>
      <c r="D188" s="5"/>
      <c r="E188" s="6"/>
      <c r="F188" s="5"/>
      <c r="G188" s="8"/>
      <c r="H188" s="8"/>
      <c r="I188" s="5"/>
      <c r="K188" s="6" t="s">
        <v>100</v>
      </c>
      <c r="L188" s="6" t="s">
        <v>43</v>
      </c>
      <c r="M188" s="5"/>
      <c r="N188" s="6"/>
      <c r="O188" s="5"/>
      <c r="P188" s="8"/>
      <c r="Q188" s="8"/>
      <c r="R188" s="5"/>
    </row>
    <row r="189" spans="2:18" x14ac:dyDescent="0.25">
      <c r="B189" s="6" t="s">
        <v>68</v>
      </c>
      <c r="C189" s="6" t="s">
        <v>43</v>
      </c>
      <c r="D189" s="5"/>
      <c r="E189" s="6"/>
      <c r="F189" s="5"/>
      <c r="G189" s="8"/>
      <c r="H189" s="8"/>
      <c r="I189" s="5"/>
      <c r="K189" s="6" t="s">
        <v>101</v>
      </c>
      <c r="L189" s="6" t="s">
        <v>43</v>
      </c>
      <c r="M189" s="5"/>
      <c r="N189" s="6"/>
      <c r="O189" s="5"/>
      <c r="P189" s="8"/>
      <c r="Q189" s="8"/>
      <c r="R189" s="5"/>
    </row>
    <row r="190" spans="2:18" x14ac:dyDescent="0.25">
      <c r="B190" s="6" t="s">
        <v>69</v>
      </c>
      <c r="C190" s="6" t="s">
        <v>43</v>
      </c>
      <c r="D190" s="5"/>
      <c r="E190" s="6"/>
      <c r="F190" s="5"/>
      <c r="G190" s="8"/>
      <c r="H190" s="8"/>
      <c r="I190" s="5"/>
      <c r="K190" s="6" t="s">
        <v>102</v>
      </c>
      <c r="L190" s="6" t="s">
        <v>43</v>
      </c>
      <c r="M190" s="5"/>
      <c r="N190" s="6"/>
      <c r="O190" s="5"/>
      <c r="P190" s="8"/>
      <c r="Q190" s="8"/>
      <c r="R190" s="5"/>
    </row>
    <row r="191" spans="2:18" x14ac:dyDescent="0.25">
      <c r="B191" s="6" t="s">
        <v>70</v>
      </c>
      <c r="C191" s="6" t="s">
        <v>71</v>
      </c>
      <c r="D191" s="5"/>
      <c r="E191" s="6"/>
      <c r="F191" s="5"/>
      <c r="G191" s="8"/>
      <c r="H191" s="8"/>
      <c r="I191" s="5"/>
      <c r="K191" s="6" t="s">
        <v>103</v>
      </c>
      <c r="L191" s="6" t="s">
        <v>71</v>
      </c>
      <c r="M191" s="5"/>
      <c r="N191" s="6"/>
      <c r="O191" s="5"/>
      <c r="P191" s="8"/>
      <c r="Q191" s="8"/>
      <c r="R191" s="5"/>
    </row>
    <row r="192" spans="2:18" x14ac:dyDescent="0.25">
      <c r="B192" s="6" t="s">
        <v>72</v>
      </c>
      <c r="C192" s="6" t="s">
        <v>73</v>
      </c>
      <c r="D192" s="5"/>
      <c r="E192" s="6"/>
      <c r="F192" s="5"/>
      <c r="G192" s="8"/>
      <c r="H192" s="8"/>
      <c r="I192" s="5"/>
      <c r="K192" s="6" t="s">
        <v>104</v>
      </c>
      <c r="L192" s="6" t="s">
        <v>73</v>
      </c>
      <c r="M192" s="5"/>
      <c r="N192" s="6"/>
      <c r="O192" s="5"/>
      <c r="P192" s="8"/>
      <c r="Q192" s="8"/>
      <c r="R192" s="5"/>
    </row>
    <row r="193" spans="2:18" x14ac:dyDescent="0.25">
      <c r="B193" s="6" t="s">
        <v>74</v>
      </c>
      <c r="C193" s="6" t="s">
        <v>43</v>
      </c>
      <c r="D193" s="5"/>
      <c r="E193" s="6"/>
      <c r="F193" s="5"/>
      <c r="G193" s="8"/>
      <c r="H193" s="8"/>
      <c r="I193" s="5"/>
      <c r="K193" s="6" t="s">
        <v>105</v>
      </c>
      <c r="L193" s="6" t="s">
        <v>43</v>
      </c>
      <c r="M193" s="5"/>
      <c r="N193" s="6"/>
      <c r="O193" s="5"/>
      <c r="P193" s="8"/>
      <c r="Q193" s="8"/>
      <c r="R193" s="5"/>
    </row>
    <row r="194" spans="2:18" x14ac:dyDescent="0.25">
      <c r="B194" s="6" t="s">
        <v>75</v>
      </c>
      <c r="C194" s="6" t="s">
        <v>43</v>
      </c>
      <c r="D194" s="5"/>
      <c r="E194" s="6"/>
      <c r="F194" s="5"/>
      <c r="G194" s="8"/>
      <c r="H194" s="8"/>
      <c r="I194" s="5"/>
      <c r="K194" s="6" t="s">
        <v>106</v>
      </c>
      <c r="L194" s="6" t="s">
        <v>43</v>
      </c>
      <c r="M194" s="5"/>
      <c r="N194" s="6"/>
      <c r="O194" s="5"/>
      <c r="P194" s="8"/>
      <c r="Q194" s="8"/>
      <c r="R194" s="5"/>
    </row>
    <row r="195" spans="2:18" x14ac:dyDescent="0.25">
      <c r="B195" s="6" t="s">
        <v>76</v>
      </c>
      <c r="C195" s="6" t="s">
        <v>43</v>
      </c>
      <c r="D195" s="5"/>
      <c r="E195" s="6"/>
      <c r="F195" s="5"/>
      <c r="G195" s="8"/>
      <c r="H195" s="8"/>
      <c r="I195" s="5"/>
      <c r="K195" s="6" t="s">
        <v>107</v>
      </c>
      <c r="L195" s="6" t="s">
        <v>43</v>
      </c>
      <c r="M195" s="5"/>
      <c r="N195" s="6"/>
      <c r="O195" s="5"/>
      <c r="P195" s="8"/>
      <c r="Q195" s="8"/>
      <c r="R195" s="5"/>
    </row>
    <row r="196" spans="2:18" x14ac:dyDescent="0.25">
      <c r="B196" s="6" t="s">
        <v>93</v>
      </c>
      <c r="C196" s="6" t="s">
        <v>43</v>
      </c>
      <c r="D196" s="5"/>
      <c r="E196" s="6"/>
      <c r="F196" s="5"/>
      <c r="G196" s="8"/>
      <c r="H196" s="8"/>
      <c r="I196" s="5"/>
      <c r="K196" s="6" t="s">
        <v>108</v>
      </c>
      <c r="L196" s="6" t="s">
        <v>43</v>
      </c>
      <c r="M196" s="5"/>
      <c r="N196" s="6"/>
      <c r="O196" s="5"/>
      <c r="P196" s="8"/>
      <c r="Q196" s="8"/>
      <c r="R196" s="5"/>
    </row>
    <row r="197" spans="2:18" x14ac:dyDescent="0.25">
      <c r="B197" s="5" t="s">
        <v>94</v>
      </c>
      <c r="C197" s="5" t="s">
        <v>43</v>
      </c>
      <c r="D197" s="5"/>
      <c r="E197" s="6"/>
      <c r="F197" s="5"/>
      <c r="G197" s="8"/>
      <c r="H197" s="8"/>
      <c r="I197" s="5"/>
      <c r="K197" s="5" t="s">
        <v>109</v>
      </c>
      <c r="L197" s="5" t="s">
        <v>43</v>
      </c>
      <c r="M197" s="5"/>
      <c r="N197" s="6"/>
      <c r="O197" s="5"/>
      <c r="P197" s="8"/>
      <c r="Q197" s="8"/>
      <c r="R197" s="5"/>
    </row>
    <row r="198" spans="2:18" x14ac:dyDescent="0.25">
      <c r="B198" s="6" t="s">
        <v>77</v>
      </c>
      <c r="C198" s="6" t="s">
        <v>43</v>
      </c>
      <c r="D198" s="5"/>
      <c r="E198" s="6"/>
      <c r="F198" s="5"/>
      <c r="G198" s="8"/>
      <c r="H198" s="8"/>
      <c r="I198" s="5"/>
      <c r="K198" s="6" t="s">
        <v>110</v>
      </c>
      <c r="L198" s="6" t="s">
        <v>43</v>
      </c>
      <c r="M198" s="5"/>
      <c r="N198" s="6"/>
      <c r="O198" s="5"/>
      <c r="P198" s="8"/>
      <c r="Q198" s="8"/>
      <c r="R198" s="5"/>
    </row>
    <row r="199" spans="2:18" x14ac:dyDescent="0.25">
      <c r="B199" s="6" t="s">
        <v>78</v>
      </c>
      <c r="C199" s="6" t="s">
        <v>43</v>
      </c>
      <c r="D199" s="5"/>
      <c r="E199" s="6"/>
      <c r="F199" s="5"/>
      <c r="G199" s="8"/>
      <c r="H199" s="8"/>
      <c r="I199" s="5"/>
      <c r="K199" s="6" t="s">
        <v>111</v>
      </c>
      <c r="L199" s="6" t="s">
        <v>43</v>
      </c>
      <c r="M199" s="5"/>
      <c r="N199" s="6"/>
      <c r="O199" s="5"/>
      <c r="P199" s="8"/>
      <c r="Q199" s="8"/>
      <c r="R199" s="5"/>
    </row>
    <row r="200" spans="2:18" x14ac:dyDescent="0.25">
      <c r="B200" s="6" t="s">
        <v>79</v>
      </c>
      <c r="C200" s="6" t="s">
        <v>43</v>
      </c>
      <c r="D200" s="5"/>
      <c r="E200" s="6"/>
      <c r="F200" s="5"/>
      <c r="G200" s="8"/>
      <c r="H200" s="8"/>
      <c r="I200" s="5"/>
      <c r="K200" s="6" t="s">
        <v>112</v>
      </c>
      <c r="L200" s="6" t="s">
        <v>43</v>
      </c>
      <c r="M200" s="5"/>
      <c r="N200" s="6"/>
      <c r="O200" s="5"/>
      <c r="P200" s="8"/>
      <c r="Q200" s="8"/>
      <c r="R200" s="5"/>
    </row>
    <row r="201" spans="2:18" x14ac:dyDescent="0.25">
      <c r="B201" s="6" t="s">
        <v>80</v>
      </c>
      <c r="C201" s="6" t="s">
        <v>43</v>
      </c>
      <c r="D201" s="5"/>
      <c r="E201" s="6"/>
      <c r="F201" s="5"/>
      <c r="G201" s="8"/>
      <c r="H201" s="8"/>
      <c r="I201" s="5"/>
      <c r="K201" s="6" t="s">
        <v>113</v>
      </c>
      <c r="L201" s="6" t="s">
        <v>43</v>
      </c>
      <c r="M201" s="5"/>
      <c r="N201" s="6"/>
      <c r="O201" s="5"/>
      <c r="P201" s="8"/>
      <c r="Q201" s="8"/>
      <c r="R201" s="5"/>
    </row>
    <row r="202" spans="2:18" x14ac:dyDescent="0.25">
      <c r="B202" s="6" t="s">
        <v>81</v>
      </c>
      <c r="C202" s="6" t="s">
        <v>43</v>
      </c>
      <c r="D202" s="5"/>
      <c r="E202" s="6"/>
      <c r="F202" s="5"/>
      <c r="G202" s="8"/>
      <c r="H202" s="8"/>
      <c r="I202" s="5"/>
      <c r="K202" s="6" t="s">
        <v>114</v>
      </c>
      <c r="L202" s="6" t="s">
        <v>43</v>
      </c>
      <c r="M202" s="5"/>
      <c r="N202" s="6"/>
      <c r="O202" s="5"/>
      <c r="P202" s="8"/>
      <c r="Q202" s="8"/>
      <c r="R202" s="5"/>
    </row>
    <row r="203" spans="2:18" x14ac:dyDescent="0.25">
      <c r="B203" s="6" t="s">
        <v>82</v>
      </c>
      <c r="C203" s="6" t="s">
        <v>43</v>
      </c>
      <c r="D203" s="5"/>
      <c r="E203" s="6"/>
      <c r="F203" s="5"/>
      <c r="G203" s="8"/>
      <c r="H203" s="8"/>
      <c r="I203" s="5"/>
      <c r="K203" s="6" t="s">
        <v>115</v>
      </c>
      <c r="L203" s="6" t="s">
        <v>43</v>
      </c>
      <c r="M203" s="5"/>
      <c r="N203" s="6"/>
      <c r="O203" s="5"/>
      <c r="P203" s="8"/>
      <c r="Q203" s="8"/>
      <c r="R203" s="5"/>
    </row>
    <row r="204" spans="2:18" x14ac:dyDescent="0.25">
      <c r="B204" s="6" t="s">
        <v>83</v>
      </c>
      <c r="C204" s="6" t="s">
        <v>43</v>
      </c>
      <c r="D204" s="5"/>
      <c r="E204" s="6"/>
      <c r="F204" s="5"/>
      <c r="G204" s="8"/>
      <c r="H204" s="8"/>
      <c r="I204" s="5"/>
      <c r="K204" s="6" t="s">
        <v>116</v>
      </c>
      <c r="L204" s="6" t="s">
        <v>43</v>
      </c>
      <c r="M204" s="5"/>
      <c r="N204" s="6"/>
      <c r="O204" s="5"/>
      <c r="P204" s="8"/>
      <c r="Q204" s="8"/>
      <c r="R204" s="5"/>
    </row>
    <row r="205" spans="2:18" x14ac:dyDescent="0.25">
      <c r="B205" s="6" t="s">
        <v>84</v>
      </c>
      <c r="C205" s="6" t="s">
        <v>43</v>
      </c>
      <c r="D205" s="5"/>
      <c r="E205" s="6"/>
      <c r="F205" s="5"/>
      <c r="G205" s="8"/>
      <c r="H205" s="8"/>
      <c r="I205" s="5"/>
      <c r="K205" s="6" t="s">
        <v>118</v>
      </c>
      <c r="L205" s="6" t="s">
        <v>43</v>
      </c>
      <c r="M205" s="5"/>
      <c r="N205" s="6"/>
      <c r="O205" s="5"/>
      <c r="P205" s="8"/>
      <c r="Q205" s="8"/>
      <c r="R205" s="5"/>
    </row>
    <row r="206" spans="2:18" x14ac:dyDescent="0.25">
      <c r="B206" s="6" t="s">
        <v>85</v>
      </c>
      <c r="C206" s="6" t="s">
        <v>43</v>
      </c>
      <c r="D206" s="5"/>
      <c r="E206" s="6"/>
      <c r="F206" s="5"/>
      <c r="G206" s="8"/>
      <c r="H206" s="8"/>
      <c r="I206" s="5"/>
      <c r="K206" s="6" t="s">
        <v>117</v>
      </c>
      <c r="L206" s="6" t="s">
        <v>43</v>
      </c>
      <c r="M206" s="5"/>
      <c r="N206" s="6"/>
      <c r="O206" s="5"/>
      <c r="P206" s="8"/>
      <c r="Q206" s="8"/>
      <c r="R206" s="5"/>
    </row>
    <row r="207" spans="2:18" x14ac:dyDescent="0.25">
      <c r="B207" s="6" t="s">
        <v>86</v>
      </c>
      <c r="C207" s="6" t="s">
        <v>43</v>
      </c>
      <c r="D207" s="5"/>
      <c r="E207" s="6"/>
      <c r="F207" s="5"/>
      <c r="G207" s="8"/>
      <c r="H207" s="8"/>
      <c r="I207" s="5"/>
      <c r="K207" s="6" t="s">
        <v>122</v>
      </c>
      <c r="L207" s="6" t="s">
        <v>43</v>
      </c>
      <c r="M207" s="5"/>
      <c r="N207" s="6"/>
      <c r="O207" s="5"/>
      <c r="P207" s="8"/>
      <c r="Q207" s="8"/>
      <c r="R207" s="5"/>
    </row>
    <row r="208" spans="2:18" x14ac:dyDescent="0.25">
      <c r="B208" s="6" t="s">
        <v>87</v>
      </c>
      <c r="C208" s="6" t="s">
        <v>43</v>
      </c>
      <c r="D208" s="5"/>
      <c r="E208" s="6"/>
      <c r="F208" s="5"/>
      <c r="G208" s="8"/>
      <c r="H208" s="8"/>
      <c r="I208" s="5"/>
      <c r="K208" s="6" t="s">
        <v>119</v>
      </c>
      <c r="L208" s="6" t="s">
        <v>43</v>
      </c>
      <c r="M208" s="5"/>
      <c r="N208" s="6"/>
      <c r="O208" s="5"/>
      <c r="P208" s="8"/>
      <c r="Q208" s="8"/>
      <c r="R208" s="5"/>
    </row>
    <row r="209" spans="2:18" x14ac:dyDescent="0.25">
      <c r="B209" s="6" t="s">
        <v>88</v>
      </c>
      <c r="C209" s="6" t="s">
        <v>43</v>
      </c>
      <c r="D209" s="5"/>
      <c r="E209" s="6"/>
      <c r="F209" s="5"/>
      <c r="G209" s="8"/>
      <c r="H209" s="8"/>
      <c r="I209" s="5"/>
      <c r="K209" s="6" t="s">
        <v>120</v>
      </c>
      <c r="L209" s="6" t="s">
        <v>43</v>
      </c>
      <c r="M209" s="5"/>
      <c r="N209" s="6"/>
      <c r="O209" s="5"/>
      <c r="P209" s="8"/>
      <c r="Q209" s="8"/>
      <c r="R209" s="5"/>
    </row>
    <row r="210" spans="2:18" x14ac:dyDescent="0.25">
      <c r="B210" s="6" t="s">
        <v>89</v>
      </c>
      <c r="C210" s="6" t="s">
        <v>43</v>
      </c>
      <c r="D210" s="5"/>
      <c r="E210" s="6"/>
      <c r="F210" s="5"/>
      <c r="G210" s="8"/>
      <c r="H210" s="8"/>
      <c r="I210" s="5"/>
      <c r="K210" s="6" t="s">
        <v>121</v>
      </c>
      <c r="L210" s="6" t="s">
        <v>43</v>
      </c>
      <c r="M210" s="5"/>
      <c r="N210" s="6"/>
      <c r="O210" s="5"/>
      <c r="P210" s="8"/>
      <c r="Q210" s="8"/>
      <c r="R210" s="5"/>
    </row>
    <row r="211" spans="2:18" x14ac:dyDescent="0.25">
      <c r="B211" s="6" t="s">
        <v>90</v>
      </c>
      <c r="C211" s="6" t="s">
        <v>43</v>
      </c>
      <c r="D211" s="5"/>
      <c r="E211" s="6"/>
      <c r="F211" s="5"/>
      <c r="G211" s="8"/>
      <c r="H211" s="8"/>
      <c r="I211" s="5"/>
      <c r="K211" s="6"/>
      <c r="L211" s="6"/>
      <c r="M211" s="5"/>
      <c r="N211" s="6"/>
      <c r="O211" s="5"/>
      <c r="P211" s="8"/>
      <c r="Q211" s="8"/>
      <c r="R211" s="5"/>
    </row>
    <row r="212" spans="2:18" x14ac:dyDescent="0.25">
      <c r="B212" s="6" t="s">
        <v>91</v>
      </c>
      <c r="C212" s="6" t="s">
        <v>43</v>
      </c>
      <c r="D212" s="5"/>
      <c r="E212" s="6"/>
      <c r="F212" s="5"/>
      <c r="G212" s="8"/>
      <c r="H212" s="8"/>
      <c r="I212" s="5"/>
      <c r="K212" s="6"/>
      <c r="L212" s="6"/>
      <c r="M212" s="5"/>
      <c r="N212" s="6"/>
      <c r="O212" s="5"/>
      <c r="P212" s="8"/>
      <c r="Q212" s="8"/>
      <c r="R212" s="5"/>
    </row>
    <row r="213" spans="2:18" x14ac:dyDescent="0.25">
      <c r="B213" s="6" t="s">
        <v>92</v>
      </c>
      <c r="C213" s="6" t="s">
        <v>43</v>
      </c>
      <c r="D213" s="5"/>
      <c r="E213" s="6"/>
      <c r="F213" s="5"/>
      <c r="G213" s="8"/>
      <c r="H213" s="8"/>
      <c r="I213" s="5"/>
      <c r="K213" s="6"/>
      <c r="L213" s="6"/>
      <c r="M213" s="5"/>
      <c r="N213" s="6"/>
      <c r="O213" s="5"/>
      <c r="P213" s="8"/>
      <c r="Q213" s="8"/>
      <c r="R213" s="5"/>
    </row>
  </sheetData>
  <mergeCells count="3">
    <mergeCell ref="E15:F15"/>
    <mergeCell ref="E20:F20"/>
    <mergeCell ref="H50:I50"/>
  </mergeCells>
  <conditionalFormatting sqref="C29">
    <cfRule type="iconSet" priority="11">
      <iconSet iconSet="3Flags">
        <cfvo type="percent" val="0"/>
        <cfvo type="num" val="$F$29"/>
        <cfvo type="num" val="$J$50"/>
      </iconSet>
    </cfRule>
  </conditionalFormatting>
  <conditionalFormatting sqref="F29">
    <cfRule type="iconSet" priority="12">
      <iconSet iconSet="3Flags" reverse="1">
        <cfvo type="percent" val="0"/>
        <cfvo type="num" val="$K$50"/>
        <cfvo type="num" val="$C$29"/>
      </iconSet>
    </cfRule>
  </conditionalFormatting>
  <conditionalFormatting sqref="I29">
    <cfRule type="iconSet" priority="13">
      <iconSet iconSet="3Flags" reverse="1">
        <cfvo type="percent" val="0"/>
        <cfvo type="num" val="$K$50"/>
        <cfvo type="num" val="$C$29"/>
      </iconSet>
    </cfRule>
  </conditionalFormatting>
  <dataValidations count="2">
    <dataValidation type="list" allowBlank="1" showInputMessage="1" showErrorMessage="1" sqref="E15:F15">
      <formula1>Famille</formula1>
    </dataValidation>
    <dataValidation type="list" allowBlank="1" showInputMessage="1" showErrorMessage="1" sqref="E20">
      <formula1>INDIRECT($E$15)</formula1>
    </dataValidation>
  </dataValidations>
  <hyperlinks>
    <hyperlink ref="C11" r:id="rId1" location="Commande!A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42" r:id="rId4" name="TextBox1">
          <controlPr defaultSize="0" autoLine="0" autoPict="0" r:id="rId5">
            <anchor>
              <from>
                <xdr:col>19</xdr:col>
                <xdr:colOff>752475</xdr:colOff>
                <xdr:row>13</xdr:row>
                <xdr:rowOff>104775</xdr:rowOff>
              </from>
              <to>
                <xdr:col>24</xdr:col>
                <xdr:colOff>752475</xdr:colOff>
                <xdr:row>40</xdr:row>
                <xdr:rowOff>180975</xdr:rowOff>
              </to>
            </anchor>
          </controlPr>
        </control>
      </mc:Choice>
      <mc:Fallback>
        <control shapeId="1042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Z44"/>
  <sheetViews>
    <sheetView zoomScale="85" zoomScaleNormal="85" workbookViewId="0">
      <selection sqref="A1:XFD1048576"/>
    </sheetView>
  </sheetViews>
  <sheetFormatPr baseColWidth="10" defaultRowHeight="15" x14ac:dyDescent="0.25"/>
  <cols>
    <col min="1" max="1" width="11.42578125" style="1"/>
    <col min="2" max="2" width="11.42578125" style="1" customWidth="1"/>
    <col min="3" max="3" width="12" style="1" customWidth="1"/>
    <col min="4" max="4" width="19.42578125" style="1" customWidth="1"/>
    <col min="5" max="6" width="18.7109375" style="1" customWidth="1"/>
    <col min="7" max="7" width="11.42578125" style="1"/>
    <col min="8" max="8" width="10.85546875" style="1" customWidth="1"/>
    <col min="9" max="9" width="30.7109375" style="1" customWidth="1"/>
    <col min="10" max="10" width="11.42578125" style="1" customWidth="1"/>
    <col min="11" max="20" width="11.42578125" style="1"/>
    <col min="21" max="21" width="5.7109375" style="1" customWidth="1"/>
    <col min="22" max="22" width="6" style="1" customWidth="1"/>
    <col min="23" max="23" width="4.42578125" style="1" customWidth="1"/>
    <col min="24" max="24" width="5" style="1" customWidth="1"/>
    <col min="25" max="25" width="3.85546875" style="1" customWidth="1"/>
    <col min="26" max="26" width="4.140625" style="1" customWidth="1"/>
    <col min="27" max="16384" width="11.42578125" style="1"/>
  </cols>
  <sheetData>
    <row r="9" spans="2:26" x14ac:dyDescent="0.25">
      <c r="B9" s="2" t="str">
        <f ca="1">IF(B10=1,"Lundi",IF(B10=2,"Mardi",IF(B10=3,"Mercredi",IF(B10=4,"Jeudi",IF(B10=5,"Vendredi",IF(B10=6,"Samedi",IF(B10=7,"Dimanche","")))))))</f>
        <v>Mercredi</v>
      </c>
      <c r="C9" s="4">
        <f ca="1">TODAY()</f>
        <v>42704</v>
      </c>
      <c r="D9" s="4"/>
    </row>
    <row r="10" spans="2:26" ht="15.75" thickBot="1" x14ac:dyDescent="0.3">
      <c r="B10" s="16">
        <f ca="1">WEEKDAY(C9,2)</f>
        <v>3</v>
      </c>
      <c r="C10" s="17"/>
    </row>
    <row r="11" spans="2:26" ht="15.75" thickBot="1" x14ac:dyDescent="0.3">
      <c r="B11" s="49" t="s">
        <v>125</v>
      </c>
      <c r="C11" s="60" t="s">
        <v>153</v>
      </c>
      <c r="D11" s="26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</row>
    <row r="12" spans="2:26" x14ac:dyDescent="0.25">
      <c r="B12" s="50"/>
      <c r="C12" s="61"/>
      <c r="Z12" s="51"/>
    </row>
    <row r="13" spans="2:26" x14ac:dyDescent="0.25">
      <c r="D13" s="28"/>
      <c r="Z13" s="51"/>
    </row>
    <row r="14" spans="2:26" ht="15.75" thickBot="1" x14ac:dyDescent="0.3">
      <c r="C14" s="55"/>
      <c r="D14" s="30" t="s">
        <v>167</v>
      </c>
      <c r="Z14" s="51"/>
    </row>
    <row r="15" spans="2:26" x14ac:dyDescent="0.25">
      <c r="Z15" s="51"/>
    </row>
    <row r="16" spans="2:26" x14ac:dyDescent="0.25">
      <c r="D16" s="62" t="s">
        <v>232</v>
      </c>
      <c r="E16" s="63">
        <f>SUMIFS(TBcomm[Nb entrées],TBcomm[Désignation],D14)</f>
        <v>2</v>
      </c>
      <c r="G16" s="64" t="s">
        <v>201</v>
      </c>
      <c r="H16" s="64" t="s">
        <v>217</v>
      </c>
      <c r="Z16" s="51"/>
    </row>
    <row r="17" spans="3:26" x14ac:dyDescent="0.25">
      <c r="C17" s="55"/>
      <c r="D17" s="65" t="s">
        <v>231</v>
      </c>
      <c r="E17" s="20">
        <f>SUMIFS(TBcomm[Quantités],TBcomm[Désignation],D14)</f>
        <v>4</v>
      </c>
      <c r="G17" s="66">
        <f>(AVERAGEIFS(TBcomm[Quantités],TBcomm[Désignation],D14))</f>
        <v>2</v>
      </c>
      <c r="H17" s="66">
        <f>AVERAGEIFS(TBcomm[Délais (J)],TBcomm[Désignation],D14)</f>
        <v>42.5</v>
      </c>
      <c r="Z17" s="51"/>
    </row>
    <row r="18" spans="3:26" x14ac:dyDescent="0.25">
      <c r="Z18" s="51"/>
    </row>
    <row r="19" spans="3:26" x14ac:dyDescent="0.25">
      <c r="Z19" s="51"/>
    </row>
    <row r="20" spans="3:26" x14ac:dyDescent="0.25">
      <c r="D20" s="67" t="s">
        <v>155</v>
      </c>
      <c r="E20" s="67" t="s">
        <v>156</v>
      </c>
      <c r="F20" s="1" t="s">
        <v>158</v>
      </c>
      <c r="G20" s="1" t="s">
        <v>157</v>
      </c>
      <c r="H20" s="1" t="s">
        <v>160</v>
      </c>
      <c r="I20" s="1" t="s">
        <v>159</v>
      </c>
      <c r="J20" s="49" t="s">
        <v>230</v>
      </c>
      <c r="Z20" s="51"/>
    </row>
    <row r="21" spans="3:26" x14ac:dyDescent="0.25">
      <c r="H21" s="68">
        <f>NETWORKDAYS(TBcomm[[#This Row],[Date de commande]],TBcomm[[#This Row],[Date de reception]],0)</f>
        <v>0</v>
      </c>
      <c r="J21" s="49" t="str">
        <f>IF(TBcomm[[#This Row],[Quantités]]&gt;1,1,"")</f>
        <v/>
      </c>
      <c r="Z21" s="51"/>
    </row>
    <row r="22" spans="3:26" x14ac:dyDescent="0.25">
      <c r="H22" s="68">
        <f>NETWORKDAYS(TBcomm[[#This Row],[Date de commande]],TBcomm[[#This Row],[Date de reception]],0)</f>
        <v>0</v>
      </c>
      <c r="J22" s="49" t="str">
        <f>IF(TBcomm[[#This Row],[Quantités]]&gt;1,1,"")</f>
        <v/>
      </c>
      <c r="Z22" s="51"/>
    </row>
    <row r="23" spans="3:26" x14ac:dyDescent="0.25">
      <c r="H23" s="68">
        <f>NETWORKDAYS(TBcomm[[#This Row],[Date de commande]],TBcomm[[#This Row],[Date de reception]],0)</f>
        <v>0</v>
      </c>
      <c r="J23" s="49" t="str">
        <f>IF(TBcomm[[#This Row],[Quantités]]&gt;1,1,"")</f>
        <v/>
      </c>
      <c r="Z23" s="51"/>
    </row>
    <row r="24" spans="3:26" x14ac:dyDescent="0.25">
      <c r="H24" s="68">
        <f>NETWORKDAYS(TBcomm[[#This Row],[Date de commande]],TBcomm[[#This Row],[Date de reception]],0)</f>
        <v>0</v>
      </c>
      <c r="J24" s="49" t="str">
        <f>IF(TBcomm[[#This Row],[Quantités]]&gt;1,1,"")</f>
        <v/>
      </c>
      <c r="Z24" s="51"/>
    </row>
    <row r="25" spans="3:26" x14ac:dyDescent="0.25">
      <c r="H25" s="68">
        <f>NETWORKDAYS(TBcomm[[#This Row],[Date de commande]],TBcomm[[#This Row],[Date de reception]],0)</f>
        <v>0</v>
      </c>
      <c r="J25" s="49" t="str">
        <f>IF(TBcomm[[#This Row],[Quantités]]&gt;1,1,"")</f>
        <v/>
      </c>
      <c r="Z25" s="51"/>
    </row>
    <row r="26" spans="3:26" x14ac:dyDescent="0.25">
      <c r="H26" s="68">
        <f>NETWORKDAYS(TBcomm[[#This Row],[Date de commande]],TBcomm[[#This Row],[Date de reception]],0)</f>
        <v>0</v>
      </c>
      <c r="J26" s="49" t="str">
        <f>IF(TBcomm[[#This Row],[Quantités]]&gt;1,1,"")</f>
        <v/>
      </c>
      <c r="Z26" s="51"/>
    </row>
    <row r="27" spans="3:26" x14ac:dyDescent="0.25">
      <c r="H27" s="68">
        <f>NETWORKDAYS(TBcomm[[#This Row],[Date de commande]],TBcomm[[#This Row],[Date de reception]],0)</f>
        <v>0</v>
      </c>
      <c r="J27" s="49" t="str">
        <f>IF(TBcomm[[#This Row],[Quantités]]&gt;1,1,"")</f>
        <v/>
      </c>
      <c r="Z27" s="51"/>
    </row>
    <row r="28" spans="3:26" x14ac:dyDescent="0.25">
      <c r="D28" s="69">
        <v>42699</v>
      </c>
      <c r="E28" s="69">
        <v>42700</v>
      </c>
      <c r="F28" s="1" t="s">
        <v>3</v>
      </c>
      <c r="G28" s="1">
        <v>10</v>
      </c>
      <c r="H28" s="68">
        <f>NETWORKDAYS(TBcomm[[#This Row],[Date de commande]],TBcomm[[#This Row],[Date de reception]],0)</f>
        <v>1</v>
      </c>
      <c r="J28" s="49">
        <f>IF(TBcomm[[#This Row],[Quantités]]&gt;1,1,"")</f>
        <v>1</v>
      </c>
      <c r="Z28" s="51"/>
    </row>
    <row r="29" spans="3:26" x14ac:dyDescent="0.25">
      <c r="D29" s="69">
        <v>42694</v>
      </c>
      <c r="E29" s="69">
        <v>42695</v>
      </c>
      <c r="F29" s="1" t="s">
        <v>5</v>
      </c>
      <c r="G29" s="1">
        <v>800</v>
      </c>
      <c r="H29" s="68">
        <f>NETWORKDAYS(TBcomm[[#This Row],[Date de commande]],TBcomm[[#This Row],[Date de reception]],0)</f>
        <v>1</v>
      </c>
      <c r="J29" s="49">
        <f>IF(TBcomm[[#This Row],[Quantités]]&gt;1,1,"")</f>
        <v>1</v>
      </c>
      <c r="Z29" s="51"/>
    </row>
    <row r="30" spans="3:26" x14ac:dyDescent="0.25">
      <c r="D30" s="69">
        <v>42653</v>
      </c>
      <c r="E30" s="69">
        <v>42692</v>
      </c>
      <c r="F30" s="1" t="s">
        <v>167</v>
      </c>
      <c r="G30" s="1">
        <v>2</v>
      </c>
      <c r="H30" s="68">
        <f>NETWORKDAYS(TBcomm[[#This Row],[Date de commande]],TBcomm[[#This Row],[Date de reception]],0)</f>
        <v>30</v>
      </c>
      <c r="J30" s="49">
        <f>IF(TBcomm[[#This Row],[Quantités]]&gt;1,1,"")</f>
        <v>1</v>
      </c>
      <c r="Z30" s="51"/>
    </row>
    <row r="31" spans="3:26" x14ac:dyDescent="0.25">
      <c r="D31" s="69">
        <v>42654</v>
      </c>
      <c r="E31" s="69">
        <v>42693</v>
      </c>
      <c r="F31" s="1" t="s">
        <v>190</v>
      </c>
      <c r="G31" s="1">
        <v>36</v>
      </c>
      <c r="H31" s="68">
        <f>NETWORKDAYS(TBcomm[[#This Row],[Date de commande]],TBcomm[[#This Row],[Date de reception]],0)</f>
        <v>29</v>
      </c>
      <c r="J31" s="49">
        <f>IF(TBcomm[[#This Row],[Quantités]]&gt;1,1,"")</f>
        <v>1</v>
      </c>
      <c r="Z31" s="51"/>
    </row>
    <row r="32" spans="3:26" x14ac:dyDescent="0.25">
      <c r="D32" s="69">
        <v>42653</v>
      </c>
      <c r="E32" s="69">
        <v>42694</v>
      </c>
      <c r="F32" s="1" t="s">
        <v>193</v>
      </c>
      <c r="G32" s="1">
        <v>20</v>
      </c>
      <c r="H32" s="68">
        <f>NETWORKDAYS(TBcomm[[#This Row],[Date de commande]],TBcomm[[#This Row],[Date de reception]],0)</f>
        <v>30</v>
      </c>
      <c r="J32" s="49">
        <f>IF(TBcomm[[#This Row],[Quantités]]&gt;1,1,"")</f>
        <v>1</v>
      </c>
      <c r="Z32" s="51"/>
    </row>
    <row r="33" spans="2:26" x14ac:dyDescent="0.25">
      <c r="D33" s="69">
        <v>42648</v>
      </c>
      <c r="E33" s="69">
        <v>42650</v>
      </c>
      <c r="F33" s="1" t="s">
        <v>3</v>
      </c>
      <c r="G33" s="1">
        <v>12</v>
      </c>
      <c r="H33" s="68">
        <f>NETWORKDAYS(TBcomm[[#This Row],[Date de commande]],TBcomm[[#This Row],[Date de reception]],0)</f>
        <v>3</v>
      </c>
      <c r="J33" s="49">
        <f>IF(TBcomm[[#This Row],[Quantités]]&gt;1,1,"")</f>
        <v>1</v>
      </c>
      <c r="Z33" s="51"/>
    </row>
    <row r="34" spans="2:26" x14ac:dyDescent="0.25">
      <c r="D34" s="69">
        <v>42645</v>
      </c>
      <c r="E34" s="69">
        <v>42696</v>
      </c>
      <c r="F34" s="1" t="s">
        <v>195</v>
      </c>
      <c r="G34" s="1">
        <v>24</v>
      </c>
      <c r="H34" s="68">
        <f>NETWORKDAYS(TBcomm[[#This Row],[Date de commande]],TBcomm[[#This Row],[Date de reception]],0)</f>
        <v>37</v>
      </c>
      <c r="J34" s="49">
        <f>IF(TBcomm[[#This Row],[Quantités]]&gt;1,1,"")</f>
        <v>1</v>
      </c>
      <c r="Z34" s="51"/>
    </row>
    <row r="35" spans="2:26" x14ac:dyDescent="0.25">
      <c r="D35" s="69">
        <v>42634</v>
      </c>
      <c r="E35" s="69">
        <v>42697</v>
      </c>
      <c r="F35" s="1" t="s">
        <v>174</v>
      </c>
      <c r="G35" s="1">
        <v>108</v>
      </c>
      <c r="H35" s="68">
        <f>NETWORKDAYS(TBcomm[[#This Row],[Date de commande]],TBcomm[[#This Row],[Date de reception]],0)</f>
        <v>46</v>
      </c>
      <c r="J35" s="49">
        <f>IF(TBcomm[[#This Row],[Quantités]]&gt;1,1,"")</f>
        <v>1</v>
      </c>
      <c r="Z35" s="51"/>
    </row>
    <row r="36" spans="2:26" x14ac:dyDescent="0.25">
      <c r="D36" s="69">
        <v>42622</v>
      </c>
      <c r="E36" s="69">
        <v>42698</v>
      </c>
      <c r="F36" s="1" t="s">
        <v>167</v>
      </c>
      <c r="G36" s="1">
        <v>2</v>
      </c>
      <c r="H36" s="68">
        <f>NETWORKDAYS(TBcomm[[#This Row],[Date de commande]],TBcomm[[#This Row],[Date de reception]],0)</f>
        <v>55</v>
      </c>
      <c r="J36" s="49">
        <f>IF(TBcomm[[#This Row],[Quantités]]&gt;1,1,"")</f>
        <v>1</v>
      </c>
      <c r="Z36" s="51"/>
    </row>
    <row r="37" spans="2:26" x14ac:dyDescent="0.25">
      <c r="D37" s="69">
        <v>42622</v>
      </c>
      <c r="E37" s="69">
        <v>42699</v>
      </c>
      <c r="F37" s="1" t="s">
        <v>168</v>
      </c>
      <c r="G37" s="1">
        <v>68</v>
      </c>
      <c r="H37" s="68">
        <f>NETWORKDAYS(TBcomm[[#This Row],[Date de commande]],TBcomm[[#This Row],[Date de reception]],0)</f>
        <v>56</v>
      </c>
      <c r="J37" s="49">
        <f>IF(TBcomm[[#This Row],[Quantités]]&gt;1,1,"")</f>
        <v>1</v>
      </c>
      <c r="Z37" s="51"/>
    </row>
    <row r="38" spans="2:26" x14ac:dyDescent="0.25">
      <c r="D38" s="69">
        <v>42619</v>
      </c>
      <c r="E38" s="69">
        <v>42700</v>
      </c>
      <c r="F38" s="1" t="s">
        <v>5</v>
      </c>
      <c r="G38" s="1">
        <v>600</v>
      </c>
      <c r="H38" s="68">
        <f>NETWORKDAYS(TBcomm[[#This Row],[Date de commande]],TBcomm[[#This Row],[Date de reception]],0)</f>
        <v>59</v>
      </c>
      <c r="J38" s="49">
        <f>IF(TBcomm[[#This Row],[Quantités]]&gt;1,1,"")</f>
        <v>1</v>
      </c>
      <c r="Z38" s="51"/>
    </row>
    <row r="39" spans="2:26" x14ac:dyDescent="0.25">
      <c r="D39" s="69">
        <v>42602</v>
      </c>
      <c r="E39" s="69">
        <v>42701</v>
      </c>
      <c r="F39" s="1" t="s">
        <v>174</v>
      </c>
      <c r="G39" s="1">
        <v>108</v>
      </c>
      <c r="H39" s="68">
        <f>NETWORKDAYS(TBcomm[[#This Row],[Date de commande]],TBcomm[[#This Row],[Date de reception]],0)</f>
        <v>70</v>
      </c>
      <c r="J39" s="49">
        <f>IF(TBcomm[[#This Row],[Quantités]]&gt;1,1,"")</f>
        <v>1</v>
      </c>
      <c r="Z39" s="51"/>
    </row>
    <row r="40" spans="2:26" x14ac:dyDescent="0.25">
      <c r="D40" s="69">
        <v>42584</v>
      </c>
      <c r="E40" s="69">
        <v>42598</v>
      </c>
      <c r="F40" s="1" t="s">
        <v>5</v>
      </c>
      <c r="G40" s="1">
        <v>750</v>
      </c>
      <c r="H40" s="68">
        <f>NETWORKDAYS(TBcomm[[#This Row],[Date de commande]],TBcomm[[#This Row],[Date de reception]],0)</f>
        <v>11</v>
      </c>
      <c r="J40" s="49">
        <f>IF(TBcomm[[#This Row],[Quantités]]&gt;1,1,"")</f>
        <v>1</v>
      </c>
      <c r="Z40" s="51"/>
    </row>
    <row r="41" spans="2:26" x14ac:dyDescent="0.25">
      <c r="Z41" s="51"/>
    </row>
    <row r="42" spans="2:26" x14ac:dyDescent="0.25">
      <c r="Z42" s="51"/>
    </row>
    <row r="43" spans="2:26" x14ac:dyDescent="0.25">
      <c r="Z43" s="51"/>
    </row>
    <row r="44" spans="2:26" ht="15.75" thickBot="1" x14ac:dyDescent="0.3"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57"/>
    </row>
  </sheetData>
  <hyperlinks>
    <hyperlink ref="B11" r:id="rId1" location="Accueil!A1"/>
  </hyperlinks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Accueil!$B$57:$B$93</xm:f>
          </x14:formula1>
          <xm:sqref>D14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M366"/>
  <sheetViews>
    <sheetView zoomScale="85" zoomScaleNormal="85" workbookViewId="0">
      <selection activeCell="J2" sqref="J2"/>
    </sheetView>
  </sheetViews>
  <sheetFormatPr baseColWidth="10" defaultRowHeight="15" x14ac:dyDescent="0.25"/>
  <cols>
    <col min="1" max="1" width="11.42578125" style="1" customWidth="1"/>
    <col min="2" max="6" width="11.42578125" style="1"/>
    <col min="7" max="7" width="17.42578125" style="1" customWidth="1"/>
    <col min="8" max="8" width="11.42578125" style="1"/>
    <col min="9" max="9" width="12.28515625" style="1" customWidth="1"/>
    <col min="10" max="10" width="11.42578125" style="1" customWidth="1"/>
    <col min="11" max="16" width="11.42578125" style="1"/>
    <col min="17" max="28" width="9.7109375" style="1" customWidth="1"/>
    <col min="29" max="40" width="11.42578125" style="1"/>
    <col min="41" max="52" width="9.7109375" style="1" customWidth="1"/>
    <col min="53" max="16384" width="11.42578125" style="1"/>
  </cols>
  <sheetData>
    <row r="2" spans="1:55" x14ac:dyDescent="0.25">
      <c r="A2" s="70"/>
      <c r="B2" s="71" t="s">
        <v>125</v>
      </c>
      <c r="C2" s="70" t="s">
        <v>127</v>
      </c>
      <c r="D2" s="70" t="s">
        <v>126</v>
      </c>
    </row>
    <row r="5" spans="1:55" x14ac:dyDescent="0.25">
      <c r="AJ5" s="21">
        <f ca="1">INDIRECT("C28")</f>
        <v>42828</v>
      </c>
      <c r="AK5" s="66">
        <f ca="1">INDIRECT("I28")</f>
        <v>11</v>
      </c>
      <c r="AL5" s="20">
        <f ca="1">INDIRECT("J28")</f>
        <v>2</v>
      </c>
      <c r="AM5" s="20">
        <f ca="1">INDIRECT("k28")</f>
        <v>1</v>
      </c>
      <c r="AO5" s="72" t="s">
        <v>202</v>
      </c>
      <c r="AP5" s="72" t="s">
        <v>203</v>
      </c>
      <c r="AQ5" s="72" t="s">
        <v>204</v>
      </c>
      <c r="AR5" s="72" t="s">
        <v>205</v>
      </c>
      <c r="AS5" s="72" t="s">
        <v>206</v>
      </c>
      <c r="AT5" s="72" t="s">
        <v>207</v>
      </c>
      <c r="AU5" s="72" t="s">
        <v>208</v>
      </c>
      <c r="AV5" s="72" t="s">
        <v>209</v>
      </c>
      <c r="AW5" s="72" t="s">
        <v>210</v>
      </c>
      <c r="AX5" s="72" t="s">
        <v>211</v>
      </c>
      <c r="AY5" s="72" t="s">
        <v>212</v>
      </c>
      <c r="AZ5" s="72" t="s">
        <v>213</v>
      </c>
    </row>
    <row r="6" spans="1:55" ht="15.75" thickBot="1" x14ac:dyDescent="0.3">
      <c r="C6" s="54" t="s">
        <v>131</v>
      </c>
      <c r="F6" s="73" t="s">
        <v>3</v>
      </c>
      <c r="H6" s="54" t="s">
        <v>54</v>
      </c>
      <c r="K6" s="74" t="s">
        <v>0</v>
      </c>
      <c r="M6" s="54" t="s">
        <v>135</v>
      </c>
      <c r="N6" s="74"/>
      <c r="AJ6" s="21">
        <f ca="1">INDIRECT("C29")</f>
        <v>42816</v>
      </c>
      <c r="AK6" s="66">
        <f ca="1">INDIRECT("I29")</f>
        <v>12</v>
      </c>
      <c r="AL6" s="20">
        <f ca="1">INDIRECT("J29")</f>
        <v>2</v>
      </c>
      <c r="AM6" s="20">
        <f ca="1">INDIRECT("k29")</f>
        <v>1</v>
      </c>
      <c r="AO6" s="75" t="s">
        <v>226</v>
      </c>
      <c r="AP6" s="75" t="s">
        <v>226</v>
      </c>
      <c r="AQ6" s="75" t="s">
        <v>226</v>
      </c>
      <c r="AR6" s="75" t="s">
        <v>226</v>
      </c>
      <c r="AS6" s="75" t="s">
        <v>226</v>
      </c>
      <c r="AT6" s="75" t="s">
        <v>226</v>
      </c>
      <c r="AU6" s="75" t="s">
        <v>226</v>
      </c>
      <c r="AV6" s="75" t="s">
        <v>226</v>
      </c>
      <c r="AW6" s="75" t="s">
        <v>226</v>
      </c>
      <c r="AX6" s="75" t="s">
        <v>226</v>
      </c>
      <c r="AY6" s="75" t="s">
        <v>226</v>
      </c>
      <c r="AZ6" s="75" t="s">
        <v>226</v>
      </c>
    </row>
    <row r="7" spans="1:55" ht="15.75" thickBot="1" x14ac:dyDescent="0.3">
      <c r="C7" s="54"/>
      <c r="F7" s="76"/>
      <c r="H7" s="54"/>
      <c r="M7" s="54"/>
      <c r="AJ7" s="21">
        <f ca="1">INDIRECT("C30")</f>
        <v>42809</v>
      </c>
      <c r="AK7" s="66">
        <f ca="1">INDIRECT("i30")</f>
        <v>2</v>
      </c>
      <c r="AL7" s="20">
        <f ca="1">INDIRECT("J30")</f>
        <v>2</v>
      </c>
      <c r="AM7" s="20">
        <f ca="1">INDIRECT("k30")</f>
        <v>1</v>
      </c>
      <c r="AO7" s="30">
        <f>SUMIFS(TBabsorbant[[#All],[Consso]],TBabsorbant[[#All],[Moi]],AO5,TBabsorbant[[#All],[Société]],AO6)</f>
        <v>4</v>
      </c>
      <c r="AP7" s="33">
        <f>SUMIFS(TBabsorbant[[#All],[Consso]],TBabsorbant[[#All],[Moi]],AP5,TBabsorbant[[#All],[Société]],AP6)</f>
        <v>1</v>
      </c>
      <c r="AQ7" s="31">
        <f>SUMIFS(TBabsorbant[[#All],[Consso]],TBabsorbant[[#All],[Moi]],AQ5,TBabsorbant[[#All],[Société]],AQ6)</f>
        <v>2</v>
      </c>
      <c r="AR7" s="31">
        <f>SUMIFS(TBabsorbant[[#All],[Consso]],TBabsorbant[[#All],[Moi]],AR5,TBabsorbant[[#All],[Société]],AR6)</f>
        <v>0</v>
      </c>
      <c r="AS7" s="32">
        <f>SUMIFS(TBabsorbant[[#All],[Consso]],TBabsorbant[[#All],[Moi]],AS5,TBabsorbant[[#All],[Société]],AS6)</f>
        <v>0</v>
      </c>
      <c r="AT7" s="31">
        <f>SUMIFS(TBabsorbant[[#All],[Consso]],TBabsorbant[[#All],[Moi]],AT5,TBabsorbant[[#All],[Société]],AT6)</f>
        <v>0</v>
      </c>
      <c r="AU7" s="31">
        <f>SUMIFS(TBabsorbant[[#All],[Consso]],TBabsorbant[[#All],[Moi]],AU5,TBabsorbant[[#All],[Société]],AU6)</f>
        <v>0</v>
      </c>
      <c r="AV7" s="31">
        <f>SUMIFS(TBabsorbant[[#All],[Consso]],TBabsorbant[[#All],[Moi]],AV5,TBabsorbant[[#All],[Société]],AV6)</f>
        <v>0</v>
      </c>
      <c r="AW7" s="31">
        <f>SUMIFS(TBabsorbant[[#All],[Consso]],TBabsorbant[[#All],[Moi]],AW5,TBabsorbant[[#All],[Société]],AW6)</f>
        <v>0</v>
      </c>
      <c r="AX7" s="31">
        <f>SUMIFS(TBabsorbant[[#All],[Consso]],TBabsorbant[[#All],[Moi]],AX5,TBabsorbant[[#All],[Société]],AX6)</f>
        <v>0</v>
      </c>
      <c r="AY7" s="31">
        <f>SUMIFS(TBabsorbant[[#All],[Consso]],TBabsorbant[[#All],[Moi]],AY5,TBabsorbant[[#All],[Société]],AY6)</f>
        <v>0</v>
      </c>
      <c r="AZ7" s="31">
        <f>SUMIFS(TBabsorbant[[#All],[Consso]],TBabsorbant[[#All],[Moi]],AZ5,TBabsorbant[[#All],[Société]],AZ6)</f>
        <v>0</v>
      </c>
      <c r="BB7" s="43">
        <f>SUM(AO7:AZ7)*$F$16</f>
        <v>83.58</v>
      </c>
    </row>
    <row r="8" spans="1:55" ht="15.75" thickBot="1" x14ac:dyDescent="0.3">
      <c r="C8" s="54" t="s">
        <v>45</v>
      </c>
      <c r="F8" s="77">
        <f ca="1">INDIRECT("I28")</f>
        <v>11</v>
      </c>
      <c r="H8" s="54" t="s">
        <v>139</v>
      </c>
      <c r="K8" s="74" t="s">
        <v>163</v>
      </c>
      <c r="M8" s="54" t="s">
        <v>136</v>
      </c>
      <c r="N8" s="74"/>
      <c r="AJ8" s="21">
        <f ca="1">INDIRECT("C31")</f>
        <v>42804</v>
      </c>
      <c r="AK8" s="66">
        <f ca="1">INDIRECT("i31")</f>
        <v>3</v>
      </c>
      <c r="AL8" s="20">
        <f ca="1">INDIRECT("J31")</f>
        <v>2</v>
      </c>
      <c r="AM8" s="20">
        <f ca="1">INDIRECT("k31")</f>
        <v>1</v>
      </c>
      <c r="AO8" s="75" t="s">
        <v>225</v>
      </c>
      <c r="AP8" s="75" t="s">
        <v>225</v>
      </c>
      <c r="AQ8" s="75" t="s">
        <v>225</v>
      </c>
      <c r="AR8" s="75" t="s">
        <v>225</v>
      </c>
      <c r="AS8" s="75" t="s">
        <v>225</v>
      </c>
      <c r="AT8" s="75" t="s">
        <v>225</v>
      </c>
      <c r="AU8" s="75" t="s">
        <v>225</v>
      </c>
      <c r="AV8" s="75" t="s">
        <v>225</v>
      </c>
      <c r="AW8" s="75" t="s">
        <v>225</v>
      </c>
      <c r="AX8" s="75" t="s">
        <v>225</v>
      </c>
      <c r="AY8" s="75" t="s">
        <v>225</v>
      </c>
      <c r="AZ8" s="75" t="s">
        <v>225</v>
      </c>
      <c r="BB8" s="78"/>
    </row>
    <row r="9" spans="1:55" ht="15.75" thickBot="1" x14ac:dyDescent="0.3">
      <c r="C9" s="54"/>
      <c r="H9" s="54"/>
      <c r="M9" s="54"/>
      <c r="AJ9" s="21">
        <f ca="1">INDIRECT("C32")</f>
        <v>42795</v>
      </c>
      <c r="AK9" s="66">
        <f ca="1">INDIRECT("i32")</f>
        <v>4</v>
      </c>
      <c r="AL9" s="20">
        <f ca="1">INDIRECT("J32")</f>
        <v>2</v>
      </c>
      <c r="AM9" s="20">
        <f ca="1">INDIRECT("k32")</f>
        <v>1</v>
      </c>
      <c r="AO9" s="31">
        <f>SUMIFS(TBabsorbant[[#All],[Consso]],TBabsorbant[[#All],[Moi]],AO5,TBabsorbant[[#All],[Société]],AO8)</f>
        <v>1</v>
      </c>
      <c r="AP9" s="31">
        <f>SUMIFS(TBabsorbant[[#All],[Consso]],TBabsorbant[[#All],[Moi]],AP5,TBabsorbant[[#All],[Société]],AP8)</f>
        <v>3</v>
      </c>
      <c r="AQ9" s="31">
        <f>SUMIFS(TBabsorbant[[#All],[Consso]],TBabsorbant[[#All],[Moi]],AQ5,TBabsorbant[[#All],[Société]],AQ8)</f>
        <v>1</v>
      </c>
      <c r="AR9" s="31">
        <f>SUMIFS(TBabsorbant[[#All],[Consso]],TBabsorbant[[#All],[Moi]],AR5,TBabsorbant[[#All],[Société]],AR8)</f>
        <v>1</v>
      </c>
      <c r="AS9" s="31">
        <f>SUMIFS(TBabsorbant[[#All],[Consso]],TBabsorbant[[#All],[Moi]],AS5,TBabsorbant[[#All],[Société]],AS8)</f>
        <v>0</v>
      </c>
      <c r="AT9" s="31">
        <f>SUMIFS(TBabsorbant[[#All],[Consso]],TBabsorbant[[#All],[Moi]],AT5,TBabsorbant[[#All],[Société]],AT8)</f>
        <v>0</v>
      </c>
      <c r="AU9" s="31">
        <f>SUMIFS(TBabsorbant[[#All],[Consso]],TBabsorbant[[#All],[Moi]],AU5,TBabsorbant[[#All],[Société]],AU8)</f>
        <v>0</v>
      </c>
      <c r="AV9" s="31">
        <f>SUMIFS(TBabsorbant[[#All],[Consso]],TBabsorbant[[#All],[Moi]],AV5,TBabsorbant[[#All],[Société]],AV8)</f>
        <v>0</v>
      </c>
      <c r="AW9" s="32">
        <f>SUMIFS(TBabsorbant[[#All],[Consso]],TBabsorbant[[#All],[Moi]],AW5,TBabsorbant[[#All],[Société]],AW8)</f>
        <v>0</v>
      </c>
      <c r="AX9" s="31">
        <f>SUMIFS(TBabsorbant[[#All],[Consso]],TBabsorbant[[#All],[Moi]],AX5,TBabsorbant[[#All],[Société]],AX8)</f>
        <v>0</v>
      </c>
      <c r="AY9" s="31">
        <f>SUMIFS(TBabsorbant[[#All],[Consso]],TBabsorbant[[#All],[Moi]],AY5,TBabsorbant[[#All],[Société]],AY8)</f>
        <v>0</v>
      </c>
      <c r="AZ9" s="31">
        <f>SUMIFS(TBabsorbant[[#All],[Consso]],TBabsorbant[[#All],[Moi]],AZ5,TBabsorbant[[#All],[Société]],AZ8)</f>
        <v>0</v>
      </c>
      <c r="BB9" s="44">
        <f t="shared" ref="BB9:BB11" si="0">SUM(AO9:AZ9)*$F$16</f>
        <v>71.64</v>
      </c>
      <c r="BC9" s="79"/>
    </row>
    <row r="10" spans="1:55" ht="15.75" thickBot="1" x14ac:dyDescent="0.3">
      <c r="C10" s="54" t="s">
        <v>49</v>
      </c>
      <c r="E10" s="80"/>
      <c r="F10" s="77">
        <v>2</v>
      </c>
      <c r="H10" s="54" t="s">
        <v>53</v>
      </c>
      <c r="K10" s="74"/>
      <c r="M10" s="54" t="s">
        <v>137</v>
      </c>
      <c r="N10" s="74"/>
      <c r="AJ10" s="21">
        <f ca="1">INDIRECT("C33")</f>
        <v>42788</v>
      </c>
      <c r="AK10" s="66">
        <f ca="1">INDIRECT("i33")</f>
        <v>5</v>
      </c>
      <c r="AL10" s="20">
        <f ca="1">INDIRECT("J33")</f>
        <v>2</v>
      </c>
      <c r="AM10" s="20">
        <f ca="1">INDIRECT("k33")</f>
        <v>1</v>
      </c>
      <c r="AO10" s="75" t="s">
        <v>227</v>
      </c>
      <c r="AP10" s="75" t="s">
        <v>227</v>
      </c>
      <c r="AQ10" s="75" t="s">
        <v>227</v>
      </c>
      <c r="AR10" s="75" t="s">
        <v>227</v>
      </c>
      <c r="AS10" s="75" t="s">
        <v>227</v>
      </c>
      <c r="AT10" s="75" t="s">
        <v>227</v>
      </c>
      <c r="AU10" s="75" t="s">
        <v>227</v>
      </c>
      <c r="AV10" s="75" t="s">
        <v>227</v>
      </c>
      <c r="AW10" s="75" t="s">
        <v>227</v>
      </c>
      <c r="AX10" s="75" t="s">
        <v>227</v>
      </c>
      <c r="AY10" s="75" t="s">
        <v>227</v>
      </c>
      <c r="AZ10" s="75" t="s">
        <v>227</v>
      </c>
      <c r="BB10" s="81"/>
    </row>
    <row r="11" spans="1:55" ht="15.75" thickBot="1" x14ac:dyDescent="0.3">
      <c r="C11" s="54"/>
      <c r="H11" s="54"/>
      <c r="M11" s="54"/>
      <c r="AJ11" s="21">
        <f ca="1">INDIRECT("C34")</f>
        <v>42786</v>
      </c>
      <c r="AK11" s="66">
        <f ca="1">INDIRECT("i34")</f>
        <v>7</v>
      </c>
      <c r="AL11" s="20">
        <f ca="1">INDIRECT("J34")</f>
        <v>2</v>
      </c>
      <c r="AM11" s="20">
        <f ca="1">INDIRECT("k34")</f>
        <v>1</v>
      </c>
      <c r="AO11" s="34">
        <f>SUMIFS(TBabsorbant[[#All],[Consso]],TBabsorbant[[#All],[Moi]],AO5,TBabsorbant[[#All],[Société]],AO10)</f>
        <v>2</v>
      </c>
      <c r="AP11" s="34">
        <f>SUMIFS(TBabsorbant[[#All],[Consso]],TBabsorbant[[#All],[Moi]],AP5,TBabsorbant[[#All],[Société]],AP10)</f>
        <v>2</v>
      </c>
      <c r="AQ11" s="35">
        <f>SUMIFS(TBabsorbant[[#All],[Consso]],TBabsorbant[[#All],[Moi]],AQ5,TBabsorbant[[#All],[Société]],AQ10)</f>
        <v>0</v>
      </c>
      <c r="AR11" s="31">
        <f>SUMIFS(TBabsorbant[[#All],[Consso]],TBabsorbant[[#All],[Moi]],AR5,TBabsorbant[[#All],[Société]],AR10)</f>
        <v>0</v>
      </c>
      <c r="AS11" s="31">
        <f>SUMIFS(TBabsorbant[[#All],[Consso]],TBabsorbant[[#All],[Moi]],AS5,TBabsorbant[[#All],[Société]],AS10)</f>
        <v>0</v>
      </c>
      <c r="AT11" s="31">
        <f>SUMIFS(TBabsorbant[[#All],[Consso]],TBabsorbant[[#All],[Moi]],AT5,TBabsorbant[[#All],[Société]],AT10)</f>
        <v>0</v>
      </c>
      <c r="AU11" s="31">
        <f>SUMIFS(TBabsorbant[[#All],[Consso]],TBabsorbant[[#All],[Moi]],AU5,TBabsorbant[[#All],[Société]],AU10)</f>
        <v>0</v>
      </c>
      <c r="AV11" s="32">
        <f>SUMIFS(TBabsorbant[[#All],[Consso]],TBabsorbant[[#All],[Moi]],AV5,TBabsorbant[[#All],[Société]],AV10)</f>
        <v>0</v>
      </c>
      <c r="AW11" s="33">
        <f>SUMIFS(TBabsorbant[[#All],[Consso]],TBabsorbant[[#All],[Moi]],AW5,TBabsorbant[[#All],[Société]],AW10)</f>
        <v>0</v>
      </c>
      <c r="AX11" s="36">
        <f>SUMIFS(TBabsorbant[[#All],[Consso]],TBabsorbant[[#All],[Moi]],AX5,TBabsorbant[[#All],[Société]],AX10)</f>
        <v>0</v>
      </c>
      <c r="AY11" s="32">
        <f>SUMIFS(TBabsorbant[[#All],[Consso]],TBabsorbant[[#All],[Moi]],AY5,TBabsorbant[[#All],[Société]],AY10)</f>
        <v>0</v>
      </c>
      <c r="AZ11" s="31">
        <f>SUMIFS(TBabsorbant[[#All],[Consso]],TBabsorbant[[#All],[Moi]],AZ5,TBabsorbant[[#All],[Société]],AZ10)</f>
        <v>0</v>
      </c>
      <c r="BB11" s="45">
        <f t="shared" si="0"/>
        <v>47.76</v>
      </c>
      <c r="BC11" s="79"/>
    </row>
    <row r="12" spans="1:55" ht="15.75" thickBot="1" x14ac:dyDescent="0.3">
      <c r="C12" s="54" t="s">
        <v>50</v>
      </c>
      <c r="E12" s="80"/>
      <c r="F12" s="77">
        <v>1</v>
      </c>
      <c r="H12" s="54" t="s">
        <v>134</v>
      </c>
      <c r="K12" s="74"/>
      <c r="M12" s="54" t="s">
        <v>138</v>
      </c>
      <c r="N12" s="74"/>
      <c r="AJ12" s="21">
        <f ca="1">INDIRECT("C35")</f>
        <v>42783</v>
      </c>
      <c r="AK12" s="66">
        <f ca="1">INDIRECT("i35")</f>
        <v>9</v>
      </c>
      <c r="AL12" s="20">
        <f ca="1">INDIRECT("J35")</f>
        <v>2</v>
      </c>
      <c r="AM12" s="20">
        <f ca="1">INDIRECT("k35")</f>
        <v>1</v>
      </c>
    </row>
    <row r="13" spans="1:55" x14ac:dyDescent="0.25">
      <c r="C13" s="54"/>
      <c r="AJ13" s="21">
        <f ca="1">INDIRECT("C36")</f>
        <v>42778</v>
      </c>
      <c r="AK13" s="66">
        <f ca="1">INDIRECT("i36")</f>
        <v>10</v>
      </c>
      <c r="AL13" s="20">
        <f ca="1">INDIRECT("J36")</f>
        <v>2</v>
      </c>
      <c r="AM13" s="20">
        <f ca="1">INDIRECT("k36")</f>
        <v>1</v>
      </c>
      <c r="AO13" s="1">
        <f>IF(Q25&gt;1,1,0)</f>
        <v>1</v>
      </c>
      <c r="AP13" s="1">
        <f t="shared" ref="AP13:AZ13" si="1">IF(R25&gt;1,1,0)</f>
        <v>1</v>
      </c>
      <c r="AQ13" s="1">
        <f t="shared" si="1"/>
        <v>1</v>
      </c>
      <c r="AR13" s="1">
        <f t="shared" si="1"/>
        <v>0</v>
      </c>
      <c r="AS13" s="1">
        <f t="shared" si="1"/>
        <v>0</v>
      </c>
      <c r="AT13" s="1">
        <f t="shared" si="1"/>
        <v>0</v>
      </c>
      <c r="AU13" s="1">
        <f t="shared" si="1"/>
        <v>0</v>
      </c>
      <c r="AV13" s="1">
        <f t="shared" si="1"/>
        <v>0</v>
      </c>
      <c r="AW13" s="1">
        <f t="shared" si="1"/>
        <v>0</v>
      </c>
      <c r="AX13" s="1">
        <f t="shared" si="1"/>
        <v>0</v>
      </c>
      <c r="AY13" s="1">
        <f t="shared" si="1"/>
        <v>0</v>
      </c>
      <c r="AZ13" s="1">
        <f t="shared" si="1"/>
        <v>0</v>
      </c>
      <c r="BA13" s="1">
        <f>SUM(AO13:AZ13)</f>
        <v>3</v>
      </c>
    </row>
    <row r="14" spans="1:55" ht="15.75" thickBot="1" x14ac:dyDescent="0.3">
      <c r="C14" s="54" t="s">
        <v>132</v>
      </c>
      <c r="F14" s="77">
        <v>12</v>
      </c>
      <c r="M14" s="28"/>
      <c r="N14" s="28"/>
      <c r="O14" s="61"/>
      <c r="AJ14" s="21">
        <f ca="1">INDIRECT("C37")</f>
        <v>42754</v>
      </c>
      <c r="AK14" s="66">
        <f ca="1">INDIRECT("i37")</f>
        <v>11</v>
      </c>
      <c r="AL14" s="20">
        <f ca="1">INDIRECT("J37")</f>
        <v>2</v>
      </c>
      <c r="AM14" s="20">
        <f ca="1">INDIRECT("k37")</f>
        <v>1</v>
      </c>
    </row>
    <row r="15" spans="1:55" x14ac:dyDescent="0.25">
      <c r="C15" s="54"/>
      <c r="L15" s="55"/>
      <c r="N15" s="63"/>
      <c r="O15" s="61"/>
    </row>
    <row r="16" spans="1:55" ht="15.75" thickBot="1" x14ac:dyDescent="0.3">
      <c r="C16" s="54" t="s">
        <v>51</v>
      </c>
      <c r="E16" s="55"/>
      <c r="F16" s="45">
        <v>11.94</v>
      </c>
      <c r="G16" s="79"/>
    </row>
    <row r="17" spans="3:38" x14ac:dyDescent="0.25">
      <c r="C17" s="54"/>
    </row>
    <row r="18" spans="3:38" ht="15.75" thickBot="1" x14ac:dyDescent="0.3">
      <c r="C18" s="54" t="s">
        <v>52</v>
      </c>
      <c r="F18" s="44">
        <f ca="1">F16*F8</f>
        <v>131.34</v>
      </c>
      <c r="G18" s="79"/>
      <c r="H18" s="78"/>
    </row>
    <row r="19" spans="3:38" ht="15.75" thickBot="1" x14ac:dyDescent="0.3">
      <c r="C19" s="54"/>
      <c r="F19" s="82"/>
      <c r="AJ19" s="83" t="s">
        <v>49</v>
      </c>
      <c r="AK19" s="83"/>
      <c r="AL19" s="37">
        <f>ROUNDUP(AL23*F20+AL20,0)</f>
        <v>2</v>
      </c>
    </row>
    <row r="20" spans="3:38" ht="15.75" thickBot="1" x14ac:dyDescent="0.3">
      <c r="C20" s="54" t="s">
        <v>133</v>
      </c>
      <c r="E20" s="80"/>
      <c r="F20" s="84">
        <f>AVERAGEIFS(TBcomm[Délais (J)],TBcomm[Désignation],Absorbant!F6)</f>
        <v>2</v>
      </c>
      <c r="AJ20" s="83" t="s">
        <v>50</v>
      </c>
      <c r="AK20" s="83"/>
      <c r="AL20" s="38">
        <f>ROUNDUP(AL25*2.05*SQRT(F20),0)</f>
        <v>1</v>
      </c>
    </row>
    <row r="21" spans="3:38" x14ac:dyDescent="0.25">
      <c r="L21" s="55"/>
      <c r="M21" s="28"/>
      <c r="N21" s="85"/>
      <c r="O21" s="61"/>
      <c r="AL21" s="82"/>
    </row>
    <row r="22" spans="3:38" ht="15.75" thickBot="1" x14ac:dyDescent="0.3">
      <c r="AJ22" s="86" t="s">
        <v>235</v>
      </c>
      <c r="AK22" s="87"/>
      <c r="AL22" s="39">
        <f>SUM(Q25:AB25)/BA13</f>
        <v>5.666666666666667</v>
      </c>
    </row>
    <row r="23" spans="3:38" ht="15.75" thickBot="1" x14ac:dyDescent="0.3">
      <c r="C23" s="54" t="s">
        <v>154</v>
      </c>
      <c r="H23" s="88" t="s">
        <v>226</v>
      </c>
      <c r="I23" s="89" t="s">
        <v>225</v>
      </c>
      <c r="J23" s="90" t="s">
        <v>227</v>
      </c>
      <c r="Q23" s="91" t="s">
        <v>214</v>
      </c>
      <c r="R23" s="92"/>
      <c r="S23" s="93">
        <f>SUM(Q25:V25,W25:AB25)</f>
        <v>17</v>
      </c>
      <c r="AJ23" s="94" t="s">
        <v>236</v>
      </c>
      <c r="AK23" s="95"/>
      <c r="AL23" s="40">
        <f>SUM(Q26:AB26)/BA13</f>
        <v>0.25711462450592887</v>
      </c>
    </row>
    <row r="24" spans="3:38" ht="15.75" thickBot="1" x14ac:dyDescent="0.3">
      <c r="G24" s="1" t="s">
        <v>42</v>
      </c>
      <c r="Q24" s="62" t="s">
        <v>202</v>
      </c>
      <c r="R24" s="62" t="s">
        <v>203</v>
      </c>
      <c r="S24" s="96" t="s">
        <v>204</v>
      </c>
      <c r="T24" s="62" t="s">
        <v>205</v>
      </c>
      <c r="U24" s="62" t="s">
        <v>206</v>
      </c>
      <c r="V24" s="62" t="s">
        <v>207</v>
      </c>
      <c r="W24" s="62" t="s">
        <v>208</v>
      </c>
      <c r="X24" s="62" t="s">
        <v>209</v>
      </c>
      <c r="Y24" s="62" t="s">
        <v>210</v>
      </c>
      <c r="Z24" s="62" t="s">
        <v>211</v>
      </c>
      <c r="AA24" s="62" t="s">
        <v>212</v>
      </c>
      <c r="AB24" s="62" t="s">
        <v>213</v>
      </c>
      <c r="AJ24" s="97" t="s">
        <v>233</v>
      </c>
      <c r="AK24" s="98"/>
      <c r="AL24" s="41">
        <f>_xlfn.STDEV.P(Q25:AB25)</f>
        <v>2.4309920243024701</v>
      </c>
    </row>
    <row r="25" spans="3:38" ht="15.75" thickBot="1" x14ac:dyDescent="0.3">
      <c r="P25" s="99" t="s">
        <v>228</v>
      </c>
      <c r="Q25" s="100">
        <f>SUMIFS(M27:M$44,L27:L44,Q24)</f>
        <v>7</v>
      </c>
      <c r="R25" s="101">
        <f>SUMIFS(M27:M44,L27:L44,R24)</f>
        <v>6</v>
      </c>
      <c r="S25" s="101">
        <f>SUMIFS(M27:M44,L27:L44,S24)</f>
        <v>3</v>
      </c>
      <c r="T25" s="101">
        <f>SUMIFS(M27:M44,L27:L44,T24)</f>
        <v>1</v>
      </c>
      <c r="U25" s="101">
        <f>SUMIFS(M27:M44,L27:L44,U24)</f>
        <v>0</v>
      </c>
      <c r="V25" s="101">
        <f>SUMIFS(M27:M44,L27:L44,V24)</f>
        <v>0</v>
      </c>
      <c r="W25" s="101">
        <f>SUMIFS(M27:M44,L27:L44,W24)</f>
        <v>0</v>
      </c>
      <c r="X25" s="102">
        <f>SUMIFS(M27:M44,L27:L44,X24)</f>
        <v>0</v>
      </c>
      <c r="Y25" s="103">
        <f>SUMIFS(M27:M44,L27:L44,Y24)</f>
        <v>0</v>
      </c>
      <c r="Z25" s="101">
        <f>SUMIFS(M27:M44,L27:L44,Z24)</f>
        <v>0</v>
      </c>
      <c r="AA25" s="101">
        <f>SUMIFS(M27:M44,L27:L44,AA24)</f>
        <v>0</v>
      </c>
      <c r="AB25" s="102">
        <f>SUMIFS(M27:M44,L27:L44,AB24)</f>
        <v>0</v>
      </c>
      <c r="AJ25" s="86" t="s">
        <v>234</v>
      </c>
      <c r="AK25" s="87"/>
      <c r="AL25" s="42">
        <f>_xlfn.STDEV.P(Q26:AB26)</f>
        <v>0.11013329788026677</v>
      </c>
    </row>
    <row r="26" spans="3:38" ht="15.75" thickBot="1" x14ac:dyDescent="0.3">
      <c r="P26" s="99" t="s">
        <v>229</v>
      </c>
      <c r="Q26" s="104">
        <f>Q25/22</f>
        <v>0.31818181818181818</v>
      </c>
      <c r="R26" s="105">
        <f>R25/22</f>
        <v>0.27272727272727271</v>
      </c>
      <c r="S26" s="105">
        <f>S25/23</f>
        <v>0.13043478260869565</v>
      </c>
      <c r="T26" s="105">
        <f>T25/20</f>
        <v>0.05</v>
      </c>
      <c r="U26" s="105">
        <f>U25/23</f>
        <v>0</v>
      </c>
      <c r="V26" s="105">
        <f>V25/23</f>
        <v>0</v>
      </c>
      <c r="W26" s="105">
        <f>W25/21</f>
        <v>0</v>
      </c>
      <c r="X26" s="106">
        <f>X25/23</f>
        <v>0</v>
      </c>
      <c r="Y26" s="107">
        <f>Y25/21</f>
        <v>0</v>
      </c>
      <c r="Z26" s="105">
        <f>Z25/22</f>
        <v>0</v>
      </c>
      <c r="AA26" s="105">
        <f>AA25/22</f>
        <v>0</v>
      </c>
      <c r="AB26" s="106">
        <f>AB25/21</f>
        <v>0</v>
      </c>
      <c r="AD26" s="108"/>
      <c r="AE26" s="108"/>
      <c r="AL26" s="50"/>
    </row>
    <row r="27" spans="3:38" x14ac:dyDescent="0.25">
      <c r="C27" s="1" t="s">
        <v>148</v>
      </c>
      <c r="D27" s="1" t="s">
        <v>140</v>
      </c>
      <c r="E27" s="1" t="s">
        <v>141</v>
      </c>
      <c r="F27" s="1" t="s">
        <v>142</v>
      </c>
      <c r="G27" s="1" t="s">
        <v>143</v>
      </c>
      <c r="H27" s="1" t="s">
        <v>144</v>
      </c>
      <c r="I27" s="1" t="s">
        <v>145</v>
      </c>
      <c r="J27" s="49" t="s">
        <v>146</v>
      </c>
      <c r="K27" s="49" t="s">
        <v>147</v>
      </c>
      <c r="L27" s="49" t="s">
        <v>215</v>
      </c>
      <c r="M27" s="49" t="s">
        <v>216</v>
      </c>
      <c r="AD27" s="108"/>
    </row>
    <row r="28" spans="3:38" x14ac:dyDescent="0.25">
      <c r="C28" s="69">
        <v>42828</v>
      </c>
      <c r="E28" s="1">
        <v>1</v>
      </c>
      <c r="G28" s="1" t="s">
        <v>222</v>
      </c>
      <c r="H28" s="1" t="s">
        <v>225</v>
      </c>
      <c r="I28" s="76">
        <f>I29+TBabsorbant[[#This Row],[Entrée]]+TBabsorbant[[#This Row],[Retour]]-TBabsorbant[[#This Row],[Sortie]]</f>
        <v>11</v>
      </c>
      <c r="J28" s="49">
        <v>2</v>
      </c>
      <c r="K28" s="49">
        <v>1</v>
      </c>
      <c r="L28" s="49" t="str">
        <f t="shared" ref="L28:L43" si="2">TEXT(C28,"mmmm")</f>
        <v>avril</v>
      </c>
      <c r="M28" s="49">
        <f t="shared" ref="M28:M43" si="3">E28</f>
        <v>1</v>
      </c>
    </row>
    <row r="29" spans="3:38" x14ac:dyDescent="0.25">
      <c r="C29" s="69">
        <v>42816</v>
      </c>
      <c r="D29" s="1">
        <v>10</v>
      </c>
      <c r="I29" s="76">
        <f>I30+TBabsorbant[[#This Row],[Entrée]]+TBabsorbant[[#This Row],[Retour]]-TBabsorbant[[#This Row],[Sortie]]</f>
        <v>12</v>
      </c>
      <c r="J29" s="49">
        <v>2</v>
      </c>
      <c r="K29" s="49">
        <v>1</v>
      </c>
      <c r="L29" s="49" t="str">
        <f t="shared" si="2"/>
        <v>mars</v>
      </c>
      <c r="M29" s="49">
        <f t="shared" si="3"/>
        <v>0</v>
      </c>
    </row>
    <row r="30" spans="3:38" x14ac:dyDescent="0.25">
      <c r="C30" s="69">
        <v>42809</v>
      </c>
      <c r="E30" s="1">
        <v>1</v>
      </c>
      <c r="G30" s="1" t="s">
        <v>220</v>
      </c>
      <c r="H30" s="1" t="s">
        <v>226</v>
      </c>
      <c r="I30" s="76">
        <f>I31+TBabsorbant[[#This Row],[Entrée]]+TBabsorbant[[#This Row],[Retour]]-TBabsorbant[[#This Row],[Sortie]]</f>
        <v>2</v>
      </c>
      <c r="J30" s="49">
        <v>2</v>
      </c>
      <c r="K30" s="49">
        <v>1</v>
      </c>
      <c r="L30" s="49" t="str">
        <f t="shared" si="2"/>
        <v>mars</v>
      </c>
      <c r="M30" s="49">
        <f t="shared" si="3"/>
        <v>1</v>
      </c>
    </row>
    <row r="31" spans="3:38" x14ac:dyDescent="0.25">
      <c r="C31" s="69">
        <v>42804</v>
      </c>
      <c r="E31" s="1">
        <v>1</v>
      </c>
      <c r="G31" s="1" t="s">
        <v>224</v>
      </c>
      <c r="H31" s="1" t="s">
        <v>225</v>
      </c>
      <c r="I31" s="76">
        <f>I32+TBabsorbant[[#This Row],[Entrée]]+TBabsorbant[[#This Row],[Retour]]-TBabsorbant[[#This Row],[Sortie]]</f>
        <v>3</v>
      </c>
      <c r="J31" s="49">
        <v>2</v>
      </c>
      <c r="K31" s="49">
        <v>1</v>
      </c>
      <c r="L31" s="49" t="str">
        <f t="shared" si="2"/>
        <v>mars</v>
      </c>
      <c r="M31" s="49">
        <f t="shared" si="3"/>
        <v>1</v>
      </c>
    </row>
    <row r="32" spans="3:38" x14ac:dyDescent="0.25">
      <c r="C32" s="69">
        <v>42795</v>
      </c>
      <c r="E32" s="1">
        <v>1</v>
      </c>
      <c r="G32" s="1" t="s">
        <v>220</v>
      </c>
      <c r="H32" s="1" t="s">
        <v>226</v>
      </c>
      <c r="I32" s="76">
        <f>I33+TBabsorbant[[#This Row],[Entrée]]+TBabsorbant[[#This Row],[Retour]]-TBabsorbant[[#This Row],[Sortie]]</f>
        <v>4</v>
      </c>
      <c r="J32" s="49">
        <v>2</v>
      </c>
      <c r="K32" s="49">
        <v>1</v>
      </c>
      <c r="L32" s="49" t="str">
        <f t="shared" si="2"/>
        <v>mars</v>
      </c>
      <c r="M32" s="49">
        <f t="shared" si="3"/>
        <v>1</v>
      </c>
    </row>
    <row r="33" spans="3:13" x14ac:dyDescent="0.25">
      <c r="C33" s="69">
        <v>42788</v>
      </c>
      <c r="E33" s="1">
        <v>2</v>
      </c>
      <c r="G33" s="1" t="s">
        <v>224</v>
      </c>
      <c r="H33" s="1" t="s">
        <v>225</v>
      </c>
      <c r="I33" s="76">
        <f>I34+TBabsorbant[[#This Row],[Entrée]]+TBabsorbant[[#This Row],[Retour]]-TBabsorbant[[#This Row],[Sortie]]</f>
        <v>5</v>
      </c>
      <c r="J33" s="49">
        <v>2</v>
      </c>
      <c r="K33" s="49">
        <v>1</v>
      </c>
      <c r="L33" s="49" t="str">
        <f t="shared" si="2"/>
        <v>février</v>
      </c>
      <c r="M33" s="49">
        <f t="shared" si="3"/>
        <v>2</v>
      </c>
    </row>
    <row r="34" spans="3:13" x14ac:dyDescent="0.25">
      <c r="C34" s="69">
        <v>42786</v>
      </c>
      <c r="E34" s="1">
        <v>2</v>
      </c>
      <c r="G34" s="1" t="s">
        <v>221</v>
      </c>
      <c r="H34" s="1" t="s">
        <v>227</v>
      </c>
      <c r="I34" s="76">
        <f>I35+TBabsorbant[[#This Row],[Entrée]]+TBabsorbant[[#This Row],[Retour]]-TBabsorbant[[#This Row],[Sortie]]</f>
        <v>7</v>
      </c>
      <c r="J34" s="49">
        <v>2</v>
      </c>
      <c r="K34" s="49">
        <v>1</v>
      </c>
      <c r="L34" s="49" t="str">
        <f t="shared" si="2"/>
        <v>février</v>
      </c>
      <c r="M34" s="49">
        <f t="shared" si="3"/>
        <v>2</v>
      </c>
    </row>
    <row r="35" spans="3:13" x14ac:dyDescent="0.25">
      <c r="C35" s="69">
        <v>42783</v>
      </c>
      <c r="E35" s="1">
        <v>1</v>
      </c>
      <c r="G35" s="1" t="s">
        <v>222</v>
      </c>
      <c r="H35" s="1" t="s">
        <v>225</v>
      </c>
      <c r="I35" s="76">
        <f>I36+TBabsorbant[[#This Row],[Entrée]]+TBabsorbant[[#This Row],[Retour]]-TBabsorbant[[#This Row],[Sortie]]</f>
        <v>9</v>
      </c>
      <c r="J35" s="49">
        <v>2</v>
      </c>
      <c r="K35" s="49">
        <v>1</v>
      </c>
      <c r="L35" s="49" t="str">
        <f t="shared" si="2"/>
        <v>février</v>
      </c>
      <c r="M35" s="49">
        <f t="shared" si="3"/>
        <v>1</v>
      </c>
    </row>
    <row r="36" spans="3:13" x14ac:dyDescent="0.25">
      <c r="C36" s="69">
        <v>42778</v>
      </c>
      <c r="E36" s="1">
        <v>1</v>
      </c>
      <c r="G36" s="1" t="s">
        <v>220</v>
      </c>
      <c r="H36" s="1" t="s">
        <v>226</v>
      </c>
      <c r="I36" s="76">
        <f>I37+TBabsorbant[[#This Row],[Entrée]]+TBabsorbant[[#This Row],[Retour]]-TBabsorbant[[#This Row],[Sortie]]</f>
        <v>10</v>
      </c>
      <c r="J36" s="49">
        <v>2</v>
      </c>
      <c r="K36" s="49">
        <v>1</v>
      </c>
      <c r="L36" s="49" t="str">
        <f t="shared" si="2"/>
        <v>février</v>
      </c>
      <c r="M36" s="49">
        <f t="shared" si="3"/>
        <v>1</v>
      </c>
    </row>
    <row r="37" spans="3:13" x14ac:dyDescent="0.25">
      <c r="C37" s="69">
        <v>42754</v>
      </c>
      <c r="E37" s="1">
        <v>1</v>
      </c>
      <c r="G37" s="1" t="s">
        <v>221</v>
      </c>
      <c r="H37" s="1" t="s">
        <v>227</v>
      </c>
      <c r="I37" s="76">
        <f>I38+TBabsorbant[[#This Row],[Entrée]]+TBabsorbant[[#This Row],[Retour]]-TBabsorbant[[#This Row],[Sortie]]</f>
        <v>11</v>
      </c>
      <c r="J37" s="49">
        <v>2</v>
      </c>
      <c r="K37" s="49">
        <v>1</v>
      </c>
      <c r="L37" s="49" t="str">
        <f t="shared" si="2"/>
        <v>janvier</v>
      </c>
      <c r="M37" s="49">
        <f t="shared" si="3"/>
        <v>1</v>
      </c>
    </row>
    <row r="38" spans="3:13" x14ac:dyDescent="0.25">
      <c r="C38" s="69">
        <v>42752</v>
      </c>
      <c r="D38" s="1">
        <v>10</v>
      </c>
      <c r="I38" s="76">
        <f>I39+TBabsorbant[[#This Row],[Entrée]]+TBabsorbant[[#This Row],[Retour]]-TBabsorbant[[#This Row],[Sortie]]</f>
        <v>12</v>
      </c>
      <c r="J38" s="49">
        <v>2</v>
      </c>
      <c r="K38" s="49">
        <v>1</v>
      </c>
      <c r="L38" s="49" t="str">
        <f t="shared" si="2"/>
        <v>janvier</v>
      </c>
      <c r="M38" s="49">
        <f t="shared" si="3"/>
        <v>0</v>
      </c>
    </row>
    <row r="39" spans="3:13" x14ac:dyDescent="0.25">
      <c r="C39" s="69">
        <v>42750</v>
      </c>
      <c r="E39" s="1">
        <v>1</v>
      </c>
      <c r="G39" s="1" t="s">
        <v>223</v>
      </c>
      <c r="H39" s="1" t="s">
        <v>226</v>
      </c>
      <c r="I39" s="76">
        <f>I40+TBabsorbant[[#This Row],[Entrée]]+TBabsorbant[[#This Row],[Retour]]-TBabsorbant[[#This Row],[Sortie]]</f>
        <v>2</v>
      </c>
      <c r="J39" s="49">
        <v>2</v>
      </c>
      <c r="K39" s="49">
        <v>1</v>
      </c>
      <c r="L39" s="49" t="str">
        <f t="shared" si="2"/>
        <v>janvier</v>
      </c>
      <c r="M39" s="49">
        <f t="shared" si="3"/>
        <v>1</v>
      </c>
    </row>
    <row r="40" spans="3:13" x14ac:dyDescent="0.25">
      <c r="C40" s="69">
        <v>42747</v>
      </c>
      <c r="E40" s="1">
        <v>1</v>
      </c>
      <c r="G40" s="1" t="s">
        <v>220</v>
      </c>
      <c r="H40" s="1" t="s">
        <v>226</v>
      </c>
      <c r="I40" s="76">
        <f>I41+TBabsorbant[[#This Row],[Entrée]]+TBabsorbant[[#This Row],[Retour]]-TBabsorbant[[#This Row],[Sortie]]</f>
        <v>3</v>
      </c>
      <c r="J40" s="49">
        <v>2</v>
      </c>
      <c r="K40" s="49">
        <v>1</v>
      </c>
      <c r="L40" s="49" t="str">
        <f t="shared" si="2"/>
        <v>janvier</v>
      </c>
      <c r="M40" s="49">
        <f t="shared" si="3"/>
        <v>1</v>
      </c>
    </row>
    <row r="41" spans="3:13" x14ac:dyDescent="0.25">
      <c r="C41" s="69">
        <v>42745</v>
      </c>
      <c r="E41" s="1">
        <v>2</v>
      </c>
      <c r="G41" s="1" t="s">
        <v>220</v>
      </c>
      <c r="H41" s="1" t="s">
        <v>226</v>
      </c>
      <c r="I41" s="76">
        <f>I42+TBabsorbant[[#This Row],[Entrée]]+TBabsorbant[[#This Row],[Retour]]-TBabsorbant[[#This Row],[Sortie]]</f>
        <v>4</v>
      </c>
      <c r="J41" s="49">
        <v>2</v>
      </c>
      <c r="K41" s="49">
        <v>1</v>
      </c>
      <c r="L41" s="49" t="str">
        <f t="shared" si="2"/>
        <v>janvier</v>
      </c>
      <c r="M41" s="49">
        <f t="shared" si="3"/>
        <v>2</v>
      </c>
    </row>
    <row r="42" spans="3:13" x14ac:dyDescent="0.25">
      <c r="C42" s="69">
        <v>42740</v>
      </c>
      <c r="E42" s="1">
        <v>1</v>
      </c>
      <c r="G42" s="1" t="s">
        <v>221</v>
      </c>
      <c r="H42" s="1" t="s">
        <v>227</v>
      </c>
      <c r="I42" s="76">
        <f>I43+TBabsorbant[[#This Row],[Entrée]]+TBabsorbant[[#This Row],[Retour]]-TBabsorbant[[#This Row],[Sortie]]</f>
        <v>6</v>
      </c>
      <c r="J42" s="49">
        <v>2</v>
      </c>
      <c r="K42" s="49">
        <v>1</v>
      </c>
      <c r="L42" s="49" t="str">
        <f t="shared" si="2"/>
        <v>janvier</v>
      </c>
      <c r="M42" s="49">
        <f t="shared" si="3"/>
        <v>1</v>
      </c>
    </row>
    <row r="43" spans="3:13" x14ac:dyDescent="0.25">
      <c r="C43" s="69">
        <v>42736</v>
      </c>
      <c r="E43" s="1">
        <v>1</v>
      </c>
      <c r="G43" s="1" t="s">
        <v>222</v>
      </c>
      <c r="H43" s="1" t="s">
        <v>225</v>
      </c>
      <c r="I43" s="76">
        <f>I44+TBabsorbant[[#This Row],[Entrée]]+TBabsorbant[[#This Row],[Retour]]-TBabsorbant[[#This Row],[Sortie]]</f>
        <v>7</v>
      </c>
      <c r="J43" s="49">
        <f>$F$10</f>
        <v>2</v>
      </c>
      <c r="K43" s="49">
        <f>$F$12</f>
        <v>1</v>
      </c>
      <c r="L43" s="49" t="str">
        <f t="shared" si="2"/>
        <v>janvier</v>
      </c>
      <c r="M43" s="49">
        <f t="shared" si="3"/>
        <v>1</v>
      </c>
    </row>
    <row r="44" spans="3:13" x14ac:dyDescent="0.25">
      <c r="C44" s="69"/>
      <c r="H44" s="1" t="s">
        <v>152</v>
      </c>
      <c r="I44" s="76">
        <v>8</v>
      </c>
      <c r="J44" s="49"/>
      <c r="K44" s="49"/>
      <c r="L44" s="49"/>
      <c r="M44" s="49"/>
    </row>
    <row r="319" spans="144:195" x14ac:dyDescent="0.25">
      <c r="EN319" s="109"/>
      <c r="EO319" s="109"/>
      <c r="EP319" s="109"/>
      <c r="EQ319" s="109"/>
      <c r="ER319" s="109"/>
      <c r="ES319" s="109"/>
      <c r="ET319" s="109"/>
      <c r="EU319" s="109"/>
      <c r="EV319" s="109"/>
      <c r="EW319" s="109"/>
      <c r="EX319" s="109"/>
      <c r="EY319" s="109"/>
      <c r="EZ319" s="109"/>
      <c r="FA319" s="109"/>
      <c r="FB319" s="109"/>
      <c r="FC319" s="109"/>
      <c r="FD319" s="109"/>
      <c r="FE319" s="109"/>
      <c r="FF319" s="109"/>
      <c r="FG319" s="109"/>
      <c r="FH319" s="109"/>
      <c r="FI319" s="109"/>
      <c r="FJ319" s="109"/>
      <c r="FK319" s="109"/>
      <c r="FL319" s="109"/>
      <c r="FM319" s="109"/>
      <c r="FN319" s="109"/>
      <c r="FO319" s="109"/>
      <c r="FP319" s="109"/>
      <c r="FQ319" s="109"/>
      <c r="FR319" s="109"/>
      <c r="FS319" s="109"/>
      <c r="FT319" s="109"/>
      <c r="FU319" s="109"/>
      <c r="FV319" s="109"/>
      <c r="FW319" s="109"/>
      <c r="FX319" s="109"/>
      <c r="FY319" s="109"/>
      <c r="FZ319" s="109"/>
      <c r="GA319" s="109"/>
      <c r="GB319" s="109"/>
      <c r="GC319" s="109"/>
      <c r="GD319" s="109"/>
      <c r="GE319" s="109"/>
      <c r="GF319" s="109"/>
      <c r="GG319" s="109"/>
      <c r="GH319" s="109"/>
      <c r="GI319" s="109"/>
      <c r="GJ319" s="109"/>
      <c r="GK319" s="109"/>
      <c r="GL319" s="109"/>
      <c r="GM319" s="109"/>
    </row>
    <row r="320" spans="144:195" x14ac:dyDescent="0.25">
      <c r="EN320" s="109"/>
      <c r="EO320" s="109"/>
      <c r="EP320" s="109"/>
      <c r="EQ320" s="109"/>
      <c r="ER320" s="109"/>
      <c r="ES320" s="109"/>
      <c r="ET320" s="109"/>
      <c r="EU320" s="109"/>
      <c r="EV320" s="109"/>
      <c r="EW320" s="109"/>
      <c r="EX320" s="109"/>
      <c r="EY320" s="109"/>
      <c r="EZ320" s="109"/>
      <c r="FA320" s="109"/>
      <c r="FB320" s="109"/>
      <c r="FC320" s="109"/>
      <c r="FD320" s="109"/>
      <c r="FE320" s="109"/>
      <c r="FF320" s="109"/>
      <c r="FG320" s="109"/>
      <c r="FH320" s="109"/>
      <c r="FI320" s="109"/>
      <c r="FJ320" s="109"/>
      <c r="FK320" s="109"/>
      <c r="FL320" s="109"/>
      <c r="FM320" s="109"/>
      <c r="FN320" s="109"/>
      <c r="FO320" s="109"/>
      <c r="FP320" s="109"/>
      <c r="FQ320" s="109"/>
      <c r="FR320" s="109"/>
      <c r="FS320" s="109"/>
      <c r="FT320" s="109"/>
      <c r="FU320" s="109"/>
      <c r="FV320" s="109"/>
      <c r="FW320" s="109"/>
      <c r="FX320" s="109"/>
      <c r="FY320" s="109"/>
      <c r="FZ320" s="109"/>
      <c r="GA320" s="109"/>
      <c r="GB320" s="109"/>
      <c r="GC320" s="109"/>
      <c r="GD320" s="109"/>
      <c r="GE320" s="109"/>
      <c r="GF320" s="109"/>
      <c r="GG320" s="109"/>
      <c r="GH320" s="109"/>
      <c r="GI320" s="109"/>
      <c r="GJ320" s="109"/>
      <c r="GK320" s="109"/>
      <c r="GL320" s="109"/>
      <c r="GM320" s="109"/>
    </row>
    <row r="321" spans="144:195" x14ac:dyDescent="0.25">
      <c r="EN321" s="109"/>
      <c r="EO321" s="109"/>
      <c r="EP321" s="109"/>
      <c r="EQ321" s="109"/>
      <c r="ER321" s="109"/>
      <c r="ES321" s="109"/>
      <c r="ET321" s="109"/>
      <c r="EU321" s="109"/>
      <c r="EV321" s="109"/>
      <c r="EW321" s="109"/>
      <c r="EX321" s="109"/>
      <c r="EY321" s="109"/>
      <c r="EZ321" s="109"/>
      <c r="FA321" s="109"/>
      <c r="FB321" s="109"/>
      <c r="FC321" s="109"/>
      <c r="FD321" s="109"/>
      <c r="FE321" s="109"/>
      <c r="FF321" s="109"/>
      <c r="FG321" s="109"/>
      <c r="FH321" s="109"/>
      <c r="FI321" s="109"/>
      <c r="FJ321" s="109"/>
      <c r="FK321" s="109"/>
      <c r="FL321" s="109"/>
      <c r="FM321" s="109"/>
      <c r="FN321" s="109"/>
      <c r="FO321" s="109"/>
      <c r="FP321" s="109"/>
      <c r="FQ321" s="109"/>
      <c r="FR321" s="109"/>
      <c r="FS321" s="109"/>
      <c r="FT321" s="109"/>
      <c r="FU321" s="109"/>
      <c r="FV321" s="109"/>
      <c r="FW321" s="109"/>
      <c r="FX321" s="109"/>
      <c r="FY321" s="109"/>
      <c r="FZ321" s="109"/>
      <c r="GA321" s="109"/>
      <c r="GB321" s="109"/>
      <c r="GC321" s="109"/>
      <c r="GD321" s="109"/>
      <c r="GE321" s="109"/>
      <c r="GF321" s="109"/>
      <c r="GG321" s="109"/>
      <c r="GH321" s="109"/>
      <c r="GI321" s="109"/>
      <c r="GJ321" s="109"/>
      <c r="GK321" s="109"/>
      <c r="GL321" s="109"/>
      <c r="GM321" s="109"/>
    </row>
    <row r="322" spans="144:195" x14ac:dyDescent="0.25">
      <c r="EN322" s="109"/>
      <c r="EO322" s="109"/>
      <c r="EP322" s="109"/>
      <c r="EQ322" s="109"/>
      <c r="ER322" s="109"/>
      <c r="ES322" s="109"/>
      <c r="ET322" s="109"/>
      <c r="EU322" s="109"/>
      <c r="EV322" s="109"/>
      <c r="EW322" s="109"/>
      <c r="EX322" s="109"/>
      <c r="EY322" s="109"/>
      <c r="EZ322" s="109"/>
      <c r="FA322" s="109"/>
      <c r="FB322" s="109"/>
      <c r="FC322" s="109"/>
      <c r="FD322" s="109"/>
      <c r="FE322" s="109"/>
      <c r="FF322" s="109"/>
      <c r="FG322" s="109"/>
      <c r="FH322" s="109"/>
      <c r="FI322" s="109"/>
      <c r="FJ322" s="109"/>
      <c r="FK322" s="109"/>
      <c r="FL322" s="109"/>
      <c r="FM322" s="109"/>
      <c r="FN322" s="109"/>
      <c r="FO322" s="109"/>
      <c r="FP322" s="109"/>
      <c r="FQ322" s="109"/>
      <c r="FR322" s="109"/>
      <c r="FS322" s="109"/>
      <c r="FT322" s="109"/>
      <c r="FU322" s="109"/>
      <c r="FV322" s="109"/>
      <c r="FW322" s="109"/>
      <c r="FX322" s="109"/>
      <c r="FY322" s="109"/>
      <c r="FZ322" s="109"/>
      <c r="GA322" s="109"/>
      <c r="GB322" s="109"/>
      <c r="GC322" s="109"/>
      <c r="GD322" s="109"/>
      <c r="GE322" s="109"/>
      <c r="GF322" s="109"/>
      <c r="GG322" s="109"/>
      <c r="GH322" s="109"/>
      <c r="GI322" s="109"/>
      <c r="GJ322" s="109"/>
      <c r="GK322" s="109"/>
      <c r="GL322" s="109"/>
      <c r="GM322" s="109"/>
    </row>
    <row r="323" spans="144:195" x14ac:dyDescent="0.25">
      <c r="EN323" s="109"/>
      <c r="EO323" s="109"/>
      <c r="EP323" s="109"/>
      <c r="EQ323" s="109"/>
      <c r="ER323" s="109"/>
      <c r="ES323" s="109"/>
      <c r="ET323" s="109"/>
      <c r="EU323" s="109"/>
      <c r="EV323" s="109"/>
      <c r="EW323" s="109"/>
      <c r="EX323" s="109"/>
      <c r="EY323" s="109"/>
      <c r="EZ323" s="109"/>
      <c r="FA323" s="109"/>
      <c r="FB323" s="109"/>
      <c r="FC323" s="109"/>
      <c r="FD323" s="109"/>
      <c r="FE323" s="109"/>
      <c r="FF323" s="109"/>
      <c r="FG323" s="109"/>
      <c r="FH323" s="109"/>
      <c r="FI323" s="109"/>
      <c r="FJ323" s="109"/>
      <c r="FK323" s="109"/>
      <c r="FL323" s="109"/>
      <c r="FM323" s="109"/>
      <c r="FN323" s="109"/>
      <c r="FO323" s="109"/>
      <c r="FP323" s="109"/>
      <c r="FQ323" s="109"/>
      <c r="FR323" s="109"/>
      <c r="FS323" s="109"/>
      <c r="FT323" s="109"/>
      <c r="FU323" s="109"/>
      <c r="FV323" s="109"/>
      <c r="FW323" s="109"/>
      <c r="FX323" s="109"/>
      <c r="FY323" s="109"/>
      <c r="FZ323" s="109"/>
      <c r="GA323" s="109"/>
      <c r="GB323" s="109"/>
      <c r="GC323" s="109"/>
      <c r="GD323" s="109"/>
      <c r="GE323" s="109"/>
      <c r="GF323" s="109"/>
      <c r="GG323" s="109"/>
      <c r="GH323" s="109"/>
      <c r="GI323" s="109"/>
      <c r="GJ323" s="109"/>
      <c r="GK323" s="109"/>
      <c r="GL323" s="109"/>
      <c r="GM323" s="109"/>
    </row>
    <row r="324" spans="144:195" x14ac:dyDescent="0.25">
      <c r="EN324" s="109"/>
      <c r="EO324" s="109"/>
      <c r="EP324" s="109"/>
      <c r="EQ324" s="109"/>
      <c r="ER324" s="109"/>
      <c r="ES324" s="109"/>
      <c r="ET324" s="109"/>
      <c r="EU324" s="109"/>
      <c r="EV324" s="109"/>
      <c r="EW324" s="109"/>
      <c r="EX324" s="109"/>
      <c r="EY324" s="109"/>
      <c r="EZ324" s="109"/>
      <c r="FA324" s="109"/>
      <c r="FB324" s="109"/>
      <c r="FC324" s="109"/>
      <c r="FD324" s="109"/>
      <c r="FE324" s="109"/>
      <c r="FF324" s="109"/>
      <c r="FG324" s="109"/>
      <c r="FH324" s="109"/>
      <c r="FI324" s="109"/>
      <c r="FJ324" s="109"/>
      <c r="FK324" s="109"/>
      <c r="FL324" s="109"/>
      <c r="FM324" s="109"/>
      <c r="FN324" s="109"/>
      <c r="FO324" s="109"/>
      <c r="FP324" s="109"/>
      <c r="FQ324" s="109"/>
      <c r="FR324" s="109"/>
      <c r="FS324" s="109"/>
      <c r="FT324" s="109"/>
      <c r="FU324" s="109"/>
      <c r="FV324" s="109"/>
      <c r="FW324" s="109"/>
      <c r="FX324" s="109"/>
      <c r="FY324" s="109"/>
      <c r="FZ324" s="109"/>
      <c r="GA324" s="109"/>
      <c r="GB324" s="109"/>
      <c r="GC324" s="109"/>
      <c r="GD324" s="109"/>
      <c r="GE324" s="109"/>
      <c r="GF324" s="109"/>
      <c r="GG324" s="109"/>
      <c r="GH324" s="109"/>
      <c r="GI324" s="109"/>
      <c r="GJ324" s="109"/>
      <c r="GK324" s="109"/>
      <c r="GL324" s="109"/>
      <c r="GM324" s="109"/>
    </row>
    <row r="325" spans="144:195" x14ac:dyDescent="0.25">
      <c r="EN325" s="109"/>
      <c r="EO325" s="109"/>
      <c r="EP325" s="109"/>
      <c r="EQ325" s="109"/>
      <c r="ER325" s="109"/>
      <c r="ES325" s="109"/>
      <c r="ET325" s="109"/>
      <c r="EU325" s="109"/>
      <c r="EV325" s="109"/>
      <c r="EW325" s="109"/>
      <c r="EX325" s="109"/>
      <c r="EY325" s="109"/>
      <c r="EZ325" s="109"/>
      <c r="FA325" s="109"/>
      <c r="FB325" s="109"/>
      <c r="FC325" s="109"/>
      <c r="FD325" s="109"/>
      <c r="FE325" s="109"/>
      <c r="FF325" s="109"/>
      <c r="FG325" s="109"/>
      <c r="FH325" s="109"/>
      <c r="FI325" s="109"/>
      <c r="FJ325" s="109"/>
      <c r="FK325" s="109"/>
      <c r="FL325" s="109"/>
      <c r="FM325" s="109"/>
      <c r="FN325" s="109"/>
      <c r="FO325" s="109"/>
      <c r="FP325" s="109"/>
      <c r="FQ325" s="109"/>
      <c r="FR325" s="109"/>
      <c r="FS325" s="109"/>
      <c r="FT325" s="109"/>
      <c r="FU325" s="109"/>
      <c r="FV325" s="109"/>
      <c r="FW325" s="109"/>
      <c r="FX325" s="109"/>
      <c r="FY325" s="109"/>
      <c r="FZ325" s="109"/>
      <c r="GA325" s="109"/>
      <c r="GB325" s="109"/>
      <c r="GC325" s="109"/>
      <c r="GD325" s="109"/>
      <c r="GE325" s="109"/>
      <c r="GF325" s="109"/>
      <c r="GG325" s="109"/>
      <c r="GH325" s="109"/>
      <c r="GI325" s="109"/>
      <c r="GJ325" s="109"/>
      <c r="GK325" s="109"/>
      <c r="GL325" s="109"/>
      <c r="GM325" s="109"/>
    </row>
    <row r="326" spans="144:195" x14ac:dyDescent="0.25">
      <c r="EN326" s="109"/>
      <c r="EO326" s="109"/>
      <c r="EP326" s="109"/>
      <c r="EQ326" s="109"/>
      <c r="ER326" s="109"/>
      <c r="ES326" s="109"/>
      <c r="ET326" s="109"/>
      <c r="EU326" s="109"/>
      <c r="EV326" s="109"/>
      <c r="EW326" s="109"/>
      <c r="EX326" s="109"/>
      <c r="EY326" s="109"/>
      <c r="EZ326" s="109"/>
      <c r="FA326" s="109"/>
      <c r="FB326" s="109"/>
      <c r="FC326" s="109"/>
      <c r="FD326" s="109"/>
      <c r="FE326" s="109"/>
      <c r="FF326" s="109"/>
      <c r="FG326" s="109"/>
      <c r="FH326" s="109"/>
      <c r="FI326" s="109"/>
      <c r="FJ326" s="109"/>
      <c r="FK326" s="109"/>
      <c r="FL326" s="109"/>
      <c r="FM326" s="109"/>
      <c r="FN326" s="109"/>
      <c r="FO326" s="109"/>
      <c r="FP326" s="109"/>
      <c r="FQ326" s="109"/>
      <c r="FR326" s="109"/>
      <c r="FS326" s="109"/>
      <c r="FT326" s="109"/>
      <c r="FU326" s="109"/>
      <c r="FV326" s="109"/>
      <c r="FW326" s="109"/>
      <c r="FX326" s="109"/>
      <c r="FY326" s="109"/>
      <c r="FZ326" s="109"/>
      <c r="GA326" s="109"/>
      <c r="GB326" s="109"/>
      <c r="GC326" s="109"/>
      <c r="GD326" s="109"/>
      <c r="GE326" s="109"/>
      <c r="GF326" s="109"/>
      <c r="GG326" s="109"/>
      <c r="GH326" s="109"/>
      <c r="GI326" s="109"/>
      <c r="GJ326" s="109"/>
      <c r="GK326" s="109"/>
      <c r="GL326" s="109"/>
      <c r="GM326" s="109"/>
    </row>
    <row r="327" spans="144:195" x14ac:dyDescent="0.25">
      <c r="EN327" s="109"/>
      <c r="EO327" s="109"/>
      <c r="EP327" s="109"/>
      <c r="EQ327" s="109"/>
      <c r="ER327" s="109"/>
      <c r="ES327" s="109"/>
      <c r="ET327" s="109"/>
      <c r="EU327" s="109"/>
      <c r="EV327" s="109"/>
      <c r="EW327" s="109"/>
      <c r="EX327" s="109"/>
      <c r="EY327" s="109"/>
      <c r="EZ327" s="109"/>
      <c r="FA327" s="109"/>
      <c r="FB327" s="109"/>
      <c r="FC327" s="109"/>
      <c r="FD327" s="109"/>
      <c r="FE327" s="109"/>
      <c r="FF327" s="109"/>
      <c r="FG327" s="109"/>
      <c r="FH327" s="109"/>
      <c r="FI327" s="109"/>
      <c r="FJ327" s="109"/>
      <c r="FK327" s="109"/>
      <c r="FL327" s="109"/>
      <c r="FM327" s="109"/>
      <c r="FN327" s="109"/>
      <c r="FO327" s="109"/>
      <c r="FP327" s="109"/>
      <c r="FQ327" s="109"/>
      <c r="FR327" s="109"/>
      <c r="FS327" s="109"/>
      <c r="FT327" s="109"/>
      <c r="FU327" s="109"/>
      <c r="FV327" s="109"/>
      <c r="FW327" s="109"/>
      <c r="FX327" s="109"/>
      <c r="FY327" s="109"/>
      <c r="FZ327" s="109"/>
      <c r="GA327" s="109"/>
      <c r="GB327" s="109"/>
      <c r="GC327" s="109"/>
      <c r="GD327" s="109"/>
      <c r="GE327" s="109"/>
      <c r="GF327" s="109"/>
      <c r="GG327" s="109"/>
      <c r="GH327" s="109"/>
      <c r="GI327" s="109"/>
      <c r="GJ327" s="109"/>
      <c r="GK327" s="109"/>
      <c r="GL327" s="109"/>
      <c r="GM327" s="109"/>
    </row>
    <row r="328" spans="144:195" x14ac:dyDescent="0.25">
      <c r="EN328" s="109"/>
      <c r="EO328" s="109"/>
      <c r="EP328" s="109"/>
      <c r="EQ328" s="109"/>
      <c r="ER328" s="109"/>
      <c r="ES328" s="109"/>
      <c r="ET328" s="109"/>
      <c r="EU328" s="109"/>
      <c r="EV328" s="109"/>
      <c r="EW328" s="109"/>
      <c r="EX328" s="109"/>
      <c r="EY328" s="109"/>
      <c r="EZ328" s="109"/>
      <c r="FA328" s="109"/>
      <c r="FB328" s="109"/>
      <c r="FC328" s="109"/>
      <c r="FD328" s="109"/>
      <c r="FE328" s="109"/>
      <c r="FF328" s="109"/>
      <c r="FG328" s="109"/>
      <c r="FH328" s="109"/>
      <c r="FI328" s="109"/>
      <c r="FJ328" s="109"/>
      <c r="FK328" s="109"/>
      <c r="FL328" s="109"/>
      <c r="FM328" s="109"/>
      <c r="FN328" s="109"/>
      <c r="FO328" s="109"/>
      <c r="FP328" s="109"/>
      <c r="FQ328" s="109"/>
      <c r="FR328" s="109"/>
      <c r="FS328" s="109"/>
      <c r="FT328" s="109"/>
      <c r="FU328" s="109"/>
      <c r="FV328" s="109"/>
      <c r="FW328" s="109"/>
      <c r="FX328" s="109"/>
      <c r="FY328" s="109"/>
      <c r="FZ328" s="109"/>
      <c r="GA328" s="109"/>
      <c r="GB328" s="109"/>
      <c r="GC328" s="109"/>
      <c r="GD328" s="109"/>
      <c r="GE328" s="109"/>
      <c r="GF328" s="109"/>
      <c r="GG328" s="109"/>
      <c r="GH328" s="109"/>
      <c r="GI328" s="109"/>
      <c r="GJ328" s="109"/>
      <c r="GK328" s="109"/>
      <c r="GL328" s="109"/>
      <c r="GM328" s="109"/>
    </row>
    <row r="329" spans="144:195" x14ac:dyDescent="0.25">
      <c r="EN329" s="109"/>
      <c r="EO329" s="109"/>
      <c r="EP329" s="109"/>
      <c r="EQ329" s="109"/>
      <c r="ER329" s="109"/>
      <c r="ES329" s="109"/>
      <c r="ET329" s="109"/>
      <c r="EU329" s="109"/>
      <c r="EV329" s="109"/>
      <c r="EW329" s="109"/>
      <c r="EX329" s="109"/>
      <c r="EY329" s="109"/>
      <c r="EZ329" s="109"/>
      <c r="FA329" s="109"/>
      <c r="FB329" s="109"/>
      <c r="FC329" s="109"/>
      <c r="FD329" s="109"/>
      <c r="FE329" s="109"/>
      <c r="FF329" s="109"/>
      <c r="FG329" s="109"/>
      <c r="FH329" s="109"/>
      <c r="FI329" s="109"/>
      <c r="FJ329" s="109"/>
      <c r="FK329" s="109"/>
      <c r="FL329" s="109"/>
      <c r="FM329" s="109"/>
      <c r="FN329" s="109"/>
      <c r="FO329" s="109"/>
      <c r="FP329" s="109"/>
      <c r="FQ329" s="109"/>
      <c r="FR329" s="109"/>
      <c r="FS329" s="109"/>
      <c r="FT329" s="109"/>
      <c r="FU329" s="109"/>
      <c r="FV329" s="109"/>
      <c r="FW329" s="109"/>
      <c r="FX329" s="109"/>
      <c r="FY329" s="109"/>
      <c r="FZ329" s="109"/>
      <c r="GA329" s="109"/>
      <c r="GB329" s="109"/>
      <c r="GC329" s="109"/>
      <c r="GD329" s="109"/>
      <c r="GE329" s="109"/>
      <c r="GF329" s="109"/>
      <c r="GG329" s="109"/>
      <c r="GH329" s="109"/>
      <c r="GI329" s="109"/>
      <c r="GJ329" s="109"/>
      <c r="GK329" s="109"/>
      <c r="GL329" s="109"/>
      <c r="GM329" s="109"/>
    </row>
    <row r="330" spans="144:195" x14ac:dyDescent="0.25">
      <c r="EN330" s="109"/>
      <c r="EO330" s="109"/>
      <c r="EP330" s="109"/>
      <c r="EQ330" s="109"/>
      <c r="ER330" s="109"/>
      <c r="ES330" s="109"/>
      <c r="ET330" s="109"/>
      <c r="EU330" s="109"/>
      <c r="EV330" s="109"/>
      <c r="EW330" s="109"/>
      <c r="EX330" s="109"/>
      <c r="EY330" s="109"/>
      <c r="EZ330" s="109"/>
      <c r="FA330" s="109"/>
      <c r="FB330" s="109"/>
      <c r="FC330" s="109"/>
      <c r="FD330" s="109"/>
      <c r="FE330" s="109"/>
      <c r="FF330" s="109"/>
      <c r="FG330" s="109"/>
      <c r="FH330" s="109"/>
      <c r="FI330" s="109"/>
      <c r="FJ330" s="109"/>
      <c r="FK330" s="109"/>
      <c r="FL330" s="109"/>
      <c r="FM330" s="109"/>
      <c r="FN330" s="109"/>
      <c r="FO330" s="109"/>
      <c r="FP330" s="109"/>
      <c r="FQ330" s="109"/>
      <c r="FR330" s="109"/>
      <c r="FS330" s="109"/>
      <c r="FT330" s="109"/>
      <c r="FU330" s="109"/>
      <c r="FV330" s="109"/>
      <c r="FW330" s="109"/>
      <c r="FX330" s="109"/>
      <c r="FY330" s="109"/>
      <c r="FZ330" s="109"/>
      <c r="GA330" s="109"/>
      <c r="GB330" s="109"/>
      <c r="GC330" s="109"/>
      <c r="GD330" s="109"/>
      <c r="GE330" s="109"/>
      <c r="GF330" s="109"/>
      <c r="GG330" s="109"/>
      <c r="GH330" s="109"/>
      <c r="GI330" s="109"/>
      <c r="GJ330" s="109"/>
      <c r="GK330" s="109"/>
      <c r="GL330" s="109"/>
      <c r="GM330" s="109"/>
    </row>
    <row r="331" spans="144:195" x14ac:dyDescent="0.25">
      <c r="EN331" s="109"/>
      <c r="EO331" s="109"/>
      <c r="EP331" s="109"/>
      <c r="EQ331" s="109"/>
      <c r="ER331" s="109"/>
      <c r="ES331" s="109"/>
      <c r="ET331" s="109"/>
      <c r="EU331" s="109"/>
      <c r="EV331" s="109"/>
      <c r="EW331" s="109"/>
      <c r="EX331" s="109"/>
      <c r="EY331" s="109"/>
      <c r="EZ331" s="109"/>
      <c r="FA331" s="109"/>
      <c r="FB331" s="109"/>
      <c r="FC331" s="109"/>
      <c r="FD331" s="109"/>
      <c r="FE331" s="109"/>
      <c r="FF331" s="109"/>
      <c r="FG331" s="109"/>
      <c r="FH331" s="109"/>
      <c r="FI331" s="109"/>
      <c r="FJ331" s="109"/>
      <c r="FK331" s="109"/>
      <c r="FL331" s="109"/>
      <c r="FM331" s="109"/>
      <c r="FN331" s="109"/>
      <c r="FO331" s="109"/>
      <c r="FP331" s="109"/>
      <c r="FQ331" s="109"/>
      <c r="FR331" s="109"/>
      <c r="FS331" s="109"/>
      <c r="FT331" s="109"/>
      <c r="FU331" s="109"/>
      <c r="FV331" s="109"/>
      <c r="FW331" s="109"/>
      <c r="FX331" s="109"/>
      <c r="FY331" s="109"/>
      <c r="FZ331" s="109"/>
      <c r="GA331" s="109"/>
      <c r="GB331" s="109"/>
      <c r="GC331" s="109"/>
      <c r="GD331" s="109"/>
      <c r="GE331" s="109"/>
      <c r="GF331" s="109"/>
      <c r="GG331" s="109"/>
      <c r="GH331" s="109"/>
      <c r="GI331" s="109"/>
      <c r="GJ331" s="109"/>
      <c r="GK331" s="109"/>
      <c r="GL331" s="109"/>
      <c r="GM331" s="109"/>
    </row>
    <row r="332" spans="144:195" x14ac:dyDescent="0.25">
      <c r="EN332" s="109"/>
      <c r="EO332" s="109"/>
      <c r="EP332" s="109"/>
      <c r="EQ332" s="109"/>
      <c r="ER332" s="109"/>
      <c r="ES332" s="109"/>
      <c r="ET332" s="109"/>
      <c r="EU332" s="109"/>
      <c r="EV332" s="109"/>
      <c r="EW332" s="109"/>
      <c r="EX332" s="109"/>
      <c r="EY332" s="109"/>
      <c r="EZ332" s="109"/>
      <c r="FA332" s="109"/>
      <c r="FB332" s="109"/>
      <c r="FC332" s="109"/>
      <c r="FD332" s="109"/>
      <c r="FE332" s="109"/>
      <c r="FF332" s="109"/>
      <c r="FG332" s="109"/>
      <c r="FH332" s="109"/>
      <c r="FI332" s="109"/>
      <c r="FJ332" s="109"/>
      <c r="FK332" s="109"/>
      <c r="FL332" s="109"/>
      <c r="FM332" s="109"/>
      <c r="FN332" s="109"/>
      <c r="FO332" s="109"/>
      <c r="FP332" s="109"/>
      <c r="FQ332" s="109"/>
      <c r="FR332" s="109"/>
      <c r="FS332" s="109"/>
      <c r="FT332" s="109"/>
      <c r="FU332" s="109"/>
      <c r="FV332" s="109"/>
      <c r="FW332" s="109"/>
      <c r="FX332" s="109"/>
      <c r="FY332" s="109"/>
      <c r="FZ332" s="109"/>
      <c r="GA332" s="109"/>
      <c r="GB332" s="109"/>
      <c r="GC332" s="109"/>
      <c r="GD332" s="109"/>
      <c r="GE332" s="109"/>
      <c r="GF332" s="109"/>
      <c r="GG332" s="109"/>
      <c r="GH332" s="109"/>
      <c r="GI332" s="109"/>
      <c r="GJ332" s="109"/>
      <c r="GK332" s="109"/>
      <c r="GL332" s="109"/>
      <c r="GM332" s="109"/>
    </row>
    <row r="333" spans="144:195" x14ac:dyDescent="0.25">
      <c r="EN333" s="109"/>
      <c r="EO333" s="109"/>
      <c r="EP333" s="109"/>
      <c r="EQ333" s="109"/>
      <c r="ER333" s="109"/>
      <c r="ES333" s="109"/>
      <c r="ET333" s="109"/>
      <c r="EU333" s="109"/>
      <c r="EV333" s="109"/>
      <c r="EW333" s="109"/>
      <c r="EX333" s="109"/>
      <c r="EY333" s="109"/>
      <c r="EZ333" s="109"/>
      <c r="FA333" s="109"/>
      <c r="FB333" s="109"/>
      <c r="FC333" s="109"/>
      <c r="FD333" s="109"/>
      <c r="FE333" s="109"/>
      <c r="FF333" s="109"/>
      <c r="FG333" s="109"/>
      <c r="FH333" s="109"/>
      <c r="FI333" s="109"/>
      <c r="FJ333" s="109"/>
      <c r="FK333" s="109"/>
      <c r="FL333" s="109"/>
      <c r="FM333" s="109"/>
      <c r="FN333" s="109"/>
      <c r="FO333" s="109"/>
      <c r="FP333" s="109"/>
      <c r="FQ333" s="109"/>
      <c r="FR333" s="109"/>
      <c r="FS333" s="109"/>
      <c r="FT333" s="109"/>
      <c r="FU333" s="109"/>
      <c r="FV333" s="109"/>
      <c r="FW333" s="109"/>
      <c r="FX333" s="109"/>
      <c r="FY333" s="109"/>
      <c r="FZ333" s="109"/>
      <c r="GA333" s="109"/>
      <c r="GB333" s="109"/>
      <c r="GC333" s="109"/>
      <c r="GD333" s="109"/>
      <c r="GE333" s="109"/>
      <c r="GF333" s="109"/>
      <c r="GG333" s="109"/>
      <c r="GH333" s="109"/>
      <c r="GI333" s="109"/>
      <c r="GJ333" s="109"/>
      <c r="GK333" s="109"/>
      <c r="GL333" s="109"/>
      <c r="GM333" s="109"/>
    </row>
    <row r="334" spans="144:195" x14ac:dyDescent="0.25">
      <c r="EN334" s="109"/>
      <c r="EO334" s="109"/>
      <c r="EP334" s="109"/>
      <c r="EQ334" s="109"/>
      <c r="ER334" s="109"/>
      <c r="ES334" s="109"/>
      <c r="ET334" s="109"/>
      <c r="EU334" s="109"/>
      <c r="EV334" s="109"/>
      <c r="EW334" s="109"/>
      <c r="EX334" s="109"/>
      <c r="EY334" s="109"/>
      <c r="EZ334" s="109"/>
      <c r="FA334" s="109"/>
      <c r="FB334" s="109"/>
      <c r="FC334" s="109"/>
      <c r="FD334" s="109"/>
      <c r="FE334" s="109"/>
      <c r="FF334" s="109"/>
      <c r="FG334" s="109"/>
      <c r="FH334" s="109"/>
      <c r="FI334" s="109"/>
      <c r="FJ334" s="109"/>
      <c r="FK334" s="109"/>
      <c r="FL334" s="109"/>
      <c r="FM334" s="109"/>
      <c r="FN334" s="109"/>
      <c r="FO334" s="109"/>
      <c r="FP334" s="109"/>
      <c r="FQ334" s="109"/>
      <c r="FR334" s="109"/>
      <c r="FS334" s="109"/>
      <c r="FT334" s="109"/>
      <c r="FU334" s="109"/>
      <c r="FV334" s="109"/>
      <c r="FW334" s="109"/>
      <c r="FX334" s="109"/>
      <c r="FY334" s="109"/>
      <c r="FZ334" s="109"/>
      <c r="GA334" s="109"/>
      <c r="GB334" s="109"/>
      <c r="GC334" s="109"/>
      <c r="GD334" s="109"/>
      <c r="GE334" s="109"/>
      <c r="GF334" s="109"/>
      <c r="GG334" s="109"/>
      <c r="GH334" s="109"/>
      <c r="GI334" s="109"/>
      <c r="GJ334" s="109"/>
      <c r="GK334" s="109"/>
      <c r="GL334" s="109"/>
      <c r="GM334" s="109"/>
    </row>
    <row r="335" spans="144:195" x14ac:dyDescent="0.25">
      <c r="EN335" s="109"/>
      <c r="EO335" s="109"/>
      <c r="EP335" s="109"/>
      <c r="EQ335" s="109"/>
      <c r="ER335" s="109"/>
      <c r="ES335" s="109"/>
      <c r="ET335" s="109"/>
      <c r="EU335" s="109"/>
      <c r="EV335" s="109"/>
      <c r="EW335" s="109"/>
      <c r="EX335" s="109"/>
      <c r="EY335" s="109"/>
      <c r="EZ335" s="109"/>
      <c r="FA335" s="109"/>
      <c r="FB335" s="109"/>
      <c r="FC335" s="109"/>
      <c r="FD335" s="109"/>
      <c r="FE335" s="109"/>
      <c r="FF335" s="109"/>
      <c r="FG335" s="109"/>
      <c r="FH335" s="109"/>
      <c r="FI335" s="109"/>
      <c r="FJ335" s="109"/>
      <c r="FK335" s="109"/>
      <c r="FL335" s="109"/>
      <c r="FM335" s="109"/>
      <c r="FN335" s="109"/>
      <c r="FO335" s="109"/>
      <c r="FP335" s="109"/>
      <c r="FQ335" s="109"/>
      <c r="FR335" s="109"/>
      <c r="FS335" s="109"/>
      <c r="FT335" s="109"/>
      <c r="FU335" s="109"/>
      <c r="FV335" s="109"/>
      <c r="FW335" s="109"/>
      <c r="FX335" s="109"/>
      <c r="FY335" s="109"/>
      <c r="FZ335" s="109"/>
      <c r="GA335" s="109"/>
      <c r="GB335" s="109"/>
      <c r="GC335" s="109"/>
      <c r="GD335" s="109"/>
      <c r="GE335" s="109"/>
      <c r="GF335" s="109"/>
      <c r="GG335" s="109"/>
      <c r="GH335" s="109"/>
      <c r="GI335" s="109"/>
      <c r="GJ335" s="109"/>
      <c r="GK335" s="109"/>
      <c r="GL335" s="109"/>
      <c r="GM335" s="109"/>
    </row>
    <row r="336" spans="144:195" x14ac:dyDescent="0.25">
      <c r="EN336" s="109"/>
      <c r="EO336" s="109"/>
      <c r="EP336" s="109"/>
      <c r="EQ336" s="109"/>
      <c r="ER336" s="109"/>
      <c r="ES336" s="109"/>
      <c r="ET336" s="109"/>
      <c r="EU336" s="109"/>
      <c r="EV336" s="109"/>
      <c r="EW336" s="109"/>
      <c r="EX336" s="109"/>
      <c r="EY336" s="109"/>
      <c r="EZ336" s="109"/>
      <c r="FA336" s="109"/>
      <c r="FB336" s="109"/>
      <c r="FC336" s="109"/>
      <c r="FD336" s="109"/>
      <c r="FE336" s="109"/>
      <c r="FF336" s="109"/>
      <c r="FG336" s="109"/>
      <c r="FH336" s="109"/>
      <c r="FI336" s="109"/>
      <c r="FJ336" s="109"/>
      <c r="FK336" s="109"/>
      <c r="FL336" s="109"/>
      <c r="FM336" s="109"/>
      <c r="FN336" s="109"/>
      <c r="FO336" s="109"/>
      <c r="FP336" s="109"/>
      <c r="FQ336" s="109"/>
      <c r="FR336" s="109"/>
      <c r="FS336" s="109"/>
      <c r="FT336" s="109"/>
      <c r="FU336" s="109"/>
      <c r="FV336" s="109"/>
      <c r="FW336" s="109"/>
      <c r="FX336" s="109"/>
      <c r="FY336" s="109"/>
      <c r="FZ336" s="109"/>
      <c r="GA336" s="109"/>
      <c r="GB336" s="109"/>
      <c r="GC336" s="109"/>
      <c r="GD336" s="109"/>
      <c r="GE336" s="109"/>
      <c r="GF336" s="109"/>
      <c r="GG336" s="109"/>
      <c r="GH336" s="109"/>
      <c r="GI336" s="109"/>
      <c r="GJ336" s="109"/>
      <c r="GK336" s="109"/>
      <c r="GL336" s="109"/>
      <c r="GM336" s="109"/>
    </row>
    <row r="337" spans="144:195" x14ac:dyDescent="0.25">
      <c r="EN337" s="109"/>
      <c r="EO337" s="109"/>
      <c r="EP337" s="109"/>
      <c r="EQ337" s="109"/>
      <c r="ER337" s="109"/>
      <c r="ES337" s="109"/>
      <c r="ET337" s="109"/>
      <c r="EU337" s="109"/>
      <c r="EV337" s="109"/>
      <c r="EW337" s="109"/>
      <c r="EX337" s="109"/>
      <c r="EY337" s="109"/>
      <c r="EZ337" s="109"/>
      <c r="FA337" s="109"/>
      <c r="FB337" s="109"/>
      <c r="FC337" s="109"/>
      <c r="FD337" s="109"/>
      <c r="FE337" s="109"/>
      <c r="FF337" s="109"/>
      <c r="FG337" s="109"/>
      <c r="FH337" s="109"/>
      <c r="FI337" s="109"/>
      <c r="FJ337" s="109"/>
      <c r="FK337" s="109"/>
      <c r="FL337" s="109"/>
      <c r="FM337" s="109"/>
      <c r="FN337" s="109"/>
      <c r="FO337" s="109"/>
      <c r="FP337" s="109"/>
      <c r="FQ337" s="109"/>
      <c r="FR337" s="109"/>
      <c r="FS337" s="109"/>
      <c r="FT337" s="109"/>
      <c r="FU337" s="109"/>
      <c r="FV337" s="109"/>
      <c r="FW337" s="109"/>
      <c r="FX337" s="109"/>
      <c r="FY337" s="109"/>
      <c r="FZ337" s="109"/>
      <c r="GA337" s="109"/>
      <c r="GB337" s="109"/>
      <c r="GC337" s="109"/>
      <c r="GD337" s="109"/>
      <c r="GE337" s="109"/>
      <c r="GF337" s="109"/>
      <c r="GG337" s="109"/>
      <c r="GH337" s="109"/>
      <c r="GI337" s="109"/>
      <c r="GJ337" s="109"/>
      <c r="GK337" s="109"/>
      <c r="GL337" s="109"/>
      <c r="GM337" s="109"/>
    </row>
    <row r="338" spans="144:195" x14ac:dyDescent="0.25">
      <c r="EN338" s="109"/>
      <c r="EO338" s="109"/>
      <c r="EP338" s="109"/>
      <c r="EQ338" s="109"/>
      <c r="ER338" s="109"/>
      <c r="ES338" s="109"/>
      <c r="ET338" s="109"/>
      <c r="EU338" s="109"/>
      <c r="EV338" s="109"/>
      <c r="EW338" s="109"/>
      <c r="EX338" s="109"/>
      <c r="EY338" s="109"/>
      <c r="EZ338" s="109"/>
      <c r="FA338" s="109"/>
      <c r="FB338" s="109"/>
      <c r="FC338" s="109"/>
      <c r="FD338" s="109"/>
      <c r="FE338" s="109"/>
      <c r="FF338" s="109"/>
      <c r="FG338" s="109"/>
      <c r="FH338" s="109"/>
      <c r="FI338" s="109"/>
      <c r="FJ338" s="109"/>
      <c r="FK338" s="109"/>
      <c r="FL338" s="109"/>
      <c r="FM338" s="109"/>
      <c r="FN338" s="109"/>
      <c r="FO338" s="109"/>
      <c r="FP338" s="109"/>
      <c r="FQ338" s="109"/>
      <c r="FR338" s="109"/>
      <c r="FS338" s="109"/>
      <c r="FT338" s="109"/>
      <c r="FU338" s="109"/>
      <c r="FV338" s="109"/>
      <c r="FW338" s="109"/>
      <c r="FX338" s="109"/>
      <c r="FY338" s="109"/>
      <c r="FZ338" s="109"/>
      <c r="GA338" s="109"/>
      <c r="GB338" s="109"/>
      <c r="GC338" s="109"/>
      <c r="GD338" s="109"/>
      <c r="GE338" s="109"/>
      <c r="GF338" s="109"/>
      <c r="GG338" s="109"/>
      <c r="GH338" s="109"/>
      <c r="GI338" s="109"/>
      <c r="GJ338" s="109"/>
      <c r="GK338" s="109"/>
      <c r="GL338" s="109"/>
      <c r="GM338" s="109"/>
    </row>
    <row r="339" spans="144:195" x14ac:dyDescent="0.25">
      <c r="EN339" s="109"/>
      <c r="EO339" s="109"/>
      <c r="EP339" s="109"/>
      <c r="EQ339" s="109"/>
      <c r="ER339" s="109"/>
      <c r="ES339" s="109"/>
      <c r="ET339" s="109"/>
      <c r="EU339" s="109"/>
      <c r="EV339" s="109"/>
      <c r="EW339" s="109"/>
      <c r="EX339" s="109"/>
      <c r="EY339" s="109"/>
      <c r="EZ339" s="109"/>
      <c r="FA339" s="109"/>
      <c r="FB339" s="109"/>
      <c r="FC339" s="109"/>
      <c r="FD339" s="109"/>
      <c r="FE339" s="109"/>
      <c r="FF339" s="109"/>
      <c r="FG339" s="109"/>
      <c r="FH339" s="109"/>
      <c r="FI339" s="109"/>
      <c r="FJ339" s="109"/>
      <c r="FK339" s="109"/>
      <c r="FL339" s="109"/>
      <c r="FM339" s="109"/>
      <c r="FN339" s="109"/>
      <c r="FO339" s="109"/>
      <c r="FP339" s="109"/>
      <c r="FQ339" s="109"/>
      <c r="FR339" s="109"/>
      <c r="FS339" s="109"/>
      <c r="FT339" s="109"/>
      <c r="FU339" s="109"/>
      <c r="FV339" s="109"/>
      <c r="FW339" s="109"/>
      <c r="FX339" s="109"/>
      <c r="FY339" s="109"/>
      <c r="FZ339" s="109"/>
      <c r="GA339" s="109"/>
      <c r="GB339" s="109"/>
      <c r="GC339" s="109"/>
      <c r="GD339" s="109"/>
      <c r="GE339" s="109"/>
      <c r="GF339" s="109"/>
      <c r="GG339" s="109"/>
      <c r="GH339" s="109"/>
      <c r="GI339" s="109"/>
      <c r="GJ339" s="109"/>
      <c r="GK339" s="109"/>
      <c r="GL339" s="109"/>
      <c r="GM339" s="109"/>
    </row>
    <row r="340" spans="144:195" x14ac:dyDescent="0.25">
      <c r="EN340" s="109"/>
      <c r="EO340" s="109"/>
      <c r="EP340" s="109"/>
      <c r="EQ340" s="109"/>
      <c r="ER340" s="109"/>
      <c r="ES340" s="109"/>
      <c r="ET340" s="109"/>
      <c r="EU340" s="109"/>
      <c r="EV340" s="109"/>
      <c r="EW340" s="109"/>
      <c r="EX340" s="109"/>
      <c r="EY340" s="109"/>
      <c r="EZ340" s="109"/>
      <c r="FA340" s="109"/>
      <c r="FB340" s="109"/>
      <c r="FC340" s="109"/>
      <c r="FD340" s="109"/>
      <c r="FE340" s="109"/>
      <c r="FF340" s="109"/>
      <c r="FG340" s="109"/>
      <c r="FH340" s="109"/>
      <c r="FI340" s="109"/>
      <c r="FJ340" s="109"/>
      <c r="FK340" s="109"/>
      <c r="FL340" s="109"/>
      <c r="FM340" s="109"/>
      <c r="FN340" s="109"/>
      <c r="FO340" s="109"/>
      <c r="FP340" s="109"/>
      <c r="FQ340" s="109"/>
      <c r="FR340" s="109"/>
      <c r="FS340" s="109"/>
      <c r="FT340" s="109"/>
      <c r="FU340" s="109"/>
      <c r="FV340" s="109"/>
      <c r="FW340" s="109"/>
      <c r="FX340" s="109"/>
      <c r="FY340" s="109"/>
      <c r="FZ340" s="109"/>
      <c r="GA340" s="109"/>
      <c r="GB340" s="109"/>
      <c r="GC340" s="109"/>
      <c r="GD340" s="109"/>
      <c r="GE340" s="109"/>
      <c r="GF340" s="109"/>
      <c r="GG340" s="109"/>
      <c r="GH340" s="109"/>
      <c r="GI340" s="109"/>
      <c r="GJ340" s="109"/>
      <c r="GK340" s="109"/>
      <c r="GL340" s="109"/>
      <c r="GM340" s="109"/>
    </row>
    <row r="341" spans="144:195" x14ac:dyDescent="0.25">
      <c r="EN341" s="109"/>
      <c r="EO341" s="109"/>
      <c r="EP341" s="109"/>
      <c r="EQ341" s="109"/>
      <c r="ER341" s="109"/>
      <c r="ES341" s="109"/>
      <c r="ET341" s="109"/>
      <c r="EU341" s="109"/>
      <c r="EV341" s="109"/>
      <c r="EW341" s="109"/>
      <c r="EX341" s="109"/>
      <c r="EY341" s="109"/>
      <c r="EZ341" s="109"/>
      <c r="FA341" s="109"/>
      <c r="FB341" s="109"/>
      <c r="FC341" s="109"/>
      <c r="FD341" s="109"/>
      <c r="FE341" s="109"/>
      <c r="FF341" s="109"/>
      <c r="FG341" s="109"/>
      <c r="FH341" s="109"/>
      <c r="FI341" s="109"/>
      <c r="FJ341" s="109"/>
      <c r="FK341" s="109"/>
      <c r="FL341" s="109"/>
      <c r="FM341" s="109"/>
      <c r="FN341" s="109"/>
      <c r="FO341" s="109"/>
      <c r="FP341" s="109"/>
      <c r="FQ341" s="109"/>
      <c r="FR341" s="109"/>
      <c r="FS341" s="109"/>
      <c r="FT341" s="109"/>
      <c r="FU341" s="109"/>
      <c r="FV341" s="109"/>
      <c r="FW341" s="109"/>
      <c r="FX341" s="109"/>
      <c r="FY341" s="109"/>
      <c r="FZ341" s="109"/>
      <c r="GA341" s="109"/>
      <c r="GB341" s="109"/>
      <c r="GC341" s="109"/>
      <c r="GD341" s="109"/>
      <c r="GE341" s="109"/>
      <c r="GF341" s="109"/>
      <c r="GG341" s="109"/>
      <c r="GH341" s="109"/>
      <c r="GI341" s="109"/>
      <c r="GJ341" s="109"/>
      <c r="GK341" s="109"/>
      <c r="GL341" s="109"/>
      <c r="GM341" s="109"/>
    </row>
    <row r="342" spans="144:195" x14ac:dyDescent="0.25">
      <c r="EN342" s="109"/>
      <c r="EO342" s="109"/>
      <c r="EP342" s="109"/>
      <c r="EQ342" s="109"/>
      <c r="ER342" s="109"/>
      <c r="ES342" s="109"/>
      <c r="ET342" s="109"/>
      <c r="EU342" s="109"/>
      <c r="EV342" s="109"/>
      <c r="EW342" s="109"/>
      <c r="EX342" s="109"/>
      <c r="EY342" s="109"/>
      <c r="EZ342" s="109"/>
      <c r="FA342" s="109"/>
      <c r="FB342" s="109"/>
      <c r="FC342" s="109"/>
      <c r="FD342" s="109"/>
      <c r="FE342" s="109"/>
      <c r="FF342" s="109"/>
      <c r="FG342" s="109"/>
      <c r="FH342" s="109"/>
      <c r="FI342" s="109"/>
      <c r="FJ342" s="109"/>
      <c r="FK342" s="109"/>
      <c r="FL342" s="109"/>
      <c r="FM342" s="109"/>
      <c r="FN342" s="109"/>
      <c r="FO342" s="109"/>
      <c r="FP342" s="109"/>
      <c r="FQ342" s="109"/>
      <c r="FR342" s="109"/>
      <c r="FS342" s="109"/>
      <c r="FT342" s="109"/>
      <c r="FU342" s="109"/>
      <c r="FV342" s="109"/>
      <c r="FW342" s="109"/>
      <c r="FX342" s="109"/>
      <c r="FY342" s="109"/>
      <c r="FZ342" s="109"/>
      <c r="GA342" s="109"/>
      <c r="GB342" s="109"/>
      <c r="GC342" s="109"/>
      <c r="GD342" s="109"/>
      <c r="GE342" s="109"/>
      <c r="GF342" s="109"/>
      <c r="GG342" s="109"/>
      <c r="GH342" s="109"/>
      <c r="GI342" s="109"/>
      <c r="GJ342" s="109"/>
      <c r="GK342" s="109"/>
      <c r="GL342" s="109"/>
      <c r="GM342" s="109"/>
    </row>
    <row r="343" spans="144:195" x14ac:dyDescent="0.25">
      <c r="EN343" s="109"/>
      <c r="EO343" s="109"/>
      <c r="EP343" s="109"/>
      <c r="EQ343" s="109"/>
      <c r="ER343" s="109"/>
      <c r="ES343" s="109"/>
      <c r="ET343" s="109"/>
      <c r="EU343" s="109"/>
      <c r="EV343" s="109"/>
      <c r="EW343" s="109"/>
      <c r="EX343" s="109"/>
      <c r="EY343" s="109"/>
      <c r="EZ343" s="109"/>
      <c r="FA343" s="109"/>
      <c r="FB343" s="109"/>
      <c r="FC343" s="109"/>
      <c r="FD343" s="109"/>
      <c r="FE343" s="109"/>
      <c r="FF343" s="109"/>
      <c r="FG343" s="109"/>
      <c r="FH343" s="109"/>
      <c r="FI343" s="109"/>
      <c r="FJ343" s="109"/>
      <c r="FK343" s="109"/>
      <c r="FL343" s="109"/>
      <c r="FM343" s="109"/>
      <c r="FN343" s="109"/>
      <c r="FO343" s="109"/>
      <c r="FP343" s="109"/>
      <c r="FQ343" s="109"/>
      <c r="FR343" s="109"/>
      <c r="FS343" s="109"/>
      <c r="FT343" s="109"/>
      <c r="FU343" s="109"/>
      <c r="FV343" s="109"/>
      <c r="FW343" s="109"/>
      <c r="FX343" s="109"/>
      <c r="FY343" s="109"/>
      <c r="FZ343" s="109"/>
      <c r="GA343" s="109"/>
      <c r="GB343" s="109"/>
      <c r="GC343" s="109"/>
      <c r="GD343" s="109"/>
      <c r="GE343" s="109"/>
      <c r="GF343" s="109"/>
      <c r="GG343" s="109"/>
      <c r="GH343" s="109"/>
      <c r="GI343" s="109"/>
      <c r="GJ343" s="109"/>
      <c r="GK343" s="109"/>
      <c r="GL343" s="109"/>
      <c r="GM343" s="109"/>
    </row>
    <row r="344" spans="144:195" x14ac:dyDescent="0.25">
      <c r="EN344" s="109"/>
      <c r="EO344" s="109"/>
      <c r="EP344" s="109"/>
      <c r="EQ344" s="109"/>
      <c r="ER344" s="109"/>
      <c r="ES344" s="109"/>
      <c r="ET344" s="109"/>
      <c r="EU344" s="109"/>
      <c r="EV344" s="109"/>
      <c r="EW344" s="109"/>
      <c r="EX344" s="109"/>
      <c r="EY344" s="109"/>
      <c r="EZ344" s="109"/>
      <c r="FA344" s="109"/>
      <c r="FB344" s="109"/>
      <c r="FC344" s="109"/>
      <c r="FD344" s="109"/>
      <c r="FE344" s="109"/>
      <c r="FF344" s="109"/>
      <c r="FG344" s="109"/>
      <c r="FH344" s="109"/>
      <c r="FI344" s="109"/>
      <c r="FJ344" s="109"/>
      <c r="FK344" s="109"/>
      <c r="FL344" s="109"/>
      <c r="FM344" s="109"/>
      <c r="FN344" s="109"/>
      <c r="FO344" s="109"/>
      <c r="FP344" s="109"/>
      <c r="FQ344" s="109"/>
      <c r="FR344" s="109"/>
      <c r="FS344" s="109"/>
      <c r="FT344" s="109"/>
      <c r="FU344" s="109"/>
      <c r="FV344" s="109"/>
      <c r="FW344" s="109"/>
      <c r="FX344" s="109"/>
      <c r="FY344" s="109"/>
      <c r="FZ344" s="109"/>
      <c r="GA344" s="109"/>
      <c r="GB344" s="109"/>
      <c r="GC344" s="109"/>
      <c r="GD344" s="109"/>
      <c r="GE344" s="109"/>
      <c r="GF344" s="109"/>
      <c r="GG344" s="109"/>
      <c r="GH344" s="109"/>
      <c r="GI344" s="109"/>
      <c r="GJ344" s="109"/>
      <c r="GK344" s="109"/>
      <c r="GL344" s="109"/>
      <c r="GM344" s="109"/>
    </row>
    <row r="345" spans="144:195" x14ac:dyDescent="0.25">
      <c r="EN345" s="109"/>
      <c r="EO345" s="109"/>
      <c r="EP345" s="109"/>
      <c r="EQ345" s="109"/>
      <c r="ER345" s="109"/>
      <c r="ES345" s="109"/>
      <c r="ET345" s="109"/>
      <c r="EU345" s="109"/>
      <c r="EV345" s="109"/>
      <c r="EW345" s="109"/>
      <c r="EX345" s="109"/>
      <c r="EY345" s="109"/>
      <c r="EZ345" s="109"/>
      <c r="FA345" s="109"/>
      <c r="FB345" s="109"/>
      <c r="FC345" s="109"/>
      <c r="FD345" s="109"/>
      <c r="FE345" s="109"/>
      <c r="FF345" s="109"/>
      <c r="FG345" s="109"/>
      <c r="FH345" s="109"/>
      <c r="FI345" s="109"/>
      <c r="FJ345" s="109"/>
      <c r="FK345" s="109"/>
      <c r="FL345" s="109"/>
      <c r="FM345" s="109"/>
      <c r="FN345" s="109"/>
      <c r="FO345" s="109"/>
      <c r="FP345" s="109"/>
      <c r="FQ345" s="109"/>
      <c r="FR345" s="109"/>
      <c r="FS345" s="109"/>
      <c r="FT345" s="109"/>
      <c r="FU345" s="109"/>
      <c r="FV345" s="109"/>
      <c r="FW345" s="109"/>
      <c r="FX345" s="109"/>
      <c r="FY345" s="109"/>
      <c r="FZ345" s="109"/>
      <c r="GA345" s="109"/>
      <c r="GB345" s="109"/>
      <c r="GC345" s="109"/>
      <c r="GD345" s="109"/>
      <c r="GE345" s="109"/>
      <c r="GF345" s="109"/>
      <c r="GG345" s="109"/>
      <c r="GH345" s="109"/>
      <c r="GI345" s="109"/>
      <c r="GJ345" s="109"/>
      <c r="GK345" s="109"/>
      <c r="GL345" s="109"/>
      <c r="GM345" s="109"/>
    </row>
    <row r="346" spans="144:195" x14ac:dyDescent="0.25">
      <c r="EN346" s="109"/>
      <c r="EO346" s="109"/>
      <c r="EP346" s="109"/>
      <c r="EQ346" s="109"/>
      <c r="ER346" s="109"/>
      <c r="ES346" s="109"/>
      <c r="ET346" s="109"/>
      <c r="EU346" s="109"/>
      <c r="EV346" s="109"/>
      <c r="EW346" s="109"/>
      <c r="EX346" s="109"/>
      <c r="EY346" s="109"/>
      <c r="EZ346" s="109"/>
      <c r="FA346" s="109"/>
      <c r="FB346" s="109"/>
      <c r="FC346" s="109"/>
      <c r="FD346" s="109"/>
      <c r="FE346" s="109"/>
      <c r="FF346" s="109"/>
      <c r="FG346" s="109"/>
      <c r="FH346" s="109"/>
      <c r="FI346" s="109"/>
      <c r="FJ346" s="109"/>
      <c r="FK346" s="109"/>
      <c r="FL346" s="109"/>
      <c r="FM346" s="109"/>
      <c r="FN346" s="109"/>
      <c r="FO346" s="109"/>
      <c r="FP346" s="109"/>
      <c r="FQ346" s="109"/>
      <c r="FR346" s="109"/>
      <c r="FS346" s="109"/>
      <c r="FT346" s="109"/>
      <c r="FU346" s="109"/>
      <c r="FV346" s="109"/>
      <c r="FW346" s="109"/>
      <c r="FX346" s="109"/>
      <c r="FY346" s="109"/>
      <c r="FZ346" s="109"/>
      <c r="GA346" s="109"/>
      <c r="GB346" s="109"/>
      <c r="GC346" s="109"/>
      <c r="GD346" s="109"/>
      <c r="GE346" s="109"/>
      <c r="GF346" s="109"/>
      <c r="GG346" s="109"/>
      <c r="GH346" s="109"/>
      <c r="GI346" s="109"/>
      <c r="GJ346" s="109"/>
      <c r="GK346" s="109"/>
      <c r="GL346" s="109"/>
      <c r="GM346" s="109"/>
    </row>
    <row r="347" spans="144:195" x14ac:dyDescent="0.25">
      <c r="EN347" s="109"/>
      <c r="EO347" s="109"/>
      <c r="EP347" s="109"/>
      <c r="EQ347" s="109"/>
      <c r="ER347" s="109"/>
      <c r="ES347" s="109"/>
      <c r="ET347" s="109"/>
      <c r="EU347" s="109"/>
      <c r="EV347" s="109"/>
      <c r="EW347" s="109"/>
      <c r="EX347" s="109"/>
      <c r="EY347" s="109"/>
      <c r="EZ347" s="109"/>
      <c r="FA347" s="109"/>
      <c r="FB347" s="109"/>
      <c r="FC347" s="109"/>
      <c r="FD347" s="109"/>
      <c r="FE347" s="109"/>
      <c r="FF347" s="109"/>
      <c r="FG347" s="109"/>
      <c r="FH347" s="109"/>
      <c r="FI347" s="109"/>
      <c r="FJ347" s="109"/>
      <c r="FK347" s="109"/>
      <c r="FL347" s="109"/>
      <c r="FM347" s="109"/>
      <c r="FN347" s="109"/>
      <c r="FO347" s="109"/>
      <c r="FP347" s="109"/>
      <c r="FQ347" s="109"/>
      <c r="FR347" s="109"/>
      <c r="FS347" s="109"/>
      <c r="FT347" s="109"/>
      <c r="FU347" s="109"/>
      <c r="FV347" s="109"/>
      <c r="FW347" s="109"/>
      <c r="FX347" s="109"/>
      <c r="FY347" s="109"/>
      <c r="FZ347" s="109"/>
      <c r="GA347" s="109"/>
      <c r="GB347" s="109"/>
      <c r="GC347" s="109"/>
      <c r="GD347" s="109"/>
      <c r="GE347" s="109"/>
      <c r="GF347" s="109"/>
      <c r="GG347" s="109"/>
      <c r="GH347" s="109"/>
      <c r="GI347" s="109"/>
      <c r="GJ347" s="109"/>
      <c r="GK347" s="109"/>
      <c r="GL347" s="109"/>
      <c r="GM347" s="109"/>
    </row>
    <row r="348" spans="144:195" x14ac:dyDescent="0.25">
      <c r="EN348" s="109"/>
      <c r="EO348" s="109"/>
      <c r="EP348" s="109"/>
      <c r="EQ348" s="109"/>
      <c r="ER348" s="109"/>
      <c r="ES348" s="109"/>
      <c r="ET348" s="109"/>
      <c r="EU348" s="109"/>
      <c r="EV348" s="109"/>
      <c r="EW348" s="109"/>
      <c r="EX348" s="109"/>
      <c r="EY348" s="109"/>
      <c r="EZ348" s="109"/>
      <c r="FA348" s="109"/>
      <c r="FB348" s="109"/>
      <c r="FC348" s="109"/>
      <c r="FD348" s="109"/>
      <c r="FE348" s="109"/>
      <c r="FF348" s="109"/>
      <c r="FG348" s="109"/>
      <c r="FH348" s="109"/>
      <c r="FI348" s="109"/>
      <c r="FJ348" s="109"/>
      <c r="FK348" s="109"/>
      <c r="FL348" s="109"/>
      <c r="FM348" s="109"/>
      <c r="FN348" s="109"/>
      <c r="FO348" s="109"/>
      <c r="FP348" s="109"/>
      <c r="FQ348" s="109"/>
      <c r="FR348" s="109"/>
      <c r="FS348" s="109"/>
      <c r="FT348" s="109"/>
      <c r="FU348" s="109"/>
      <c r="FV348" s="109"/>
      <c r="FW348" s="109"/>
      <c r="FX348" s="109"/>
      <c r="FY348" s="109"/>
      <c r="FZ348" s="109"/>
      <c r="GA348" s="109"/>
      <c r="GB348" s="109"/>
      <c r="GC348" s="109"/>
      <c r="GD348" s="109"/>
      <c r="GE348" s="109"/>
      <c r="GF348" s="109"/>
      <c r="GG348" s="109"/>
      <c r="GH348" s="109"/>
      <c r="GI348" s="109"/>
      <c r="GJ348" s="109"/>
      <c r="GK348" s="109"/>
      <c r="GL348" s="109"/>
      <c r="GM348" s="109"/>
    </row>
    <row r="349" spans="144:195" x14ac:dyDescent="0.25">
      <c r="EN349" s="109"/>
      <c r="EO349" s="109"/>
      <c r="EP349" s="109"/>
      <c r="EQ349" s="109"/>
      <c r="ER349" s="109"/>
      <c r="ES349" s="109"/>
      <c r="ET349" s="109"/>
      <c r="EU349" s="109"/>
      <c r="EV349" s="109"/>
      <c r="EW349" s="109"/>
      <c r="EX349" s="109"/>
      <c r="EY349" s="109"/>
      <c r="EZ349" s="109"/>
      <c r="FA349" s="109"/>
      <c r="FB349" s="109"/>
      <c r="FC349" s="109"/>
      <c r="FD349" s="109"/>
      <c r="FE349" s="109"/>
      <c r="FF349" s="109"/>
      <c r="FG349" s="109"/>
      <c r="FH349" s="109"/>
      <c r="FI349" s="109"/>
      <c r="FJ349" s="109"/>
      <c r="FK349" s="109"/>
      <c r="FL349" s="109"/>
      <c r="FM349" s="109"/>
      <c r="FN349" s="109"/>
      <c r="FO349" s="109"/>
      <c r="FP349" s="109"/>
      <c r="FQ349" s="109"/>
      <c r="FR349" s="109"/>
      <c r="FS349" s="109"/>
      <c r="FT349" s="109"/>
      <c r="FU349" s="109"/>
      <c r="FV349" s="109"/>
      <c r="FW349" s="109"/>
      <c r="FX349" s="109"/>
      <c r="FY349" s="109"/>
      <c r="FZ349" s="109"/>
      <c r="GA349" s="109"/>
      <c r="GB349" s="109"/>
      <c r="GC349" s="109"/>
      <c r="GD349" s="109"/>
      <c r="GE349" s="109"/>
      <c r="GF349" s="109"/>
      <c r="GG349" s="109"/>
      <c r="GH349" s="109"/>
      <c r="GI349" s="109"/>
      <c r="GJ349" s="109"/>
      <c r="GK349" s="109"/>
      <c r="GL349" s="109"/>
      <c r="GM349" s="109"/>
    </row>
    <row r="350" spans="144:195" x14ac:dyDescent="0.25">
      <c r="EN350" s="109"/>
      <c r="EO350" s="109"/>
      <c r="EP350" s="109"/>
      <c r="EQ350" s="109"/>
      <c r="ER350" s="109"/>
      <c r="ES350" s="109"/>
      <c r="ET350" s="109"/>
      <c r="EU350" s="109"/>
      <c r="EV350" s="109"/>
      <c r="EW350" s="109"/>
      <c r="EX350" s="109"/>
      <c r="EY350" s="109"/>
      <c r="EZ350" s="109"/>
      <c r="FA350" s="109"/>
      <c r="FB350" s="109"/>
      <c r="FC350" s="109"/>
      <c r="FD350" s="109"/>
      <c r="FE350" s="109"/>
      <c r="FF350" s="109"/>
      <c r="FG350" s="109"/>
      <c r="FH350" s="109"/>
      <c r="FI350" s="109"/>
      <c r="FJ350" s="109"/>
      <c r="FK350" s="109"/>
      <c r="FL350" s="109"/>
      <c r="FM350" s="109"/>
      <c r="FN350" s="109"/>
      <c r="FO350" s="109"/>
      <c r="FP350" s="109"/>
      <c r="FQ350" s="109"/>
      <c r="FR350" s="109"/>
      <c r="FS350" s="109"/>
      <c r="FT350" s="109"/>
      <c r="FU350" s="109"/>
      <c r="FV350" s="109"/>
      <c r="FW350" s="109"/>
      <c r="FX350" s="109"/>
      <c r="FY350" s="109"/>
      <c r="FZ350" s="109"/>
      <c r="GA350" s="109"/>
      <c r="GB350" s="109"/>
      <c r="GC350" s="109"/>
      <c r="GD350" s="109"/>
      <c r="GE350" s="109"/>
      <c r="GF350" s="109"/>
      <c r="GG350" s="109"/>
      <c r="GH350" s="109"/>
      <c r="GI350" s="109"/>
      <c r="GJ350" s="109"/>
      <c r="GK350" s="109"/>
      <c r="GL350" s="109"/>
      <c r="GM350" s="109"/>
    </row>
    <row r="351" spans="144:195" x14ac:dyDescent="0.25">
      <c r="EN351" s="109"/>
      <c r="EO351" s="109"/>
      <c r="EP351" s="109"/>
      <c r="EQ351" s="109"/>
      <c r="ER351" s="109"/>
      <c r="ES351" s="109"/>
      <c r="ET351" s="109"/>
      <c r="EU351" s="109"/>
      <c r="EV351" s="109"/>
      <c r="EW351" s="109"/>
      <c r="EX351" s="109"/>
      <c r="EY351" s="109"/>
      <c r="EZ351" s="109"/>
      <c r="FA351" s="109"/>
      <c r="FB351" s="109"/>
      <c r="FC351" s="109"/>
      <c r="FD351" s="109"/>
      <c r="FE351" s="109"/>
      <c r="FF351" s="109"/>
      <c r="FG351" s="109"/>
      <c r="FH351" s="109"/>
      <c r="FI351" s="109"/>
      <c r="FJ351" s="109"/>
      <c r="FK351" s="109"/>
      <c r="FL351" s="109"/>
      <c r="FM351" s="109"/>
      <c r="FN351" s="109"/>
      <c r="FO351" s="109"/>
      <c r="FP351" s="109"/>
      <c r="FQ351" s="109"/>
      <c r="FR351" s="109"/>
      <c r="FS351" s="109"/>
      <c r="FT351" s="109"/>
      <c r="FU351" s="109"/>
      <c r="FV351" s="109"/>
      <c r="FW351" s="109"/>
      <c r="FX351" s="109"/>
      <c r="FY351" s="109"/>
      <c r="FZ351" s="109"/>
      <c r="GA351" s="109"/>
      <c r="GB351" s="109"/>
      <c r="GC351" s="109"/>
      <c r="GD351" s="109"/>
      <c r="GE351" s="109"/>
      <c r="GF351" s="109"/>
      <c r="GG351" s="109"/>
      <c r="GH351" s="109"/>
      <c r="GI351" s="109"/>
      <c r="GJ351" s="109"/>
      <c r="GK351" s="109"/>
      <c r="GL351" s="109"/>
      <c r="GM351" s="109"/>
    </row>
    <row r="352" spans="144:195" x14ac:dyDescent="0.25">
      <c r="EN352" s="109"/>
      <c r="EO352" s="109"/>
      <c r="EP352" s="109"/>
      <c r="EQ352" s="109"/>
      <c r="ER352" s="109"/>
      <c r="ES352" s="109"/>
      <c r="ET352" s="109"/>
      <c r="EU352" s="109"/>
      <c r="EV352" s="109"/>
      <c r="EW352" s="109"/>
      <c r="EX352" s="109"/>
      <c r="EY352" s="109"/>
      <c r="EZ352" s="109"/>
      <c r="FA352" s="109"/>
      <c r="FB352" s="109"/>
      <c r="FC352" s="109"/>
      <c r="FD352" s="109"/>
      <c r="FE352" s="109"/>
      <c r="FF352" s="109"/>
      <c r="FG352" s="109"/>
      <c r="FH352" s="109"/>
      <c r="FI352" s="109"/>
      <c r="FJ352" s="109"/>
      <c r="FK352" s="109"/>
      <c r="FL352" s="109"/>
      <c r="FM352" s="109"/>
      <c r="FN352" s="109"/>
      <c r="FO352" s="109"/>
      <c r="FP352" s="109"/>
      <c r="FQ352" s="109"/>
      <c r="FR352" s="109"/>
      <c r="FS352" s="109"/>
      <c r="FT352" s="109"/>
      <c r="FU352" s="109"/>
      <c r="FV352" s="109"/>
      <c r="FW352" s="109"/>
      <c r="FX352" s="109"/>
      <c r="FY352" s="109"/>
      <c r="FZ352" s="109"/>
      <c r="GA352" s="109"/>
      <c r="GB352" s="109"/>
      <c r="GC352" s="109"/>
      <c r="GD352" s="109"/>
      <c r="GE352" s="109"/>
      <c r="GF352" s="109"/>
      <c r="GG352" s="109"/>
      <c r="GH352" s="109"/>
      <c r="GI352" s="109"/>
      <c r="GJ352" s="109"/>
      <c r="GK352" s="109"/>
      <c r="GL352" s="109"/>
      <c r="GM352" s="109"/>
    </row>
    <row r="353" spans="144:195" x14ac:dyDescent="0.25">
      <c r="EN353" s="109"/>
      <c r="EO353" s="109"/>
      <c r="EP353" s="109"/>
      <c r="EQ353" s="109"/>
      <c r="ER353" s="109"/>
      <c r="ES353" s="109"/>
      <c r="ET353" s="109"/>
      <c r="EU353" s="109"/>
      <c r="EV353" s="109"/>
      <c r="EW353" s="109"/>
      <c r="EX353" s="109"/>
      <c r="EY353" s="109"/>
      <c r="EZ353" s="109"/>
      <c r="FA353" s="109"/>
      <c r="FB353" s="109"/>
      <c r="FC353" s="109"/>
      <c r="FD353" s="109"/>
      <c r="FE353" s="109"/>
      <c r="FF353" s="109"/>
      <c r="FG353" s="109"/>
      <c r="FH353" s="109"/>
      <c r="FI353" s="109"/>
      <c r="FJ353" s="109"/>
      <c r="FK353" s="109"/>
      <c r="FL353" s="109"/>
      <c r="FM353" s="109"/>
      <c r="FN353" s="109"/>
      <c r="FO353" s="109"/>
      <c r="FP353" s="109"/>
      <c r="FQ353" s="109"/>
      <c r="FR353" s="109"/>
      <c r="FS353" s="109"/>
      <c r="FT353" s="109"/>
      <c r="FU353" s="109"/>
      <c r="FV353" s="109"/>
      <c r="FW353" s="109"/>
      <c r="FX353" s="109"/>
      <c r="FY353" s="109"/>
      <c r="FZ353" s="109"/>
      <c r="GA353" s="109"/>
      <c r="GB353" s="109"/>
      <c r="GC353" s="109"/>
      <c r="GD353" s="109"/>
      <c r="GE353" s="109"/>
      <c r="GF353" s="109"/>
      <c r="GG353" s="109"/>
      <c r="GH353" s="109"/>
      <c r="GI353" s="109"/>
      <c r="GJ353" s="109"/>
      <c r="GK353" s="109"/>
      <c r="GL353" s="109"/>
      <c r="GM353" s="109"/>
    </row>
    <row r="354" spans="144:195" x14ac:dyDescent="0.25">
      <c r="EN354" s="109"/>
      <c r="EO354" s="109"/>
      <c r="EP354" s="109"/>
      <c r="EQ354" s="109"/>
      <c r="ER354" s="109"/>
      <c r="ES354" s="109"/>
      <c r="ET354" s="109"/>
      <c r="EU354" s="109"/>
      <c r="EV354" s="109"/>
      <c r="EW354" s="109"/>
      <c r="EX354" s="109"/>
      <c r="EY354" s="109"/>
      <c r="EZ354" s="109"/>
      <c r="FA354" s="109"/>
      <c r="FB354" s="109"/>
      <c r="FC354" s="109"/>
      <c r="FD354" s="109"/>
      <c r="FE354" s="109"/>
      <c r="FF354" s="109"/>
      <c r="FG354" s="109"/>
      <c r="FH354" s="109"/>
      <c r="FI354" s="109"/>
      <c r="FJ354" s="109"/>
      <c r="FK354" s="109"/>
      <c r="FL354" s="109"/>
      <c r="FM354" s="109"/>
      <c r="FN354" s="109"/>
      <c r="FO354" s="109"/>
      <c r="FP354" s="109"/>
      <c r="FQ354" s="109"/>
      <c r="FR354" s="109"/>
      <c r="FS354" s="109"/>
      <c r="FT354" s="109"/>
      <c r="FU354" s="109"/>
      <c r="FV354" s="109"/>
      <c r="FW354" s="109"/>
      <c r="FX354" s="109"/>
      <c r="FY354" s="109"/>
      <c r="FZ354" s="109"/>
      <c r="GA354" s="109"/>
      <c r="GB354" s="109"/>
      <c r="GC354" s="109"/>
      <c r="GD354" s="109"/>
      <c r="GE354" s="109"/>
      <c r="GF354" s="109"/>
      <c r="GG354" s="109"/>
      <c r="GH354" s="109"/>
      <c r="GI354" s="109"/>
      <c r="GJ354" s="109"/>
      <c r="GK354" s="109"/>
      <c r="GL354" s="109"/>
      <c r="GM354" s="109"/>
    </row>
    <row r="355" spans="144:195" x14ac:dyDescent="0.25">
      <c r="EN355" s="109"/>
      <c r="EO355" s="109"/>
      <c r="EP355" s="109"/>
      <c r="EQ355" s="109"/>
      <c r="ER355" s="109"/>
      <c r="ES355" s="109"/>
      <c r="ET355" s="109"/>
      <c r="EU355" s="109"/>
      <c r="EV355" s="109"/>
      <c r="EW355" s="109"/>
      <c r="EX355" s="109"/>
      <c r="EY355" s="109"/>
      <c r="EZ355" s="109"/>
      <c r="FA355" s="109"/>
      <c r="FB355" s="109"/>
      <c r="FC355" s="109"/>
      <c r="FD355" s="109"/>
      <c r="FE355" s="109"/>
      <c r="FF355" s="109"/>
      <c r="FG355" s="109"/>
      <c r="FH355" s="109"/>
      <c r="FI355" s="109"/>
      <c r="FJ355" s="109"/>
      <c r="FK355" s="109"/>
      <c r="FL355" s="109"/>
      <c r="FM355" s="109"/>
      <c r="FN355" s="109"/>
      <c r="FO355" s="109"/>
      <c r="FP355" s="109"/>
      <c r="FQ355" s="109"/>
      <c r="FR355" s="109"/>
      <c r="FS355" s="109"/>
      <c r="FT355" s="109"/>
      <c r="FU355" s="109"/>
      <c r="FV355" s="109"/>
      <c r="FW355" s="109"/>
      <c r="FX355" s="109"/>
      <c r="FY355" s="109"/>
      <c r="FZ355" s="109"/>
      <c r="GA355" s="109"/>
      <c r="GB355" s="109"/>
      <c r="GC355" s="109"/>
      <c r="GD355" s="109"/>
      <c r="GE355" s="109"/>
      <c r="GF355" s="109"/>
      <c r="GG355" s="109"/>
      <c r="GH355" s="109"/>
      <c r="GI355" s="109"/>
      <c r="GJ355" s="109"/>
      <c r="GK355" s="109"/>
      <c r="GL355" s="109"/>
      <c r="GM355" s="109"/>
    </row>
    <row r="356" spans="144:195" x14ac:dyDescent="0.25">
      <c r="EN356" s="109"/>
      <c r="EO356" s="109"/>
      <c r="EP356" s="109"/>
      <c r="EQ356" s="109"/>
      <c r="ER356" s="109"/>
      <c r="ES356" s="109"/>
      <c r="ET356" s="109"/>
      <c r="EU356" s="109"/>
      <c r="EV356" s="109"/>
      <c r="EW356" s="109"/>
      <c r="EX356" s="109"/>
      <c r="EY356" s="109"/>
      <c r="EZ356" s="109"/>
      <c r="FA356" s="109"/>
      <c r="FB356" s="109"/>
      <c r="FC356" s="109"/>
      <c r="FD356" s="109"/>
      <c r="FE356" s="109"/>
      <c r="FF356" s="109"/>
      <c r="FG356" s="109"/>
      <c r="FH356" s="109"/>
      <c r="FI356" s="109"/>
      <c r="FJ356" s="109"/>
      <c r="FK356" s="109"/>
      <c r="FL356" s="109"/>
      <c r="FM356" s="109"/>
      <c r="FN356" s="109"/>
      <c r="FO356" s="109"/>
      <c r="FP356" s="109"/>
      <c r="FQ356" s="109"/>
      <c r="FR356" s="109"/>
      <c r="FS356" s="109"/>
      <c r="FT356" s="109"/>
      <c r="FU356" s="109"/>
      <c r="FV356" s="109"/>
      <c r="FW356" s="109"/>
      <c r="FX356" s="109"/>
      <c r="FY356" s="109"/>
      <c r="FZ356" s="109"/>
      <c r="GA356" s="109"/>
      <c r="GB356" s="109"/>
      <c r="GC356" s="109"/>
      <c r="GD356" s="109"/>
      <c r="GE356" s="109"/>
      <c r="GF356" s="109"/>
      <c r="GG356" s="109"/>
      <c r="GH356" s="109"/>
      <c r="GI356" s="109"/>
      <c r="GJ356" s="109"/>
      <c r="GK356" s="109"/>
      <c r="GL356" s="109"/>
      <c r="GM356" s="109"/>
    </row>
    <row r="357" spans="144:195" x14ac:dyDescent="0.25">
      <c r="EN357" s="109"/>
      <c r="EO357" s="109"/>
      <c r="EP357" s="109"/>
      <c r="EQ357" s="109"/>
      <c r="ER357" s="109"/>
      <c r="ES357" s="109"/>
      <c r="ET357" s="109"/>
      <c r="EU357" s="109"/>
      <c r="EV357" s="109"/>
      <c r="EW357" s="109"/>
      <c r="EX357" s="109"/>
      <c r="EY357" s="109"/>
      <c r="EZ357" s="109"/>
      <c r="FA357" s="109"/>
      <c r="FB357" s="109"/>
      <c r="FC357" s="109"/>
      <c r="FD357" s="109"/>
      <c r="FE357" s="109"/>
      <c r="FF357" s="109"/>
      <c r="FG357" s="109"/>
      <c r="FH357" s="109"/>
      <c r="FI357" s="109"/>
      <c r="FJ357" s="109"/>
      <c r="FK357" s="109"/>
      <c r="FL357" s="109"/>
      <c r="FM357" s="109"/>
      <c r="FN357" s="109"/>
      <c r="FO357" s="109"/>
      <c r="FP357" s="109"/>
      <c r="FQ357" s="109"/>
      <c r="FR357" s="109"/>
      <c r="FS357" s="109"/>
      <c r="FT357" s="109"/>
      <c r="FU357" s="109"/>
      <c r="FV357" s="109"/>
      <c r="FW357" s="109"/>
      <c r="FX357" s="109"/>
      <c r="FY357" s="109"/>
      <c r="FZ357" s="109"/>
      <c r="GA357" s="109"/>
      <c r="GB357" s="109"/>
      <c r="GC357" s="109"/>
      <c r="GD357" s="109"/>
      <c r="GE357" s="109"/>
      <c r="GF357" s="109"/>
      <c r="GG357" s="109"/>
      <c r="GH357" s="109"/>
      <c r="GI357" s="109"/>
      <c r="GJ357" s="109"/>
      <c r="GK357" s="109"/>
      <c r="GL357" s="109"/>
      <c r="GM357" s="109"/>
    </row>
    <row r="358" spans="144:195" x14ac:dyDescent="0.25">
      <c r="EN358" s="109"/>
      <c r="EO358" s="109"/>
      <c r="EP358" s="109"/>
      <c r="EQ358" s="109"/>
      <c r="ER358" s="109"/>
      <c r="ES358" s="109"/>
      <c r="ET358" s="109"/>
      <c r="EU358" s="109"/>
      <c r="EV358" s="109"/>
      <c r="EW358" s="109"/>
      <c r="EX358" s="109"/>
      <c r="EY358" s="109"/>
      <c r="EZ358" s="109"/>
      <c r="FA358" s="109"/>
      <c r="FB358" s="109"/>
      <c r="FC358" s="109"/>
      <c r="FD358" s="109"/>
      <c r="FE358" s="109"/>
      <c r="FF358" s="109"/>
      <c r="FG358" s="109"/>
      <c r="FH358" s="109"/>
      <c r="FI358" s="109"/>
      <c r="FJ358" s="109"/>
      <c r="FK358" s="109"/>
      <c r="FL358" s="109"/>
      <c r="FM358" s="109"/>
      <c r="FN358" s="109"/>
      <c r="FO358" s="109"/>
      <c r="FP358" s="109"/>
      <c r="FQ358" s="109"/>
      <c r="FR358" s="109"/>
      <c r="FS358" s="109"/>
      <c r="FT358" s="109"/>
      <c r="FU358" s="109"/>
      <c r="FV358" s="109"/>
      <c r="FW358" s="109"/>
      <c r="FX358" s="109"/>
      <c r="FY358" s="109"/>
      <c r="FZ358" s="109"/>
      <c r="GA358" s="109"/>
      <c r="GB358" s="109"/>
      <c r="GC358" s="109"/>
      <c r="GD358" s="109"/>
      <c r="GE358" s="109"/>
      <c r="GF358" s="109"/>
      <c r="GG358" s="109"/>
      <c r="GH358" s="109"/>
      <c r="GI358" s="109"/>
      <c r="GJ358" s="109"/>
      <c r="GK358" s="109"/>
      <c r="GL358" s="109"/>
      <c r="GM358" s="109"/>
    </row>
    <row r="359" spans="144:195" x14ac:dyDescent="0.25">
      <c r="EN359" s="109"/>
      <c r="EO359" s="109"/>
      <c r="EP359" s="109"/>
      <c r="EQ359" s="109"/>
      <c r="ER359" s="109"/>
      <c r="ES359" s="109"/>
      <c r="ET359" s="109"/>
      <c r="EU359" s="109"/>
      <c r="EV359" s="109"/>
      <c r="EW359" s="109"/>
      <c r="EX359" s="109"/>
      <c r="EY359" s="109"/>
      <c r="EZ359" s="109"/>
      <c r="FA359" s="109"/>
      <c r="FB359" s="109"/>
      <c r="FC359" s="109"/>
      <c r="FD359" s="109"/>
      <c r="FE359" s="109"/>
      <c r="FF359" s="109"/>
      <c r="FG359" s="109"/>
      <c r="FH359" s="109"/>
      <c r="FI359" s="109"/>
      <c r="FJ359" s="109"/>
      <c r="FK359" s="109"/>
      <c r="FL359" s="109"/>
      <c r="FM359" s="109"/>
      <c r="FN359" s="109"/>
      <c r="FO359" s="109"/>
      <c r="FP359" s="109"/>
      <c r="FQ359" s="109"/>
      <c r="FR359" s="109"/>
      <c r="FS359" s="109"/>
      <c r="FT359" s="109"/>
      <c r="FU359" s="109"/>
      <c r="FV359" s="109"/>
      <c r="FW359" s="109"/>
      <c r="FX359" s="109"/>
      <c r="FY359" s="109"/>
      <c r="FZ359" s="109"/>
      <c r="GA359" s="109"/>
      <c r="GB359" s="109"/>
      <c r="GC359" s="109"/>
      <c r="GD359" s="109"/>
      <c r="GE359" s="109"/>
      <c r="GF359" s="109"/>
      <c r="GG359" s="109"/>
      <c r="GH359" s="109"/>
      <c r="GI359" s="109"/>
      <c r="GJ359" s="109"/>
      <c r="GK359" s="109"/>
      <c r="GL359" s="109"/>
      <c r="GM359" s="109"/>
    </row>
    <row r="360" spans="144:195" x14ac:dyDescent="0.25">
      <c r="EN360" s="109"/>
      <c r="EO360" s="109"/>
      <c r="EP360" s="109"/>
      <c r="EQ360" s="109"/>
      <c r="ER360" s="109"/>
      <c r="ES360" s="109"/>
      <c r="ET360" s="109"/>
      <c r="EU360" s="109"/>
      <c r="EV360" s="109"/>
      <c r="EW360" s="109"/>
      <c r="EX360" s="109"/>
      <c r="EY360" s="109"/>
      <c r="EZ360" s="109"/>
      <c r="FA360" s="109"/>
      <c r="FB360" s="109"/>
      <c r="FC360" s="109"/>
      <c r="FD360" s="109"/>
      <c r="FE360" s="109"/>
      <c r="FF360" s="109"/>
      <c r="FG360" s="109"/>
      <c r="FH360" s="109"/>
      <c r="FI360" s="109"/>
      <c r="FJ360" s="109"/>
      <c r="FK360" s="109"/>
      <c r="FL360" s="109"/>
      <c r="FM360" s="109"/>
      <c r="FN360" s="109"/>
      <c r="FO360" s="109"/>
      <c r="FP360" s="109"/>
      <c r="FQ360" s="109"/>
      <c r="FR360" s="109"/>
      <c r="FS360" s="109"/>
      <c r="FT360" s="109"/>
      <c r="FU360" s="109"/>
      <c r="FV360" s="109"/>
      <c r="FW360" s="109"/>
      <c r="FX360" s="109"/>
      <c r="FY360" s="109"/>
      <c r="FZ360" s="109"/>
      <c r="GA360" s="109"/>
      <c r="GB360" s="109"/>
      <c r="GC360" s="109"/>
      <c r="GD360" s="109"/>
      <c r="GE360" s="109"/>
      <c r="GF360" s="109"/>
      <c r="GG360" s="109"/>
      <c r="GH360" s="109"/>
      <c r="GI360" s="109"/>
      <c r="GJ360" s="109"/>
      <c r="GK360" s="109"/>
      <c r="GL360" s="109"/>
      <c r="GM360" s="109"/>
    </row>
    <row r="361" spans="144:195" x14ac:dyDescent="0.25">
      <c r="EN361" s="109"/>
      <c r="EO361" s="109"/>
      <c r="EP361" s="109"/>
      <c r="EQ361" s="109"/>
      <c r="ER361" s="109"/>
      <c r="ES361" s="109"/>
      <c r="ET361" s="109"/>
      <c r="EU361" s="109"/>
      <c r="EV361" s="109"/>
      <c r="EW361" s="109"/>
      <c r="EX361" s="109"/>
      <c r="EY361" s="109"/>
      <c r="EZ361" s="109"/>
      <c r="FA361" s="109"/>
      <c r="FB361" s="109"/>
      <c r="FC361" s="109"/>
      <c r="FD361" s="109"/>
      <c r="FE361" s="109"/>
      <c r="FF361" s="109"/>
      <c r="FG361" s="109"/>
      <c r="FH361" s="109"/>
      <c r="FI361" s="109"/>
      <c r="FJ361" s="109"/>
      <c r="FK361" s="109"/>
      <c r="FL361" s="109"/>
      <c r="FM361" s="109"/>
      <c r="FN361" s="109"/>
      <c r="FO361" s="109"/>
      <c r="FP361" s="109"/>
      <c r="FQ361" s="109"/>
      <c r="FR361" s="109"/>
      <c r="FS361" s="109"/>
      <c r="FT361" s="109"/>
      <c r="FU361" s="109"/>
      <c r="FV361" s="109"/>
      <c r="FW361" s="109"/>
      <c r="FX361" s="109"/>
      <c r="FY361" s="109"/>
      <c r="FZ361" s="109"/>
      <c r="GA361" s="109"/>
      <c r="GB361" s="109"/>
      <c r="GC361" s="109"/>
      <c r="GD361" s="109"/>
      <c r="GE361" s="109"/>
      <c r="GF361" s="109"/>
      <c r="GG361" s="109"/>
      <c r="GH361" s="109"/>
      <c r="GI361" s="109"/>
      <c r="GJ361" s="109"/>
      <c r="GK361" s="109"/>
      <c r="GL361" s="109"/>
      <c r="GM361" s="109"/>
    </row>
    <row r="362" spans="144:195" x14ac:dyDescent="0.25">
      <c r="EN362" s="109"/>
      <c r="EO362" s="109"/>
      <c r="EP362" s="109"/>
      <c r="EQ362" s="109"/>
      <c r="ER362" s="109"/>
      <c r="ES362" s="109"/>
      <c r="ET362" s="109"/>
      <c r="EU362" s="109"/>
      <c r="EV362" s="109"/>
      <c r="EW362" s="109"/>
      <c r="EX362" s="109"/>
      <c r="EY362" s="109"/>
      <c r="EZ362" s="109"/>
      <c r="FA362" s="109"/>
      <c r="FB362" s="109"/>
      <c r="FC362" s="109"/>
      <c r="FD362" s="109"/>
      <c r="FE362" s="109"/>
      <c r="FF362" s="109"/>
      <c r="FG362" s="109"/>
      <c r="FH362" s="109"/>
      <c r="FI362" s="109"/>
      <c r="FJ362" s="109"/>
      <c r="FK362" s="109"/>
      <c r="FL362" s="109"/>
      <c r="FM362" s="109"/>
      <c r="FN362" s="109"/>
      <c r="FO362" s="109"/>
      <c r="FP362" s="109"/>
      <c r="FQ362" s="109"/>
      <c r="FR362" s="109"/>
      <c r="FS362" s="109"/>
      <c r="FT362" s="109"/>
      <c r="FU362" s="109"/>
      <c r="FV362" s="109"/>
      <c r="FW362" s="109"/>
      <c r="FX362" s="109"/>
      <c r="FY362" s="109"/>
      <c r="FZ362" s="109"/>
      <c r="GA362" s="109"/>
      <c r="GB362" s="109"/>
      <c r="GC362" s="109"/>
      <c r="GD362" s="109"/>
      <c r="GE362" s="109"/>
      <c r="GF362" s="109"/>
      <c r="GG362" s="109"/>
      <c r="GH362" s="109"/>
      <c r="GI362" s="109"/>
      <c r="GJ362" s="109"/>
      <c r="GK362" s="109"/>
      <c r="GL362" s="109"/>
      <c r="GM362" s="109"/>
    </row>
    <row r="363" spans="144:195" x14ac:dyDescent="0.25">
      <c r="EN363" s="109"/>
      <c r="EO363" s="109"/>
      <c r="EP363" s="109"/>
      <c r="EQ363" s="109"/>
      <c r="ER363" s="109"/>
      <c r="ES363" s="109"/>
      <c r="ET363" s="109"/>
      <c r="EU363" s="109"/>
      <c r="EV363" s="109"/>
      <c r="EW363" s="109"/>
      <c r="EX363" s="109"/>
      <c r="EY363" s="109"/>
      <c r="EZ363" s="109"/>
      <c r="FA363" s="109"/>
      <c r="FB363" s="109"/>
      <c r="FC363" s="109"/>
      <c r="FD363" s="109"/>
      <c r="FE363" s="109"/>
      <c r="FF363" s="109"/>
      <c r="FG363" s="109"/>
      <c r="FH363" s="109"/>
      <c r="FI363" s="109"/>
      <c r="FJ363" s="109"/>
      <c r="FK363" s="109"/>
      <c r="FL363" s="109"/>
      <c r="FM363" s="109"/>
      <c r="FN363" s="109"/>
      <c r="FO363" s="109"/>
      <c r="FP363" s="109"/>
      <c r="FQ363" s="109"/>
      <c r="FR363" s="109"/>
      <c r="FS363" s="109"/>
      <c r="FT363" s="109"/>
      <c r="FU363" s="109"/>
      <c r="FV363" s="109"/>
      <c r="FW363" s="109"/>
      <c r="FX363" s="109"/>
      <c r="FY363" s="109"/>
      <c r="FZ363" s="109"/>
      <c r="GA363" s="109"/>
      <c r="GB363" s="109"/>
      <c r="GC363" s="109"/>
      <c r="GD363" s="109"/>
      <c r="GE363" s="109"/>
      <c r="GF363" s="109"/>
      <c r="GG363" s="109"/>
      <c r="GH363" s="109"/>
      <c r="GI363" s="109"/>
      <c r="GJ363" s="109"/>
      <c r="GK363" s="109"/>
      <c r="GL363" s="109"/>
      <c r="GM363" s="109"/>
    </row>
    <row r="364" spans="144:195" x14ac:dyDescent="0.25">
      <c r="EN364" s="109"/>
      <c r="EO364" s="109"/>
      <c r="EP364" s="109"/>
      <c r="EQ364" s="109"/>
      <c r="ER364" s="109"/>
      <c r="ES364" s="109"/>
      <c r="ET364" s="109"/>
      <c r="EU364" s="109"/>
      <c r="EV364" s="109"/>
      <c r="EW364" s="109"/>
      <c r="EX364" s="109"/>
      <c r="EY364" s="109"/>
      <c r="EZ364" s="109"/>
      <c r="FA364" s="109"/>
      <c r="FB364" s="109"/>
      <c r="FC364" s="109"/>
      <c r="FD364" s="109"/>
      <c r="FE364" s="109"/>
      <c r="FF364" s="109"/>
      <c r="FG364" s="109"/>
      <c r="FH364" s="109"/>
      <c r="FI364" s="109"/>
      <c r="FJ364" s="109"/>
      <c r="FK364" s="109"/>
      <c r="FL364" s="109"/>
      <c r="FM364" s="109"/>
      <c r="FN364" s="109"/>
      <c r="FO364" s="109"/>
      <c r="FP364" s="109"/>
      <c r="FQ364" s="109"/>
      <c r="FR364" s="109"/>
      <c r="FS364" s="109"/>
      <c r="FT364" s="109"/>
      <c r="FU364" s="109"/>
      <c r="FV364" s="109"/>
      <c r="FW364" s="109"/>
      <c r="FX364" s="109"/>
      <c r="FY364" s="109"/>
      <c r="FZ364" s="109"/>
      <c r="GA364" s="109"/>
      <c r="GB364" s="109"/>
      <c r="GC364" s="109"/>
      <c r="GD364" s="109"/>
      <c r="GE364" s="109"/>
      <c r="GF364" s="109"/>
      <c r="GG364" s="109"/>
      <c r="GH364" s="109"/>
      <c r="GI364" s="109"/>
      <c r="GJ364" s="109"/>
      <c r="GK364" s="109"/>
      <c r="GL364" s="109"/>
      <c r="GM364" s="109"/>
    </row>
    <row r="365" spans="144:195" x14ac:dyDescent="0.25">
      <c r="EN365" s="109"/>
      <c r="EO365" s="109"/>
      <c r="EP365" s="109"/>
      <c r="EQ365" s="109"/>
      <c r="ER365" s="109"/>
      <c r="ES365" s="109"/>
      <c r="ET365" s="109"/>
      <c r="EU365" s="109"/>
      <c r="EV365" s="109"/>
      <c r="EW365" s="109"/>
      <c r="EX365" s="109"/>
      <c r="EY365" s="109"/>
      <c r="EZ365" s="109"/>
      <c r="FA365" s="109"/>
      <c r="FB365" s="109"/>
      <c r="FC365" s="109"/>
      <c r="FD365" s="109"/>
      <c r="FE365" s="109"/>
      <c r="FF365" s="109"/>
      <c r="FG365" s="109"/>
      <c r="FH365" s="109"/>
      <c r="FI365" s="109"/>
      <c r="FJ365" s="109"/>
      <c r="FK365" s="109"/>
      <c r="FL365" s="109"/>
      <c r="FM365" s="109"/>
      <c r="FN365" s="109"/>
      <c r="FO365" s="109"/>
      <c r="FP365" s="109"/>
      <c r="FQ365" s="109"/>
      <c r="FR365" s="109"/>
      <c r="FS365" s="109"/>
      <c r="FT365" s="109"/>
      <c r="FU365" s="109"/>
      <c r="FV365" s="109"/>
      <c r="FW365" s="109"/>
      <c r="FX365" s="109"/>
      <c r="FY365" s="109"/>
      <c r="FZ365" s="109"/>
      <c r="GA365" s="109"/>
      <c r="GB365" s="109"/>
      <c r="GC365" s="109"/>
      <c r="GD365" s="109"/>
      <c r="GE365" s="109"/>
      <c r="GF365" s="109"/>
      <c r="GG365" s="109"/>
      <c r="GH365" s="109"/>
      <c r="GI365" s="109"/>
      <c r="GJ365" s="109"/>
      <c r="GK365" s="109"/>
      <c r="GL365" s="109"/>
      <c r="GM365" s="109"/>
    </row>
    <row r="366" spans="144:195" x14ac:dyDescent="0.25">
      <c r="EN366" s="109"/>
      <c r="EO366" s="109"/>
      <c r="EP366" s="109"/>
      <c r="EQ366" s="109"/>
      <c r="ER366" s="109"/>
      <c r="ES366" s="109"/>
      <c r="ET366" s="109"/>
      <c r="EU366" s="109"/>
      <c r="EV366" s="109"/>
      <c r="EW366" s="109"/>
      <c r="EX366" s="109"/>
      <c r="EY366" s="109"/>
      <c r="EZ366" s="109"/>
      <c r="FA366" s="109"/>
      <c r="FB366" s="109"/>
      <c r="FC366" s="109"/>
      <c r="FD366" s="109"/>
      <c r="FE366" s="109"/>
      <c r="FF366" s="109"/>
      <c r="FG366" s="109"/>
      <c r="FH366" s="109"/>
      <c r="FI366" s="109"/>
      <c r="FJ366" s="109"/>
      <c r="FK366" s="109"/>
      <c r="FL366" s="109"/>
      <c r="FM366" s="109"/>
      <c r="FN366" s="109"/>
      <c r="FO366" s="109"/>
      <c r="FP366" s="109"/>
      <c r="FQ366" s="109"/>
      <c r="FR366" s="109"/>
      <c r="FS366" s="109"/>
      <c r="FT366" s="109"/>
      <c r="FU366" s="109"/>
      <c r="FV366" s="109"/>
      <c r="FW366" s="109"/>
      <c r="FX366" s="109"/>
      <c r="FY366" s="109"/>
      <c r="FZ366" s="109"/>
      <c r="GA366" s="109"/>
      <c r="GB366" s="109"/>
      <c r="GC366" s="109"/>
      <c r="GD366" s="109"/>
      <c r="GE366" s="109"/>
      <c r="GF366" s="109"/>
      <c r="GG366" s="109"/>
      <c r="GH366" s="109"/>
      <c r="GI366" s="109"/>
      <c r="GJ366" s="109"/>
      <c r="GK366" s="109"/>
      <c r="GL366" s="109"/>
      <c r="GM366" s="109"/>
    </row>
  </sheetData>
  <mergeCells count="7">
    <mergeCell ref="AJ19:AK19"/>
    <mergeCell ref="AJ20:AK20"/>
    <mergeCell ref="Q23:R23"/>
    <mergeCell ref="AJ24:AK24"/>
    <mergeCell ref="AJ25:AK25"/>
    <mergeCell ref="AJ22:AK22"/>
    <mergeCell ref="AJ23:AK23"/>
  </mergeCells>
  <conditionalFormatting sqref="I28:I44">
    <cfRule type="dataBar" priority="5">
      <dataBar>
        <cfvo type="min"/>
        <cfvo type="max"/>
        <color theme="3" tint="0.79998168889431442"/>
      </dataBar>
      <extLst>
        <ext xmlns:x14="http://schemas.microsoft.com/office/spreadsheetml/2009/9/main" uri="{B025F937-C7B1-47D3-B67F-A62EFF666E3E}">
          <x14:id>{82B32398-4349-46D0-905E-4CCAB9909F97}</x14:id>
        </ext>
      </extLst>
    </cfRule>
  </conditionalFormatting>
  <dataValidations disablePrompts="1" count="1">
    <dataValidation type="list" allowBlank="1" showInputMessage="1" showErrorMessage="1" sqref="K6">
      <formula1>Famille</formula1>
    </dataValidation>
  </dataValidations>
  <hyperlinks>
    <hyperlink ref="B2" r:id="rId1" location="Accueil!A1"/>
    <hyperlink ref="C23" r:id="rId2" location="Commande!A1"/>
  </hyperlinks>
  <pageMargins left="0.7" right="0.7" top="0.75" bottom="0.75" header="0.3" footer="0.3"/>
  <pageSetup paperSize="9" orientation="portrait" horizontalDpi="300" verticalDpi="300" r:id="rId3"/>
  <drawing r:id="rId4"/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2B32398-4349-46D0-905E-4CCAB9909F9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I28:I44</xm:sqref>
        </x14:conditionalFormatting>
        <x14:conditionalFormatting xmlns:xm="http://schemas.microsoft.com/office/excel/2006/main">
          <x14:cfRule type="iconSet" priority="3" id="{8F024CA0-9A87-4F59-AD8C-FEF21D696836}">
            <x14:iconSet iconSet="3Flags">
              <x14:cfvo type="percent">
                <xm:f>0</xm:f>
              </x14:cfvo>
              <x14:cfvo type="num">
                <xm:f>$F$10</xm:f>
              </x14:cfvo>
              <x14:cfvo type="num">
                <xm:f>Accueil!$J$57</xm:f>
              </x14:cfvo>
            </x14:iconSet>
          </x14:cfRule>
          <xm:sqref>F8</xm:sqref>
        </x14:conditionalFormatting>
        <x14:conditionalFormatting xmlns:xm="http://schemas.microsoft.com/office/excel/2006/main">
          <x14:cfRule type="iconSet" priority="2" id="{00CA9DDF-988B-4461-BBC7-25E7421633DD}">
            <x14:iconSet iconSet="3Flags" reverse="1">
              <x14:cfvo type="percent">
                <xm:f>0</xm:f>
              </x14:cfvo>
              <x14:cfvo type="num">
                <xm:f>Accueil!$K$57</xm:f>
              </x14:cfvo>
              <x14:cfvo type="num">
                <xm:f>$F$8</xm:f>
              </x14:cfvo>
            </x14:iconSet>
          </x14:cfRule>
          <xm:sqref>F10</xm:sqref>
        </x14:conditionalFormatting>
        <x14:conditionalFormatting xmlns:xm="http://schemas.microsoft.com/office/excel/2006/main">
          <x14:cfRule type="iconSet" priority="1" id="{B661C11E-DB05-4785-9BAB-82A506EDA4E8}">
            <x14:iconSet iconSet="3Flags" reverse="1">
              <x14:cfvo type="percent">
                <xm:f>0</xm:f>
              </x14:cfvo>
              <x14:cfvo type="num">
                <xm:f>Accueil!$K$57</xm:f>
              </x14:cfvo>
              <x14:cfvo type="num">
                <xm:f>$F$8</xm:f>
              </x14:cfvo>
            </x14:iconSet>
          </x14:cfRule>
          <xm:sqref>F12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Accueil!$F$48:$F$53</xm:f>
          </x14:formula1>
          <xm:sqref>K8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AL44"/>
  <sheetViews>
    <sheetView tabSelected="1" zoomScale="85" zoomScaleNormal="85" workbookViewId="0"/>
  </sheetViews>
  <sheetFormatPr baseColWidth="10" defaultRowHeight="15" x14ac:dyDescent="0.25"/>
  <cols>
    <col min="1" max="1" width="11.42578125" customWidth="1"/>
  </cols>
  <sheetData>
    <row r="5" spans="35:38" x14ac:dyDescent="0.25">
      <c r="AI5" s="19">
        <f ca="1">INDIRECT("C29")</f>
        <v>42697</v>
      </c>
      <c r="AJ5" s="22">
        <f ca="1">INDIRECT("I29")</f>
        <v>1800</v>
      </c>
      <c r="AK5" s="22">
        <f ca="1">INDIRECT("J29")</f>
        <v>900</v>
      </c>
      <c r="AL5" s="22">
        <f ca="1">INDIRECT("K29")</f>
        <v>450</v>
      </c>
    </row>
    <row r="6" spans="35:38" x14ac:dyDescent="0.25">
      <c r="AI6" s="19">
        <f ca="1">INDIRECT("C30")</f>
        <v>42695</v>
      </c>
      <c r="AJ6" s="22">
        <f ca="1">INDIRECT("I30")</f>
        <v>2250</v>
      </c>
      <c r="AK6" s="22">
        <f ca="1">INDIRECT("J30")</f>
        <v>900</v>
      </c>
      <c r="AL6" s="22">
        <f ca="1">INDIRECT("K30")</f>
        <v>450</v>
      </c>
    </row>
    <row r="7" spans="35:38" x14ac:dyDescent="0.25">
      <c r="AI7" s="19">
        <f ca="1">INDIRECT("C31")</f>
        <v>42691</v>
      </c>
      <c r="AJ7" s="22">
        <f ca="1">INDIRECT("i31")</f>
        <v>450</v>
      </c>
      <c r="AK7" s="22">
        <f ca="1">INDIRECT("J31")</f>
        <v>900</v>
      </c>
      <c r="AL7" s="22">
        <f ca="1">INDIRECT("K31")</f>
        <v>450</v>
      </c>
    </row>
    <row r="8" spans="35:38" x14ac:dyDescent="0.25">
      <c r="AI8" s="19">
        <f ca="1">INDIRECT("C32")</f>
        <v>42685</v>
      </c>
      <c r="AJ8" s="22">
        <f ca="1">INDIRECT("i32")</f>
        <v>900</v>
      </c>
      <c r="AK8" s="22">
        <f ca="1">INDIRECT("J32")</f>
        <v>900</v>
      </c>
      <c r="AL8" s="22">
        <f ca="1">INDIRECT("K32")</f>
        <v>450</v>
      </c>
    </row>
    <row r="9" spans="35:38" x14ac:dyDescent="0.25">
      <c r="AI9" s="19">
        <f ca="1">INDIRECT("C33")</f>
        <v>42681</v>
      </c>
      <c r="AJ9" s="22">
        <f ca="1">INDIRECT("i33")</f>
        <v>1350</v>
      </c>
      <c r="AK9" s="22">
        <f ca="1">INDIRECT("J33")</f>
        <v>900</v>
      </c>
      <c r="AL9" s="22">
        <f ca="1">INDIRECT("K33")</f>
        <v>450</v>
      </c>
    </row>
    <row r="10" spans="35:38" x14ac:dyDescent="0.25">
      <c r="AI10" s="19">
        <f ca="1">INDIRECT("C34")</f>
        <v>42675</v>
      </c>
      <c r="AJ10" s="22">
        <f ca="1">INDIRECT("i34")</f>
        <v>1800</v>
      </c>
      <c r="AK10" s="22">
        <f ca="1">INDIRECT("J34")</f>
        <v>900</v>
      </c>
      <c r="AL10" s="22">
        <f ca="1">INDIRECT("K34")</f>
        <v>450</v>
      </c>
    </row>
    <row r="11" spans="35:38" x14ac:dyDescent="0.25">
      <c r="AI11" s="19">
        <f ca="1">INDIRECT("C35")</f>
        <v>42672</v>
      </c>
      <c r="AJ11" s="22">
        <f ca="1">INDIRECT("i35")</f>
        <v>2250</v>
      </c>
      <c r="AK11" s="22">
        <f ca="1">INDIRECT("J35")</f>
        <v>900</v>
      </c>
      <c r="AL11" s="22">
        <f ca="1">INDIRECT("K35")</f>
        <v>450</v>
      </c>
    </row>
    <row r="12" spans="35:38" x14ac:dyDescent="0.25">
      <c r="AI12" s="19">
        <f ca="1">INDIRECT("C36")</f>
        <v>42648</v>
      </c>
      <c r="AJ12" s="22">
        <f ca="1">INDIRECT("i36")</f>
        <v>450</v>
      </c>
      <c r="AK12" s="22">
        <f ca="1">INDIRECT("J36")</f>
        <v>900</v>
      </c>
      <c r="AL12" s="22">
        <f ca="1">INDIRECT("K36")</f>
        <v>450</v>
      </c>
    </row>
    <row r="13" spans="35:38" x14ac:dyDescent="0.25">
      <c r="AI13" s="19">
        <f ca="1">INDIRECT("C37")</f>
        <v>42645</v>
      </c>
      <c r="AJ13" s="22">
        <f ca="1">INDIRECT("i37")</f>
        <v>900</v>
      </c>
      <c r="AK13" s="22">
        <f ca="1">INDIRECT("J37")</f>
        <v>900</v>
      </c>
      <c r="AL13" s="22">
        <f ca="1">INDIRECT("K37")</f>
        <v>450</v>
      </c>
    </row>
    <row r="14" spans="35:38" x14ac:dyDescent="0.25">
      <c r="AI14" s="19">
        <f ca="1">INDIRECT("C38")</f>
        <v>42642</v>
      </c>
      <c r="AJ14" s="22">
        <f ca="1">INDIRECT("i38")</f>
        <v>1350</v>
      </c>
      <c r="AK14" s="22">
        <f ca="1">INDIRECT("J38")</f>
        <v>900</v>
      </c>
      <c r="AL14" s="22">
        <f ca="1">INDIRECT("K38")</f>
        <v>450</v>
      </c>
    </row>
    <row r="27" spans="3:13" x14ac:dyDescent="0.25">
      <c r="C27" s="24" t="s">
        <v>148</v>
      </c>
      <c r="D27" s="24" t="s">
        <v>140</v>
      </c>
      <c r="E27" s="24" t="s">
        <v>141</v>
      </c>
      <c r="F27" s="24" t="s">
        <v>142</v>
      </c>
      <c r="G27" s="24" t="s">
        <v>143</v>
      </c>
      <c r="H27" s="24" t="s">
        <v>144</v>
      </c>
      <c r="I27" s="24" t="s">
        <v>145</v>
      </c>
      <c r="J27" s="27" t="s">
        <v>146</v>
      </c>
      <c r="K27" s="27" t="s">
        <v>147</v>
      </c>
      <c r="L27" s="24" t="s">
        <v>215</v>
      </c>
      <c r="M27" s="24" t="s">
        <v>216</v>
      </c>
    </row>
    <row r="28" spans="3:13" x14ac:dyDescent="0.25">
      <c r="C28" s="25">
        <v>42699</v>
      </c>
      <c r="D28" s="24"/>
      <c r="E28" s="24">
        <v>450</v>
      </c>
      <c r="F28" s="24"/>
      <c r="G28" s="24" t="s">
        <v>223</v>
      </c>
      <c r="H28" s="24" t="s">
        <v>226</v>
      </c>
      <c r="I28" s="24">
        <f>I29+TBagglo[[#This Row],[Entrée]]+TBagglo[[#This Row],[Retour]]-TBagglo[[#This Row],[Sortie]]</f>
        <v>1350</v>
      </c>
      <c r="J28" s="27">
        <v>900</v>
      </c>
      <c r="K28" s="27">
        <v>450</v>
      </c>
      <c r="L28" s="24" t="str">
        <f t="shared" ref="L28:L43" si="0">TEXT(C28,"mmmm")</f>
        <v>novembre</v>
      </c>
      <c r="M28" s="24">
        <f t="shared" ref="M28:M43" si="1">E28</f>
        <v>450</v>
      </c>
    </row>
    <row r="29" spans="3:13" x14ac:dyDescent="0.25">
      <c r="C29" s="25">
        <v>42697</v>
      </c>
      <c r="D29" s="24"/>
      <c r="E29" s="24">
        <v>450</v>
      </c>
      <c r="F29" s="24"/>
      <c r="G29" s="24" t="s">
        <v>224</v>
      </c>
      <c r="H29" s="24" t="s">
        <v>225</v>
      </c>
      <c r="I29" s="24">
        <f>I30+TBagglo[[#This Row],[Entrée]]+TBagglo[[#This Row],[Retour]]-TBagglo[[#This Row],[Sortie]]</f>
        <v>1800</v>
      </c>
      <c r="J29" s="27">
        <v>900</v>
      </c>
      <c r="K29" s="27">
        <v>450</v>
      </c>
      <c r="L29" s="24" t="str">
        <f t="shared" si="0"/>
        <v>novembre</v>
      </c>
      <c r="M29" s="24">
        <f t="shared" si="1"/>
        <v>450</v>
      </c>
    </row>
    <row r="30" spans="3:13" x14ac:dyDescent="0.25">
      <c r="C30" s="25">
        <v>42695</v>
      </c>
      <c r="D30" s="24">
        <v>1800</v>
      </c>
      <c r="E30" s="24"/>
      <c r="F30" s="24"/>
      <c r="G30" s="24"/>
      <c r="H30" s="24"/>
      <c r="I30" s="24">
        <f>I31+TBagglo[[#This Row],[Entrée]]+TBagglo[[#This Row],[Retour]]-TBagglo[[#This Row],[Sortie]]</f>
        <v>2250</v>
      </c>
      <c r="J30" s="27">
        <v>900</v>
      </c>
      <c r="K30" s="27">
        <v>450</v>
      </c>
      <c r="L30" s="24" t="str">
        <f t="shared" si="0"/>
        <v>novembre</v>
      </c>
      <c r="M30" s="24">
        <f t="shared" si="1"/>
        <v>0</v>
      </c>
    </row>
    <row r="31" spans="3:13" x14ac:dyDescent="0.25">
      <c r="C31" s="25">
        <v>42691</v>
      </c>
      <c r="D31" s="24"/>
      <c r="E31" s="24">
        <v>450</v>
      </c>
      <c r="F31" s="24"/>
      <c r="G31" s="24" t="s">
        <v>221</v>
      </c>
      <c r="H31" s="24" t="s">
        <v>227</v>
      </c>
      <c r="I31" s="24">
        <f>I32+TBagglo[[#This Row],[Entrée]]+TBagglo[[#This Row],[Retour]]-TBagglo[[#This Row],[Sortie]]</f>
        <v>450</v>
      </c>
      <c r="J31" s="27">
        <v>900</v>
      </c>
      <c r="K31" s="27">
        <v>450</v>
      </c>
      <c r="L31" s="24" t="str">
        <f t="shared" si="0"/>
        <v>novembre</v>
      </c>
      <c r="M31" s="24">
        <f t="shared" si="1"/>
        <v>450</v>
      </c>
    </row>
    <row r="32" spans="3:13" x14ac:dyDescent="0.25">
      <c r="C32" s="25">
        <v>42685</v>
      </c>
      <c r="D32" s="24"/>
      <c r="E32" s="24">
        <v>450</v>
      </c>
      <c r="F32" s="24"/>
      <c r="G32" s="24" t="s">
        <v>222</v>
      </c>
      <c r="H32" s="24" t="s">
        <v>225</v>
      </c>
      <c r="I32" s="24">
        <f>I33+TBagglo[[#This Row],[Entrée]]+TBagglo[[#This Row],[Retour]]-TBagglo[[#This Row],[Sortie]]</f>
        <v>900</v>
      </c>
      <c r="J32" s="27">
        <v>900</v>
      </c>
      <c r="K32" s="27">
        <v>450</v>
      </c>
      <c r="L32" s="24" t="str">
        <f t="shared" si="0"/>
        <v>novembre</v>
      </c>
      <c r="M32" s="24">
        <f t="shared" si="1"/>
        <v>450</v>
      </c>
    </row>
    <row r="33" spans="3:13" x14ac:dyDescent="0.25">
      <c r="C33" s="25">
        <v>42681</v>
      </c>
      <c r="D33" s="24"/>
      <c r="E33" s="24">
        <v>450</v>
      </c>
      <c r="F33" s="24"/>
      <c r="G33" s="24" t="s">
        <v>221</v>
      </c>
      <c r="H33" s="24" t="s">
        <v>227</v>
      </c>
      <c r="I33" s="24">
        <f>I34+TBagglo[[#This Row],[Entrée]]+TBagglo[[#This Row],[Retour]]-TBagglo[[#This Row],[Sortie]]</f>
        <v>1350</v>
      </c>
      <c r="J33" s="27">
        <v>900</v>
      </c>
      <c r="K33" s="27">
        <v>450</v>
      </c>
      <c r="L33" s="24" t="str">
        <f t="shared" si="0"/>
        <v>novembre</v>
      </c>
      <c r="M33" s="24">
        <f t="shared" si="1"/>
        <v>450</v>
      </c>
    </row>
    <row r="34" spans="3:13" x14ac:dyDescent="0.25">
      <c r="C34" s="25">
        <v>42675</v>
      </c>
      <c r="D34" s="24"/>
      <c r="E34" s="24">
        <v>450</v>
      </c>
      <c r="F34" s="24"/>
      <c r="G34" s="24" t="s">
        <v>224</v>
      </c>
      <c r="H34" s="24" t="s">
        <v>225</v>
      </c>
      <c r="I34" s="24">
        <f>I35+TBagglo[[#This Row],[Entrée]]+TBagglo[[#This Row],[Retour]]-TBagglo[[#This Row],[Sortie]]</f>
        <v>1800</v>
      </c>
      <c r="J34" s="27">
        <v>900</v>
      </c>
      <c r="K34" s="27">
        <v>450</v>
      </c>
      <c r="L34" s="24" t="str">
        <f t="shared" si="0"/>
        <v>novembre</v>
      </c>
      <c r="M34" s="24">
        <f t="shared" si="1"/>
        <v>450</v>
      </c>
    </row>
    <row r="35" spans="3:13" x14ac:dyDescent="0.25">
      <c r="C35" s="25">
        <v>42672</v>
      </c>
      <c r="D35" s="24">
        <v>1800</v>
      </c>
      <c r="E35" s="24"/>
      <c r="F35" s="24"/>
      <c r="G35" s="24"/>
      <c r="H35" s="24"/>
      <c r="I35" s="24">
        <f>I36+TBagglo[[#This Row],[Entrée]]+TBagglo[[#This Row],[Retour]]-TBagglo[[#This Row],[Sortie]]</f>
        <v>2250</v>
      </c>
      <c r="J35" s="27">
        <v>900</v>
      </c>
      <c r="K35" s="27">
        <v>450</v>
      </c>
      <c r="L35" s="24" t="str">
        <f t="shared" si="0"/>
        <v>octobre</v>
      </c>
      <c r="M35" s="24">
        <f t="shared" si="1"/>
        <v>0</v>
      </c>
    </row>
    <row r="36" spans="3:13" x14ac:dyDescent="0.25">
      <c r="C36" s="25">
        <v>42648</v>
      </c>
      <c r="D36" s="24"/>
      <c r="E36" s="24">
        <v>450</v>
      </c>
      <c r="F36" s="24"/>
      <c r="G36" s="24" t="s">
        <v>223</v>
      </c>
      <c r="H36" s="24" t="s">
        <v>226</v>
      </c>
      <c r="I36" s="24">
        <f>I37+TBagglo[[#This Row],[Entrée]]+TBagglo[[#This Row],[Retour]]-TBagglo[[#This Row],[Sortie]]</f>
        <v>450</v>
      </c>
      <c r="J36" s="27">
        <v>900</v>
      </c>
      <c r="K36" s="27">
        <v>450</v>
      </c>
      <c r="L36" s="24" t="str">
        <f t="shared" si="0"/>
        <v>octobre</v>
      </c>
      <c r="M36" s="24">
        <f t="shared" si="1"/>
        <v>450</v>
      </c>
    </row>
    <row r="37" spans="3:13" x14ac:dyDescent="0.25">
      <c r="C37" s="25">
        <v>42645</v>
      </c>
      <c r="D37" s="24"/>
      <c r="E37" s="24">
        <v>450</v>
      </c>
      <c r="F37" s="24"/>
      <c r="G37" s="24" t="s">
        <v>224</v>
      </c>
      <c r="H37" s="24" t="s">
        <v>225</v>
      </c>
      <c r="I37" s="24">
        <f>I38+TBagglo[[#This Row],[Entrée]]+TBagglo[[#This Row],[Retour]]-TBagglo[[#This Row],[Sortie]]</f>
        <v>900</v>
      </c>
      <c r="J37" s="27">
        <v>900</v>
      </c>
      <c r="K37" s="27">
        <v>450</v>
      </c>
      <c r="L37" s="24" t="str">
        <f t="shared" si="0"/>
        <v>octobre</v>
      </c>
      <c r="M37" s="24">
        <f t="shared" si="1"/>
        <v>450</v>
      </c>
    </row>
    <row r="38" spans="3:13" x14ac:dyDescent="0.25">
      <c r="C38" s="25">
        <v>42642</v>
      </c>
      <c r="D38" s="24"/>
      <c r="E38" s="24">
        <v>450</v>
      </c>
      <c r="F38" s="24"/>
      <c r="G38" s="24" t="s">
        <v>223</v>
      </c>
      <c r="H38" s="24" t="s">
        <v>226</v>
      </c>
      <c r="I38" s="24">
        <f>I39+TBagglo[[#This Row],[Entrée]]+TBagglo[[#This Row],[Retour]]-TBagglo[[#This Row],[Sortie]]</f>
        <v>1350</v>
      </c>
      <c r="J38" s="27">
        <v>900</v>
      </c>
      <c r="K38" s="27">
        <v>450</v>
      </c>
      <c r="L38" s="24" t="str">
        <f t="shared" si="0"/>
        <v>septembre</v>
      </c>
      <c r="M38" s="24">
        <f t="shared" si="1"/>
        <v>450</v>
      </c>
    </row>
    <row r="39" spans="3:13" x14ac:dyDescent="0.25">
      <c r="C39" s="25">
        <v>42638</v>
      </c>
      <c r="D39" s="24"/>
      <c r="E39" s="24">
        <v>450</v>
      </c>
      <c r="F39" s="24"/>
      <c r="G39" s="24" t="s">
        <v>220</v>
      </c>
      <c r="H39" s="24" t="s">
        <v>226</v>
      </c>
      <c r="I39" s="24">
        <f>I40+TBagglo[[#This Row],[Entrée]]+TBagglo[[#This Row],[Retour]]-TBagglo[[#This Row],[Sortie]]</f>
        <v>1800</v>
      </c>
      <c r="J39" s="27">
        <v>900</v>
      </c>
      <c r="K39" s="27">
        <v>450</v>
      </c>
      <c r="L39" s="24" t="str">
        <f t="shared" si="0"/>
        <v>septembre</v>
      </c>
      <c r="M39" s="24">
        <f t="shared" si="1"/>
        <v>450</v>
      </c>
    </row>
    <row r="40" spans="3:13" x14ac:dyDescent="0.25">
      <c r="C40" s="25">
        <v>42633</v>
      </c>
      <c r="D40" s="24">
        <v>1800</v>
      </c>
      <c r="E40" s="24"/>
      <c r="F40" s="24"/>
      <c r="G40" s="24"/>
      <c r="H40" s="24"/>
      <c r="I40" s="24">
        <f>I41+TBagglo[[#This Row],[Entrée]]+TBagglo[[#This Row],[Retour]]-TBagglo[[#This Row],[Sortie]]</f>
        <v>2250</v>
      </c>
      <c r="J40" s="27">
        <v>900</v>
      </c>
      <c r="K40" s="27">
        <v>450</v>
      </c>
      <c r="L40" s="24" t="str">
        <f t="shared" si="0"/>
        <v>septembre</v>
      </c>
      <c r="M40" s="24">
        <f t="shared" si="1"/>
        <v>0</v>
      </c>
    </row>
    <row r="41" spans="3:13" x14ac:dyDescent="0.25">
      <c r="C41" s="25">
        <v>42630</v>
      </c>
      <c r="D41" s="24"/>
      <c r="E41" s="24">
        <v>450</v>
      </c>
      <c r="F41" s="24"/>
      <c r="G41" s="24" t="s">
        <v>220</v>
      </c>
      <c r="H41" s="24" t="s">
        <v>226</v>
      </c>
      <c r="I41" s="24">
        <f>I42+TBagglo[[#This Row],[Entrée]]+TBagglo[[#This Row],[Retour]]-TBagglo[[#This Row],[Sortie]]</f>
        <v>450</v>
      </c>
      <c r="J41" s="27">
        <v>900</v>
      </c>
      <c r="K41" s="27">
        <v>450</v>
      </c>
      <c r="L41" s="24" t="str">
        <f t="shared" si="0"/>
        <v>septembre</v>
      </c>
      <c r="M41" s="24">
        <f t="shared" si="1"/>
        <v>450</v>
      </c>
    </row>
    <row r="42" spans="3:13" x14ac:dyDescent="0.25">
      <c r="C42" s="25">
        <v>42623</v>
      </c>
      <c r="D42" s="24"/>
      <c r="E42" s="24">
        <v>450</v>
      </c>
      <c r="F42" s="24"/>
      <c r="G42" s="24" t="s">
        <v>221</v>
      </c>
      <c r="H42" s="24" t="s">
        <v>227</v>
      </c>
      <c r="I42" s="24">
        <f>I43+TBagglo[[#This Row],[Entrée]]+TBagglo[[#This Row],[Retour]]-TBagglo[[#This Row],[Sortie]]</f>
        <v>900</v>
      </c>
      <c r="J42" s="27">
        <v>900</v>
      </c>
      <c r="K42" s="27">
        <v>450</v>
      </c>
      <c r="L42" s="24" t="str">
        <f t="shared" si="0"/>
        <v>septembre</v>
      </c>
      <c r="M42" s="24">
        <f t="shared" si="1"/>
        <v>450</v>
      </c>
    </row>
    <row r="43" spans="3:13" x14ac:dyDescent="0.25">
      <c r="C43" s="25">
        <v>42622</v>
      </c>
      <c r="D43" s="24"/>
      <c r="E43" s="24">
        <v>450</v>
      </c>
      <c r="F43" s="24"/>
      <c r="G43" s="24" t="s">
        <v>222</v>
      </c>
      <c r="H43" s="24" t="s">
        <v>225</v>
      </c>
      <c r="I43" s="24">
        <f>I44+TBagglo[[#This Row],[Entrée]]+TBagglo[[#This Row],[Retour]]-TBagglo[[#This Row],[Sortie]]</f>
        <v>1350</v>
      </c>
      <c r="J43" s="27">
        <v>900</v>
      </c>
      <c r="K43" s="27">
        <v>450</v>
      </c>
      <c r="L43" s="24" t="str">
        <f t="shared" si="0"/>
        <v>septembre</v>
      </c>
      <c r="M43" s="24">
        <f t="shared" si="1"/>
        <v>450</v>
      </c>
    </row>
    <row r="44" spans="3:13" x14ac:dyDescent="0.25">
      <c r="C44" s="25"/>
      <c r="D44" s="24"/>
      <c r="E44" s="24"/>
      <c r="F44" s="24"/>
      <c r="G44" s="24"/>
      <c r="H44" s="24" t="s">
        <v>152</v>
      </c>
      <c r="I44" s="24">
        <v>1800</v>
      </c>
      <c r="J44" s="27"/>
      <c r="K44" s="27"/>
      <c r="L44" s="24"/>
      <c r="M44" s="2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Commande</vt:lpstr>
      <vt:lpstr>Absorbant</vt:lpstr>
      <vt:lpstr>Agglo</vt:lpstr>
      <vt:lpstr>Beton_acier</vt:lpstr>
      <vt:lpstr>Conssomable</vt:lpstr>
      <vt:lpstr>Famille</vt:lpstr>
      <vt:lpstr>Outillage</vt:lpstr>
      <vt:lpstr>Signalisation</vt:lpstr>
      <vt:lpstr>Tube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Magasin</cp:lastModifiedBy>
  <dcterms:created xsi:type="dcterms:W3CDTF">2016-08-04T05:56:00Z</dcterms:created>
  <dcterms:modified xsi:type="dcterms:W3CDTF">2016-11-30T12:29:07Z</dcterms:modified>
</cp:coreProperties>
</file>