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quet-jc\Documents\011 Stats équipements\"/>
    </mc:Choice>
  </mc:AlternateContent>
  <bookViews>
    <workbookView xWindow="0" yWindow="0" windowWidth="17475" windowHeight="7755"/>
  </bookViews>
  <sheets>
    <sheet name=" HV " sheetId="1" r:id="rId1"/>
    <sheet name="HV1" sheetId="3" r:id="rId2"/>
    <sheet name="Commune 1" sheetId="2" r:id="rId3"/>
  </sheets>
  <definedNames>
    <definedName name="_xlnm._FilterDatabase" localSheetId="0" hidden="1">' HV '!$A$1:$BE$15</definedName>
    <definedName name="_FilterDatabase_0" localSheetId="0">' HV '!$A$1:$BA$1</definedName>
    <definedName name="_FilterDatabase_0_0" localSheetId="0">' HV '!$A$1:$BA$15</definedName>
    <definedName name="_FilterDatabase_0_0_0" localSheetId="0">' HV '!$A$1:$BA$1</definedName>
    <definedName name="_FilterDatabase_0_0_0_0" localSheetId="0">' HV '!$A$1:$BA$15</definedName>
    <definedName name="_FilterDatabase_0_0_0_0_0" localSheetId="0">' HV '!$A$1:$BA$1</definedName>
    <definedName name="_FilterDatabase_0_0_0_0_0_0" localSheetId="0">' HV '!$A$1:$BA$15</definedName>
    <definedName name="_FilterDatabase_0_0_0_0_0_0_0" localSheetId="0">' HV '!$A$1:$BA$1</definedName>
    <definedName name="_FilterDatabase_0_0_0_0_0_0_0_0" localSheetId="0">' HV '!$A$1:$BA$15</definedName>
    <definedName name="_FilterDatabase_0_0_0_0_0_0_0_0_0" localSheetId="0">' HV '!$A$1:$BA$1</definedName>
    <definedName name="_xlnm.Print_Area" localSheetId="0">' HV '!$B$1:$H$15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F21" i="1"/>
  <c r="G20" i="1"/>
  <c r="F20" i="1"/>
  <c r="G19" i="1"/>
  <c r="F19" i="1"/>
  <c r="AY18" i="1"/>
  <c r="AV18" i="1"/>
  <c r="AU18" i="1"/>
  <c r="AQ18" i="1"/>
  <c r="AL18" i="1"/>
  <c r="AE18" i="1"/>
  <c r="Y18" i="1"/>
  <c r="Q18" i="1"/>
  <c r="N18" i="1"/>
  <c r="B18" i="1"/>
  <c r="AV17" i="1"/>
  <c r="AU17" i="1"/>
  <c r="AQ17" i="1"/>
  <c r="AM17" i="1"/>
  <c r="AL17" i="1"/>
  <c r="AE17" i="1"/>
  <c r="Z17" i="1"/>
  <c r="Y17" i="1"/>
  <c r="Q17" i="1"/>
  <c r="P17" i="1"/>
  <c r="N17" i="1"/>
  <c r="M17" i="1"/>
  <c r="L17" i="1"/>
  <c r="K17" i="1"/>
  <c r="I17" i="1"/>
  <c r="D17" i="1"/>
  <c r="B17" i="1"/>
  <c r="AZ15" i="1"/>
  <c r="AT15" i="1"/>
  <c r="AS15" i="1"/>
  <c r="AP15" i="1"/>
  <c r="AO15" i="1"/>
  <c r="AF15" i="1"/>
  <c r="AB15" i="1"/>
  <c r="AD15" i="1" s="1"/>
  <c r="X15" i="1"/>
  <c r="R15" i="1"/>
  <c r="U15" i="1" s="1"/>
  <c r="AZ14" i="1"/>
  <c r="AT14" i="1"/>
  <c r="AS14" i="1"/>
  <c r="AP14" i="1"/>
  <c r="AO14" i="1"/>
  <c r="AF14" i="1"/>
  <c r="AG14" i="1" s="1"/>
  <c r="AB14" i="1"/>
  <c r="AC14" i="1" s="1"/>
  <c r="X14" i="1"/>
  <c r="R14" i="1"/>
  <c r="W14" i="1" s="1"/>
  <c r="AZ13" i="1"/>
  <c r="AT13" i="1"/>
  <c r="AS13" i="1"/>
  <c r="AP13" i="1"/>
  <c r="AO13" i="1"/>
  <c r="AF13" i="1"/>
  <c r="AB13" i="1"/>
  <c r="AD13" i="1" s="1"/>
  <c r="X13" i="1"/>
  <c r="R13" i="1"/>
  <c r="W13" i="1" s="1"/>
  <c r="AZ12" i="1"/>
  <c r="AT12" i="1"/>
  <c r="AS12" i="1"/>
  <c r="AP12" i="1"/>
  <c r="AO12" i="1"/>
  <c r="AF12" i="1"/>
  <c r="AH12" i="1" s="1"/>
  <c r="AB12" i="1"/>
  <c r="AD12" i="1" s="1"/>
  <c r="X12" i="1"/>
  <c r="R12" i="1"/>
  <c r="T12" i="1" s="1"/>
  <c r="AZ11" i="1"/>
  <c r="AT11" i="1"/>
  <c r="AS11" i="1"/>
  <c r="AP11" i="1"/>
  <c r="AO11" i="1"/>
  <c r="AF11" i="1"/>
  <c r="AH11" i="1" s="1"/>
  <c r="AB11" i="1"/>
  <c r="AD11" i="1" s="1"/>
  <c r="X11" i="1"/>
  <c r="R11" i="1"/>
  <c r="U11" i="1" s="1"/>
  <c r="AZ10" i="1"/>
  <c r="AT10" i="1"/>
  <c r="AS10" i="1"/>
  <c r="AP10" i="1"/>
  <c r="AO10" i="1"/>
  <c r="AF10" i="1"/>
  <c r="AH10" i="1" s="1"/>
  <c r="AB10" i="1"/>
  <c r="X10" i="1"/>
  <c r="R10" i="1"/>
  <c r="W10" i="1" s="1"/>
  <c r="AZ9" i="1"/>
  <c r="AT9" i="1"/>
  <c r="AS9" i="1"/>
  <c r="AP9" i="1"/>
  <c r="AO9" i="1"/>
  <c r="AF9" i="1"/>
  <c r="AB9" i="1"/>
  <c r="AD9" i="1" s="1"/>
  <c r="X9" i="1"/>
  <c r="R9" i="1"/>
  <c r="W9" i="1" s="1"/>
  <c r="AZ8" i="1"/>
  <c r="AT8" i="1"/>
  <c r="AS8" i="1"/>
  <c r="AP8" i="1"/>
  <c r="AO8" i="1"/>
  <c r="AF8" i="1"/>
  <c r="AB8" i="1"/>
  <c r="AD8" i="1" s="1"/>
  <c r="X8" i="1"/>
  <c r="R8" i="1"/>
  <c r="V8" i="1" s="1"/>
  <c r="AZ7" i="1"/>
  <c r="AT7" i="1"/>
  <c r="AS7" i="1"/>
  <c r="AP7" i="1"/>
  <c r="AO7" i="1"/>
  <c r="AF7" i="1"/>
  <c r="AH7" i="1" s="1"/>
  <c r="AB7" i="1"/>
  <c r="X7" i="1"/>
  <c r="R7" i="1"/>
  <c r="U7" i="1" s="1"/>
  <c r="AZ6" i="1"/>
  <c r="AT6" i="1"/>
  <c r="AS6" i="1"/>
  <c r="AP6" i="1"/>
  <c r="AO6" i="1"/>
  <c r="AF6" i="1"/>
  <c r="AH6" i="1" s="1"/>
  <c r="AB6" i="1"/>
  <c r="AC6" i="1" s="1"/>
  <c r="X6" i="1"/>
  <c r="R6" i="1"/>
  <c r="W6" i="1" s="1"/>
  <c r="AZ5" i="1"/>
  <c r="AT5" i="1"/>
  <c r="AS5" i="1"/>
  <c r="AP5" i="1"/>
  <c r="AO5" i="1"/>
  <c r="AF5" i="1"/>
  <c r="AG5" i="1" s="1"/>
  <c r="AB5" i="1"/>
  <c r="AD5" i="1" s="1"/>
  <c r="X5" i="1"/>
  <c r="R5" i="1"/>
  <c r="W5" i="1" s="1"/>
  <c r="AZ4" i="1"/>
  <c r="AT4" i="1"/>
  <c r="AS4" i="1"/>
  <c r="AP4" i="1"/>
  <c r="AO4" i="1"/>
  <c r="AF4" i="1"/>
  <c r="AH4" i="1" s="1"/>
  <c r="AB4" i="1"/>
  <c r="AC4" i="1" s="1"/>
  <c r="X4" i="1"/>
  <c r="R4" i="1"/>
  <c r="W4" i="1" s="1"/>
  <c r="AZ3" i="1"/>
  <c r="AT3" i="1"/>
  <c r="AS3" i="1"/>
  <c r="AP3" i="1"/>
  <c r="AO3" i="1"/>
  <c r="AF3" i="1"/>
  <c r="AH3" i="1" s="1"/>
  <c r="AB3" i="1"/>
  <c r="X3" i="1"/>
  <c r="R3" i="1"/>
  <c r="U3" i="1" s="1"/>
  <c r="AZ2" i="1"/>
  <c r="AT2" i="1"/>
  <c r="AS2" i="1"/>
  <c r="AP2" i="1"/>
  <c r="AO2" i="1"/>
  <c r="AF2" i="1"/>
  <c r="AH2" i="1" s="1"/>
  <c r="AB2" i="1"/>
  <c r="X2" i="1"/>
  <c r="R2" i="1"/>
  <c r="U2" i="1" s="1"/>
  <c r="AC15" i="1" l="1"/>
  <c r="T2" i="1"/>
  <c r="V7" i="1"/>
  <c r="AC8" i="1"/>
  <c r="V15" i="1"/>
  <c r="BD8" i="1"/>
  <c r="V2" i="1"/>
  <c r="V6" i="1"/>
  <c r="V11" i="1"/>
  <c r="T14" i="1"/>
  <c r="U10" i="1"/>
  <c r="V14" i="1"/>
  <c r="AH14" i="1"/>
  <c r="W15" i="1"/>
  <c r="V10" i="1"/>
  <c r="AO17" i="1"/>
  <c r="AG3" i="1"/>
  <c r="AI11" i="1"/>
  <c r="AK11" i="1" s="1"/>
  <c r="AG2" i="1"/>
  <c r="BE3" i="1"/>
  <c r="BE7" i="1"/>
  <c r="AD3" i="1"/>
  <c r="AI3" i="1"/>
  <c r="AK3" i="1" s="1"/>
  <c r="AC12" i="1"/>
  <c r="AG6" i="1"/>
  <c r="AG7" i="1"/>
  <c r="BD15" i="1"/>
  <c r="BE10" i="1"/>
  <c r="AD4" i="1"/>
  <c r="AG10" i="1"/>
  <c r="AG11" i="1"/>
  <c r="BE11" i="1"/>
  <c r="V3" i="1"/>
  <c r="U9" i="1"/>
  <c r="T6" i="1"/>
  <c r="T10" i="1"/>
  <c r="AP17" i="1"/>
  <c r="BD3" i="1"/>
  <c r="AI4" i="1"/>
  <c r="AK4" i="1" s="1"/>
  <c r="T5" i="1"/>
  <c r="U6" i="1"/>
  <c r="BD6" i="1"/>
  <c r="AC7" i="1"/>
  <c r="BC8" i="1"/>
  <c r="BD11" i="1"/>
  <c r="AI12" i="1"/>
  <c r="AK12" i="1" s="1"/>
  <c r="T13" i="1"/>
  <c r="BE13" i="1"/>
  <c r="U14" i="1"/>
  <c r="BD14" i="1"/>
  <c r="BE15" i="1"/>
  <c r="AG15" i="1"/>
  <c r="BC15" i="1"/>
  <c r="AT17" i="1"/>
  <c r="BC7" i="1"/>
  <c r="BC3" i="1"/>
  <c r="AD7" i="1"/>
  <c r="AI7" i="1"/>
  <c r="AK7" i="1" s="1"/>
  <c r="BC11" i="1"/>
  <c r="U13" i="1"/>
  <c r="AH15" i="1"/>
  <c r="AS17" i="1"/>
  <c r="AB17" i="1"/>
  <c r="U5" i="1"/>
  <c r="BC2" i="1"/>
  <c r="AC3" i="1"/>
  <c r="BC4" i="1"/>
  <c r="BD7" i="1"/>
  <c r="AI8" i="1"/>
  <c r="AJ8" i="1" s="1"/>
  <c r="T9" i="1"/>
  <c r="BE9" i="1"/>
  <c r="BD10" i="1"/>
  <c r="AC11" i="1"/>
  <c r="BC12" i="1"/>
  <c r="AI15" i="1"/>
  <c r="AK15" i="1" s="1"/>
  <c r="BD5" i="1"/>
  <c r="BD13" i="1"/>
  <c r="AC2" i="1"/>
  <c r="AJ4" i="1"/>
  <c r="BE5" i="1"/>
  <c r="W7" i="1"/>
  <c r="T8" i="1"/>
  <c r="AC10" i="1"/>
  <c r="W11" i="1"/>
  <c r="BD12" i="1"/>
  <c r="AG13" i="1"/>
  <c r="R18" i="1"/>
  <c r="R17" i="1"/>
  <c r="W2" i="1"/>
  <c r="AD2" i="1"/>
  <c r="AI2" i="1"/>
  <c r="T3" i="1"/>
  <c r="AJ3" i="1"/>
  <c r="U4" i="1"/>
  <c r="AG4" i="1"/>
  <c r="BE4" i="1"/>
  <c r="V5" i="1"/>
  <c r="AC5" i="1"/>
  <c r="AH5" i="1"/>
  <c r="AD6" i="1"/>
  <c r="AI6" i="1"/>
  <c r="BC6" i="1"/>
  <c r="T7" i="1"/>
  <c r="U8" i="1"/>
  <c r="AG8" i="1"/>
  <c r="BE8" i="1"/>
  <c r="V9" i="1"/>
  <c r="AC9" i="1"/>
  <c r="AH9" i="1"/>
  <c r="AD10" i="1"/>
  <c r="AI10" i="1"/>
  <c r="BC10" i="1"/>
  <c r="T11" i="1"/>
  <c r="U12" i="1"/>
  <c r="AG12" i="1"/>
  <c r="BE12" i="1"/>
  <c r="V13" i="1"/>
  <c r="AC13" i="1"/>
  <c r="AH13" i="1"/>
  <c r="AD14" i="1"/>
  <c r="AI14" i="1"/>
  <c r="BC14" i="1"/>
  <c r="T15" i="1"/>
  <c r="AJ15" i="1"/>
  <c r="BE6" i="1"/>
  <c r="W8" i="1"/>
  <c r="BD9" i="1"/>
  <c r="W12" i="1"/>
  <c r="BE14" i="1"/>
  <c r="W3" i="1"/>
  <c r="T4" i="1"/>
  <c r="BD4" i="1"/>
  <c r="X17" i="1"/>
  <c r="AF17" i="1"/>
  <c r="BD2" i="1"/>
  <c r="V4" i="1"/>
  <c r="AI5" i="1"/>
  <c r="BC5" i="1"/>
  <c r="AH8" i="1"/>
  <c r="AI9" i="1"/>
  <c r="BC9" i="1"/>
  <c r="V12" i="1"/>
  <c r="AI13" i="1"/>
  <c r="BC13" i="1"/>
  <c r="AD17" i="1"/>
  <c r="AC17" i="1"/>
  <c r="BE2" i="1"/>
  <c r="AZ17" i="1"/>
  <c r="AG9" i="1"/>
  <c r="BE17" i="1"/>
  <c r="U17" i="1" l="1"/>
  <c r="AJ7" i="1"/>
  <c r="AJ11" i="1"/>
  <c r="AJ12" i="1"/>
  <c r="T17" i="1"/>
  <c r="AK8" i="1"/>
  <c r="BC17" i="1"/>
  <c r="AK5" i="1"/>
  <c r="AJ5" i="1"/>
  <c r="AK10" i="1"/>
  <c r="AJ10" i="1"/>
  <c r="AK6" i="1"/>
  <c r="AJ6" i="1"/>
  <c r="W17" i="1"/>
  <c r="AK9" i="1"/>
  <c r="AJ9" i="1"/>
  <c r="AK14" i="1"/>
  <c r="AJ14" i="1"/>
  <c r="AJ13" i="1"/>
  <c r="AK13" i="1"/>
  <c r="AI17" i="1"/>
  <c r="AJ2" i="1"/>
  <c r="AK2" i="1"/>
  <c r="AH17" i="1"/>
  <c r="BD17" i="1"/>
  <c r="AG17" i="1"/>
  <c r="AK17" i="1" l="1"/>
  <c r="AJ17" i="1"/>
</calcChain>
</file>

<file path=xl/sharedStrings.xml><?xml version="1.0" encoding="utf-8"?>
<sst xmlns="http://schemas.openxmlformats.org/spreadsheetml/2006/main" count="457" uniqueCount="115">
  <si>
    <t>Nom de l'école</t>
  </si>
  <si>
    <t>effec</t>
  </si>
  <si>
    <t>Commune</t>
  </si>
  <si>
    <t>Adresse</t>
  </si>
  <si>
    <t>Code dep</t>
  </si>
  <si>
    <t>Code dép 2</t>
  </si>
  <si>
    <t>Type d'école</t>
  </si>
  <si>
    <t>Circonscription</t>
  </si>
  <si>
    <t>Nbr de classe</t>
  </si>
  <si>
    <t>Collège de Secteur</t>
  </si>
  <si>
    <t>Collège plan numérique</t>
  </si>
  <si>
    <t>ENR</t>
  </si>
  <si>
    <t>Année PENR</t>
  </si>
  <si>
    <t>Nbre de  TBi</t>
  </si>
  <si>
    <t>Marque des TBI (Prométhéan, Smart, I3Board,...)</t>
  </si>
  <si>
    <t>Nbr de VPi</t>
  </si>
  <si>
    <t>Marque des VPi (Epson, Sony,....)</t>
  </si>
  <si>
    <t>VPI + TBI</t>
  </si>
  <si>
    <t>Rem</t>
  </si>
  <si>
    <t xml:space="preserve">%TBI-VPI
Nbr de clases
</t>
  </si>
  <si>
    <t>Elève par tbi</t>
  </si>
  <si>
    <t>tbi par élève</t>
  </si>
  <si>
    <t>Colonne1</t>
  </si>
  <si>
    <t>Colonne2</t>
  </si>
  <si>
    <t>Nbr de classe mobile</t>
  </si>
  <si>
    <t>Nbr de portables par   classe mobile</t>
  </si>
  <si>
    <t>Rem3</t>
  </si>
  <si>
    <t>Total  portables dans classe mobile</t>
  </si>
  <si>
    <t>Nbre d'élèves par  portable dans classe mobile</t>
  </si>
  <si>
    <t>Nbr de portables dans classe mobile par élève</t>
  </si>
  <si>
    <t>Nbr de tablettes par   classe mobile</t>
  </si>
  <si>
    <t>Total  tablettes dans classe mobile</t>
  </si>
  <si>
    <t>Nbre d'élèves par  tablette dans classe mobile</t>
  </si>
  <si>
    <t>Nbr de tablettes dans classe mobile par élève</t>
  </si>
  <si>
    <t>Total  tablettes et portables dans classe mobile</t>
  </si>
  <si>
    <t>Nbre d'élèves par ordi tab dans classe mobile</t>
  </si>
  <si>
    <t>Nbr d'ordi tab dans classe mobile par élève</t>
  </si>
  <si>
    <t>Salle informatique avec PC</t>
  </si>
  <si>
    <t>Nbr de PC dans cette salle</t>
  </si>
  <si>
    <t>Remarques</t>
  </si>
  <si>
    <t>Nbre d'élèves par ordi salle info</t>
  </si>
  <si>
    <t>Nbr d'ordi salle info par élève</t>
  </si>
  <si>
    <t>Nbr d'ordinateurs en fond de classe</t>
  </si>
  <si>
    <t>Rem4</t>
  </si>
  <si>
    <t>Nbre d'élèves par ordi fond de classe</t>
  </si>
  <si>
    <t>Nbr d'ordi fond de classe par élève</t>
  </si>
  <si>
    <t>Autres tablettes</t>
  </si>
  <si>
    <t>Autres ordi</t>
  </si>
  <si>
    <t>Rem5</t>
  </si>
  <si>
    <t>Autres ( visualiseurs,...)</t>
  </si>
  <si>
    <t>Elève acès internet</t>
  </si>
  <si>
    <t>Nbre d'élèves accès internet</t>
  </si>
  <si>
    <t>Si oui comment</t>
  </si>
  <si>
    <t>Rem6</t>
  </si>
  <si>
    <t>Total ordi et tablettes dans école</t>
  </si>
  <si>
    <t>Nbr élèves par ordi tab total</t>
  </si>
  <si>
    <t>Nbr ordi tab total par élève</t>
  </si>
  <si>
    <t xml:space="preserve">28 avenue du Roussillon,87000 LIMOGES                   </t>
  </si>
  <si>
    <t>L</t>
  </si>
  <si>
    <t>Elémentaire</t>
  </si>
  <si>
    <t>HV-3</t>
  </si>
  <si>
    <t>oui</t>
  </si>
  <si>
    <t>wifi et classe mobile</t>
  </si>
  <si>
    <t xml:space="preserve">8 avenue du Roussillon,87000 LIMOGES                   </t>
  </si>
  <si>
    <t xml:space="preserve">48 rue du Maréchal Juin,87100 LIMOGES                   </t>
  </si>
  <si>
    <t>Maternelle</t>
  </si>
  <si>
    <t>HV- 4</t>
  </si>
  <si>
    <t>Place du champ de foire,87700 AIXE SUR VIENNE</t>
  </si>
  <si>
    <t>R</t>
  </si>
  <si>
    <t>HV-1</t>
  </si>
  <si>
    <t>OUI</t>
  </si>
  <si>
    <t xml:space="preserve">4 avenue du Roussillon,87000 LIMOGES                   </t>
  </si>
  <si>
    <t xml:space="preserve">54 rue du Maréchal Juin,87100 LIMOGES                   </t>
  </si>
  <si>
    <t>1 vidéo projecteur</t>
  </si>
  <si>
    <t xml:space="preserve">5 rue des écoles,87340 VERNEUIL SUR VIENNE       </t>
  </si>
  <si>
    <t>A</t>
  </si>
  <si>
    <t xml:space="preserve">27 rue Eusebe Bombal,87100 LIMOGES                   </t>
  </si>
  <si>
    <t xml:space="preserve">1 bis rue du Maréchal Foch,87000 LIMOGES                   </t>
  </si>
  <si>
    <t xml:space="preserve">216 rue du Mas Loge,87100 LIMOGES                   </t>
  </si>
  <si>
    <t xml:space="preserve">28 rue Marcel Madoumier,87100 LIMOGES                   </t>
  </si>
  <si>
    <t>3 tablettes</t>
  </si>
  <si>
    <t xml:space="preserve">23 rue Olivier de Serres,87100 LIMOGES                   </t>
  </si>
  <si>
    <t>1 vidéo projecteur, 8 tablettes</t>
  </si>
  <si>
    <t xml:space="preserve">25 avenue du Président Auriol,87000 LIMOGES                   </t>
  </si>
  <si>
    <t>2 vidéoprojecteurs</t>
  </si>
  <si>
    <t xml:space="preserve">212 rue du Mas Loge,87100 LIMOGES                   </t>
  </si>
  <si>
    <t>HV-2</t>
  </si>
  <si>
    <t>Totaux</t>
  </si>
  <si>
    <t>T</t>
  </si>
  <si>
    <t>Nombre de valeurs</t>
  </si>
  <si>
    <t>Rural</t>
  </si>
  <si>
    <t>Agglo</t>
  </si>
  <si>
    <t>Lgs</t>
  </si>
  <si>
    <t>Ecole 1</t>
  </si>
  <si>
    <t>Ecole 2</t>
  </si>
  <si>
    <t>Ecole 3</t>
  </si>
  <si>
    <t>Ecole 4</t>
  </si>
  <si>
    <t>Ecole 5</t>
  </si>
  <si>
    <t>Ecole 6</t>
  </si>
  <si>
    <t>Ecole 7</t>
  </si>
  <si>
    <t>Ecole 8</t>
  </si>
  <si>
    <t>Ecole 9</t>
  </si>
  <si>
    <t>Ecole 10</t>
  </si>
  <si>
    <t>Ecole 11</t>
  </si>
  <si>
    <t>Ecole 12</t>
  </si>
  <si>
    <t>Ecole 13</t>
  </si>
  <si>
    <t>Ecole 14</t>
  </si>
  <si>
    <t>Commune 1</t>
  </si>
  <si>
    <t>Commune 2</t>
  </si>
  <si>
    <t>Commune 3</t>
  </si>
  <si>
    <t>Commune 4</t>
  </si>
  <si>
    <t>Collège 1</t>
  </si>
  <si>
    <t>Collège 2</t>
  </si>
  <si>
    <t>Collège 3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</si>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</sst>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rgb="FF000000"/>
      <name val="Calibri"/>
      <family val="2"/>
      <charset val="1"/>
    </font>
    <font>
      <sz val="9"/>
      <color rgb="FF000000"/>
      <name val="Arial"/>
      <family val="2"/>
    </font>
    <font>
      <sz val="9"/>
      <color rgb="FF5A5455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name val="Courier New"/>
      <family val="3"/>
    </font>
    <font>
      <b/>
      <sz val="9"/>
      <color theme="0"/>
      <name val="Arial"/>
      <family val="2"/>
    </font>
    <font>
      <b/>
      <sz val="9"/>
      <color rgb="FF5A5455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9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0" borderId="1" xfId="0" applyFont="1" applyFill="1" applyBorder="1" applyAlignment="1">
      <alignment horizontal="center" vertical="center" textRotation="90" wrapText="1"/>
    </xf>
    <xf numFmtId="0" fontId="1" fillId="0" borderId="2" xfId="0" applyFont="1" applyFill="1" applyBorder="1" applyAlignment="1">
      <alignment vertical="center" textRotation="90" wrapText="1"/>
    </xf>
    <xf numFmtId="0" fontId="1" fillId="0" borderId="2" xfId="0" applyFont="1" applyFill="1" applyBorder="1" applyAlignment="1">
      <alignment horizontal="center" vertical="center" textRotation="90" wrapText="1"/>
    </xf>
    <xf numFmtId="0" fontId="2" fillId="0" borderId="2" xfId="0" applyFont="1" applyFill="1" applyBorder="1" applyAlignment="1">
      <alignment horizontal="center" vertical="center" textRotation="90" wrapText="1"/>
    </xf>
    <xf numFmtId="1" fontId="2" fillId="2" borderId="2" xfId="0" applyNumberFormat="1" applyFont="1" applyFill="1" applyBorder="1" applyAlignment="1">
      <alignment horizontal="center" vertical="center" textRotation="90" wrapText="1"/>
    </xf>
    <xf numFmtId="2" fontId="2" fillId="2" borderId="2" xfId="0" applyNumberFormat="1" applyFont="1" applyFill="1" applyBorder="1" applyAlignment="1">
      <alignment horizontal="center" vertical="center" textRotation="90" wrapText="1"/>
    </xf>
    <xf numFmtId="0" fontId="2" fillId="2" borderId="2" xfId="0" applyFont="1" applyFill="1" applyBorder="1" applyAlignment="1">
      <alignment horizontal="center" vertical="center" textRotation="90" wrapText="1"/>
    </xf>
    <xf numFmtId="0" fontId="2" fillId="3" borderId="2" xfId="0" applyFont="1" applyFill="1" applyBorder="1" applyAlignment="1">
      <alignment horizontal="center" vertical="center" textRotation="90" wrapText="1"/>
    </xf>
    <xf numFmtId="0" fontId="2" fillId="3" borderId="3" xfId="0" applyFont="1" applyFill="1" applyBorder="1" applyAlignment="1">
      <alignment horizontal="center" vertical="center" textRotation="90" wrapText="1"/>
    </xf>
    <xf numFmtId="0" fontId="1" fillId="0" borderId="0" xfId="0" applyFont="1" applyFill="1" applyAlignment="1">
      <alignment horizontal="center" vertical="center"/>
    </xf>
    <xf numFmtId="0" fontId="3" fillId="4" borderId="4" xfId="0" applyFont="1" applyFill="1" applyBorder="1" applyAlignment="1"/>
    <xf numFmtId="1" fontId="3" fillId="4" borderId="5" xfId="0" applyNumberFormat="1" applyFont="1" applyFill="1" applyBorder="1" applyAlignment="1"/>
    <xf numFmtId="0" fontId="1" fillId="4" borderId="5" xfId="0" applyFont="1" applyFill="1" applyBorder="1"/>
    <xf numFmtId="0" fontId="3" fillId="4" borderId="5" xfId="0" applyFont="1" applyFill="1" applyBorder="1" applyAlignment="1"/>
    <xf numFmtId="0" fontId="4" fillId="4" borderId="5" xfId="0" applyFont="1" applyFill="1" applyBorder="1" applyAlignment="1"/>
    <xf numFmtId="0" fontId="3" fillId="4" borderId="5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1" fontId="3" fillId="2" borderId="5" xfId="0" applyNumberFormat="1" applyFont="1" applyFill="1" applyBorder="1" applyAlignment="1">
      <alignment horizontal="center" vertical="center"/>
    </xf>
    <xf numFmtId="2" fontId="3" fillId="2" borderId="5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vertical="top" wrapText="1"/>
    </xf>
    <xf numFmtId="2" fontId="1" fillId="2" borderId="5" xfId="0" applyNumberFormat="1" applyFont="1" applyFill="1" applyBorder="1" applyAlignment="1">
      <alignment vertical="top" wrapText="1"/>
    </xf>
    <xf numFmtId="0" fontId="3" fillId="4" borderId="5" xfId="0" applyFont="1" applyFill="1" applyBorder="1" applyAlignment="1">
      <alignment vertical="top" wrapText="1"/>
    </xf>
    <xf numFmtId="0" fontId="5" fillId="2" borderId="5" xfId="0" applyFont="1" applyFill="1" applyBorder="1"/>
    <xf numFmtId="2" fontId="1" fillId="2" borderId="6" xfId="0" applyNumberFormat="1" applyFont="1" applyFill="1" applyBorder="1" applyAlignment="1">
      <alignment vertical="top" wrapText="1"/>
    </xf>
    <xf numFmtId="0" fontId="1" fillId="0" borderId="0" xfId="0" applyFont="1" applyFill="1" applyAlignment="1"/>
    <xf numFmtId="1" fontId="4" fillId="4" borderId="5" xfId="0" applyNumberFormat="1" applyFont="1" applyFill="1" applyBorder="1" applyAlignment="1"/>
    <xf numFmtId="0" fontId="4" fillId="4" borderId="5" xfId="0" applyFont="1" applyFill="1" applyBorder="1" applyAlignment="1">
      <alignment horizontal="left" vertical="center"/>
    </xf>
    <xf numFmtId="0" fontId="1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vertical="top" wrapText="1"/>
    </xf>
    <xf numFmtId="0" fontId="1" fillId="0" borderId="4" xfId="0" applyFont="1" applyFill="1" applyBorder="1" applyAlignment="1"/>
    <xf numFmtId="0" fontId="1" fillId="5" borderId="5" xfId="0" applyFont="1" applyFill="1" applyBorder="1" applyAlignment="1"/>
    <xf numFmtId="0" fontId="1" fillId="5" borderId="5" xfId="0" applyFont="1" applyFill="1" applyBorder="1" applyAlignment="1">
      <alignment horizontal="center" vertical="center"/>
    </xf>
    <xf numFmtId="1" fontId="1" fillId="5" borderId="5" xfId="0" applyNumberFormat="1" applyFont="1" applyFill="1" applyBorder="1" applyAlignment="1"/>
    <xf numFmtId="0" fontId="1" fillId="5" borderId="5" xfId="0" applyFont="1" applyFill="1" applyBorder="1" applyAlignment="1">
      <alignment horizontal="left"/>
    </xf>
    <xf numFmtId="0" fontId="1" fillId="5" borderId="5" xfId="0" quotePrefix="1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1" fontId="3" fillId="5" borderId="5" xfId="0" applyNumberFormat="1" applyFont="1" applyFill="1" applyBorder="1" applyAlignment="1">
      <alignment horizontal="center" vertical="center"/>
    </xf>
    <xf numFmtId="2" fontId="3" fillId="5" borderId="5" xfId="0" applyNumberFormat="1" applyFont="1" applyFill="1" applyBorder="1" applyAlignment="1">
      <alignment horizontal="center" vertical="center"/>
    </xf>
    <xf numFmtId="2" fontId="1" fillId="5" borderId="5" xfId="0" applyNumberFormat="1" applyFont="1" applyFill="1" applyBorder="1" applyAlignment="1">
      <alignment vertical="top" wrapText="1"/>
    </xf>
    <xf numFmtId="0" fontId="5" fillId="5" borderId="5" xfId="0" applyFont="1" applyFill="1" applyBorder="1"/>
    <xf numFmtId="2" fontId="1" fillId="5" borderId="6" xfId="0" applyNumberFormat="1" applyFont="1" applyFill="1" applyBorder="1" applyAlignment="1">
      <alignment vertical="top" wrapText="1"/>
    </xf>
    <xf numFmtId="0" fontId="1" fillId="5" borderId="4" xfId="0" applyFont="1" applyFill="1" applyBorder="1" applyAlignment="1"/>
    <xf numFmtId="0" fontId="1" fillId="5" borderId="7" xfId="0" applyFont="1" applyFill="1" applyBorder="1" applyAlignment="1"/>
    <xf numFmtId="0" fontId="1" fillId="5" borderId="8" xfId="0" applyFont="1" applyFill="1" applyBorder="1" applyAlignment="1"/>
    <xf numFmtId="0" fontId="1" fillId="5" borderId="8" xfId="0" applyFont="1" applyFill="1" applyBorder="1" applyAlignment="1">
      <alignment horizontal="left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left"/>
    </xf>
    <xf numFmtId="1" fontId="1" fillId="0" borderId="0" xfId="0" applyNumberFormat="1" applyFont="1" applyFill="1" applyAlignment="1">
      <alignment horizontal="center" vertical="center"/>
    </xf>
    <xf numFmtId="2" fontId="1" fillId="0" borderId="0" xfId="0" applyNumberFormat="1" applyFont="1" applyFill="1" applyAlignment="1">
      <alignment horizontal="center" vertical="center"/>
    </xf>
    <xf numFmtId="0" fontId="1" fillId="0" borderId="0" xfId="0" applyFont="1" applyFill="1"/>
    <xf numFmtId="0" fontId="3" fillId="4" borderId="5" xfId="0" applyFont="1" applyFill="1" applyBorder="1"/>
    <xf numFmtId="0" fontId="3" fillId="7" borderId="5" xfId="0" applyFont="1" applyFill="1" applyBorder="1" applyAlignment="1"/>
    <xf numFmtId="0" fontId="3" fillId="7" borderId="5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2" borderId="5" xfId="0" applyFont="1" applyFill="1" applyBorder="1" applyAlignment="1">
      <alignment vertical="top" wrapText="1"/>
    </xf>
    <xf numFmtId="2" fontId="3" fillId="2" borderId="5" xfId="0" applyNumberFormat="1" applyFont="1" applyFill="1" applyBorder="1" applyAlignment="1">
      <alignment vertical="top" wrapText="1"/>
    </xf>
    <xf numFmtId="1" fontId="3" fillId="5" borderId="5" xfId="0" applyNumberFormat="1" applyFont="1" applyFill="1" applyBorder="1" applyAlignment="1"/>
    <xf numFmtId="0" fontId="3" fillId="5" borderId="5" xfId="0" applyFont="1" applyFill="1" applyBorder="1" applyAlignment="1"/>
    <xf numFmtId="0" fontId="3" fillId="5" borderId="5" xfId="0" applyFont="1" applyFill="1" applyBorder="1" applyAlignment="1">
      <alignment horizontal="left"/>
    </xf>
    <xf numFmtId="0" fontId="3" fillId="7" borderId="10" xfId="0" applyFont="1" applyFill="1" applyBorder="1" applyAlignment="1"/>
    <xf numFmtId="0" fontId="3" fillId="5" borderId="5" xfId="0" applyFont="1" applyFill="1" applyBorder="1" applyAlignment="1">
      <alignment vertical="top" wrapText="1"/>
    </xf>
    <xf numFmtId="2" fontId="3" fillId="5" borderId="5" xfId="0" applyNumberFormat="1" applyFont="1" applyFill="1" applyBorder="1" applyAlignment="1">
      <alignment vertical="top" wrapText="1"/>
    </xf>
    <xf numFmtId="0" fontId="6" fillId="6" borderId="5" xfId="0" applyFont="1" applyFill="1" applyBorder="1" applyAlignment="1">
      <alignment horizontal="center" vertical="center" textRotation="90" wrapText="1"/>
    </xf>
    <xf numFmtId="0" fontId="6" fillId="6" borderId="5" xfId="0" applyFont="1" applyFill="1" applyBorder="1" applyAlignment="1">
      <alignment vertical="center" textRotation="90" wrapText="1"/>
    </xf>
    <xf numFmtId="0" fontId="6" fillId="6" borderId="5" xfId="0" applyFont="1" applyFill="1" applyBorder="1" applyAlignment="1">
      <alignment horizontal="left" vertical="center" textRotation="90" wrapText="1"/>
    </xf>
    <xf numFmtId="0" fontId="7" fillId="6" borderId="5" xfId="0" applyFont="1" applyFill="1" applyBorder="1" applyAlignment="1">
      <alignment horizontal="center" vertical="center" textRotation="90" wrapText="1"/>
    </xf>
    <xf numFmtId="1" fontId="7" fillId="2" borderId="5" xfId="0" applyNumberFormat="1" applyFont="1" applyFill="1" applyBorder="1" applyAlignment="1">
      <alignment horizontal="center" vertical="center" textRotation="90" wrapText="1"/>
    </xf>
    <xf numFmtId="2" fontId="7" fillId="2" borderId="5" xfId="0" applyNumberFormat="1" applyFont="1" applyFill="1" applyBorder="1" applyAlignment="1">
      <alignment horizontal="center" vertical="center" textRotation="90" wrapText="1"/>
    </xf>
    <xf numFmtId="0" fontId="7" fillId="2" borderId="5" xfId="0" applyFont="1" applyFill="1" applyBorder="1" applyAlignment="1">
      <alignment horizontal="center" vertical="center" textRotation="90" wrapText="1"/>
    </xf>
    <xf numFmtId="0" fontId="7" fillId="3" borderId="5" xfId="0" applyFont="1" applyFill="1" applyBorder="1" applyAlignment="1">
      <alignment horizontal="center" vertical="center" textRotation="90" wrapText="1"/>
    </xf>
    <xf numFmtId="0" fontId="3" fillId="5" borderId="5" xfId="0" quotePrefix="1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 textRotation="90" wrapText="1"/>
    </xf>
    <xf numFmtId="0" fontId="1" fillId="8" borderId="2" xfId="0" applyFont="1" applyFill="1" applyBorder="1" applyAlignment="1">
      <alignment horizontal="left" vertical="center" textRotation="90" wrapText="1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5A5455"/>
        <name val="Arial"/>
        <scheme val="none"/>
      </font>
      <fill>
        <patternFill patternType="solid">
          <fgColor indexed="64"/>
          <bgColor theme="4" tint="0.79998168889431442"/>
        </patternFill>
      </fill>
      <alignment horizontal="center" vertical="center" textRotation="9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HV" displayName="HV" ref="A1:BE18" totalsRowShown="0" headerRowDxfId="12" headerRowBorderDxfId="10" tableBorderDxfId="11">
  <autoFilter ref="A1:BE18"/>
  <tableColumns count="57">
    <tableColumn id="1" name="Nom de l'école"/>
    <tableColumn id="2" name="effec"/>
    <tableColumn id="3" name="Commune" dataDxfId="9"/>
    <tableColumn id="4" name="Adresse" dataDxfId="8"/>
    <tableColumn id="5" name="Code dep" dataDxfId="7"/>
    <tableColumn id="6" name="Code dép 2" dataDxfId="6"/>
    <tableColumn id="7" name="Type d'école" dataDxfId="5"/>
    <tableColumn id="8" name="Circonscription"/>
    <tableColumn id="9" name="Nbr de classe" dataDxfId="4"/>
    <tableColumn id="10" name="Collège de Secteur" dataDxfId="3"/>
    <tableColumn id="11" name="Collège plan numérique" dataDxfId="2"/>
    <tableColumn id="12" name="ENR" dataDxfId="1"/>
    <tableColumn id="13" name="Année PENR" dataDxfId="0"/>
    <tableColumn id="14" name="Nbre de  TBi"/>
    <tableColumn id="15" name="Marque des TBI (Prométhéan, Smart, I3Board,...)"/>
    <tableColumn id="16" name="Nbr de VPi"/>
    <tableColumn id="17" name="Marque des VPi (Epson, Sony,....)"/>
    <tableColumn id="18" name="VPI + TBI"/>
    <tableColumn id="19" name="Rem"/>
    <tableColumn id="20" name="%TBI-VPI_x000a_Nbr de clases_x000a_"/>
    <tableColumn id="21" name="Elève par tbi"/>
    <tableColumn id="22" name="tbi par élève"/>
    <tableColumn id="23" name="Colonne1"/>
    <tableColumn id="24" name="Colonne2"/>
    <tableColumn id="25" name="Nbr de classe mobile"/>
    <tableColumn id="26" name="Nbr de portables par   classe mobile"/>
    <tableColumn id="27" name="Rem3"/>
    <tableColumn id="28" name="Total  portables dans classe mobile"/>
    <tableColumn id="29" name="Nbre d'élèves par  portable dans classe mobile"/>
    <tableColumn id="30" name="Nbr de portables dans classe mobile par élève"/>
    <tableColumn id="31" name="Nbr de tablettes par   classe mobile"/>
    <tableColumn id="32" name="Total  tablettes dans classe mobile"/>
    <tableColumn id="33" name="Nbre d'élèves par  tablette dans classe mobile"/>
    <tableColumn id="34" name="Nbr de tablettes dans classe mobile par élève"/>
    <tableColumn id="35" name="Total  tablettes et portables dans classe mobile"/>
    <tableColumn id="36" name="Nbre d'élèves par ordi tab dans classe mobile"/>
    <tableColumn id="37" name="Nbr d'ordi tab dans classe mobile par élève"/>
    <tableColumn id="38" name="Salle informatique avec PC"/>
    <tableColumn id="39" name="Nbr de PC dans cette salle"/>
    <tableColumn id="40" name="Remarques"/>
    <tableColumn id="41" name="Nbre d'élèves par ordi salle info"/>
    <tableColumn id="42" name="Nbr d'ordi salle info par élève"/>
    <tableColumn id="43" name="Nbr d'ordinateurs en fond de classe"/>
    <tableColumn id="44" name="Rem4"/>
    <tableColumn id="45" name="Nbre d'élèves par ordi fond de classe"/>
    <tableColumn id="46" name="Nbr d'ordi fond de classe par élève"/>
    <tableColumn id="47" name="Autres tablettes"/>
    <tableColumn id="48" name="Autres ordi"/>
    <tableColumn id="49" name="Rem5"/>
    <tableColumn id="50" name="Autres ( visualiseurs,...)"/>
    <tableColumn id="51" name="Elève acès internet"/>
    <tableColumn id="52" name="Nbre d'élèves accès internet"/>
    <tableColumn id="53" name="Si oui comment"/>
    <tableColumn id="54" name="Rem6"/>
    <tableColumn id="55" name="Total ordi et tablettes dans école"/>
    <tableColumn id="56" name="Nbr élèves par ordi tab total"/>
    <tableColumn id="57" name="Nbr ordi tab total par élèv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F21"/>
  <sheetViews>
    <sheetView tabSelected="1" zoomScale="73" zoomScaleNormal="73" workbookViewId="0">
      <pane ySplit="1" topLeftCell="A2" activePane="bottomLeft" state="frozen"/>
      <selection activeCell="H34" sqref="H34"/>
      <selection pane="bottomLeft" activeCell="F32" sqref="F32"/>
    </sheetView>
  </sheetViews>
  <sheetFormatPr baseColWidth="10" defaultColWidth="9.140625" defaultRowHeight="15" customHeight="1" x14ac:dyDescent="0.2"/>
  <cols>
    <col min="1" max="1" width="25" style="25" customWidth="1"/>
    <col min="2" max="2" width="9.28515625" style="25" customWidth="1"/>
    <col min="3" max="3" width="28.140625" style="25" customWidth="1"/>
    <col min="4" max="4" width="61.85546875" style="25" hidden="1" customWidth="1"/>
    <col min="5" max="5" width="10" style="25" customWidth="1"/>
    <col min="6" max="6" width="11.42578125" style="25" customWidth="1"/>
    <col min="7" max="7" width="12.140625" style="25" customWidth="1"/>
    <col min="8" max="8" width="14" style="49" customWidth="1"/>
    <col min="9" max="9" width="13.28515625" style="25" customWidth="1"/>
    <col min="10" max="10" width="19.140625" style="25" customWidth="1"/>
    <col min="11" max="11" width="20.42578125" style="25" customWidth="1"/>
    <col min="12" max="12" width="9.140625" style="25" customWidth="1"/>
    <col min="13" max="13" width="12.85546875" style="25" customWidth="1"/>
    <col min="14" max="14" width="12.140625" style="10" customWidth="1"/>
    <col min="15" max="15" width="39.7109375" style="10" customWidth="1"/>
    <col min="16" max="16" width="11" style="10" customWidth="1"/>
    <col min="17" max="17" width="28.85546875" style="10" customWidth="1"/>
    <col min="18" max="18" width="10.140625" style="10" customWidth="1"/>
    <col min="19" max="19" width="9.7109375" style="10" customWidth="1"/>
    <col min="20" max="21" width="12.42578125" style="50" customWidth="1"/>
    <col min="22" max="24" width="12.42578125" style="51" customWidth="1"/>
    <col min="25" max="25" width="5.7109375" style="10" customWidth="1"/>
    <col min="26" max="40" width="5.7109375" style="25" customWidth="1"/>
    <col min="41" max="41" width="12.28515625" style="25" bestFit="1" customWidth="1"/>
    <col min="42" max="57" width="5.7109375" style="25" customWidth="1"/>
    <col min="58" max="1046" width="9.140625" style="25"/>
    <col min="1047" max="16384" width="9.140625" style="52"/>
  </cols>
  <sheetData>
    <row r="1" spans="1:57" s="10" customFormat="1" ht="135.75" customHeight="1" x14ac:dyDescent="0.25">
      <c r="A1" s="1" t="s">
        <v>0</v>
      </c>
      <c r="B1" s="2" t="s">
        <v>1</v>
      </c>
      <c r="C1" s="74" t="s">
        <v>2</v>
      </c>
      <c r="D1" s="3" t="s">
        <v>3</v>
      </c>
      <c r="E1" s="74" t="s">
        <v>4</v>
      </c>
      <c r="F1" s="74" t="s">
        <v>5</v>
      </c>
      <c r="G1" s="74" t="s">
        <v>6</v>
      </c>
      <c r="H1" s="75" t="s">
        <v>7</v>
      </c>
      <c r="I1" s="3" t="s">
        <v>8</v>
      </c>
      <c r="J1" s="7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5" t="s">
        <v>19</v>
      </c>
      <c r="U1" s="5" t="s">
        <v>20</v>
      </c>
      <c r="V1" s="6" t="s">
        <v>21</v>
      </c>
      <c r="W1" s="6" t="s">
        <v>22</v>
      </c>
      <c r="X1" s="6" t="s">
        <v>23</v>
      </c>
      <c r="Y1" s="4" t="s">
        <v>24</v>
      </c>
      <c r="Z1" s="4" t="s">
        <v>25</v>
      </c>
      <c r="AA1" s="4" t="s">
        <v>26</v>
      </c>
      <c r="AB1" s="7" t="s">
        <v>27</v>
      </c>
      <c r="AC1" s="7" t="s">
        <v>28</v>
      </c>
      <c r="AD1" s="7" t="s">
        <v>29</v>
      </c>
      <c r="AE1" s="4" t="s">
        <v>30</v>
      </c>
      <c r="AF1" s="7" t="s">
        <v>31</v>
      </c>
      <c r="AG1" s="7" t="s">
        <v>32</v>
      </c>
      <c r="AH1" s="7" t="s">
        <v>33</v>
      </c>
      <c r="AI1" s="7" t="s">
        <v>34</v>
      </c>
      <c r="AJ1" s="7" t="s">
        <v>35</v>
      </c>
      <c r="AK1" s="7" t="s">
        <v>36</v>
      </c>
      <c r="AL1" s="4" t="s">
        <v>37</v>
      </c>
      <c r="AM1" s="4" t="s">
        <v>38</v>
      </c>
      <c r="AN1" s="4" t="s">
        <v>39</v>
      </c>
      <c r="AO1" s="7" t="s">
        <v>40</v>
      </c>
      <c r="AP1" s="7" t="s">
        <v>41</v>
      </c>
      <c r="AQ1" s="4" t="s">
        <v>42</v>
      </c>
      <c r="AR1" s="4" t="s">
        <v>43</v>
      </c>
      <c r="AS1" s="7" t="s">
        <v>44</v>
      </c>
      <c r="AT1" s="7" t="s">
        <v>45</v>
      </c>
      <c r="AU1" s="4" t="s">
        <v>46</v>
      </c>
      <c r="AV1" s="4" t="s">
        <v>47</v>
      </c>
      <c r="AW1" s="4" t="s">
        <v>48</v>
      </c>
      <c r="AX1" s="4" t="s">
        <v>49</v>
      </c>
      <c r="AY1" s="4" t="s">
        <v>50</v>
      </c>
      <c r="AZ1" s="7" t="s">
        <v>51</v>
      </c>
      <c r="BA1" s="4" t="s">
        <v>52</v>
      </c>
      <c r="BB1" s="4" t="s">
        <v>53</v>
      </c>
      <c r="BC1" s="8" t="s">
        <v>54</v>
      </c>
      <c r="BD1" s="8" t="s">
        <v>55</v>
      </c>
      <c r="BE1" s="9" t="s">
        <v>56</v>
      </c>
    </row>
    <row r="2" spans="1:57" ht="15" customHeight="1" x14ac:dyDescent="0.2">
      <c r="A2" s="11" t="s">
        <v>93</v>
      </c>
      <c r="B2" s="12">
        <v>213</v>
      </c>
      <c r="C2" s="13" t="s">
        <v>107</v>
      </c>
      <c r="D2" s="14" t="s">
        <v>57</v>
      </c>
      <c r="E2" s="15" t="s">
        <v>58</v>
      </c>
      <c r="F2" s="14" t="s">
        <v>58</v>
      </c>
      <c r="G2" s="14" t="s">
        <v>59</v>
      </c>
      <c r="H2" s="14" t="s">
        <v>60</v>
      </c>
      <c r="I2" s="14">
        <v>8</v>
      </c>
      <c r="J2" s="13" t="s">
        <v>111</v>
      </c>
      <c r="K2" s="14"/>
      <c r="L2" s="14"/>
      <c r="M2" s="14"/>
      <c r="N2" s="16">
        <v>9</v>
      </c>
      <c r="O2" s="16"/>
      <c r="P2" s="16"/>
      <c r="Q2" s="16"/>
      <c r="R2" s="17">
        <f t="shared" ref="R2:R15" si="0">N2+P2</f>
        <v>9</v>
      </c>
      <c r="S2" s="16"/>
      <c r="T2" s="18">
        <f t="shared" ref="T2:T15" si="1">IF(ISERROR((R2*100)/I2),"",(R2*100)/I2)</f>
        <v>112.5</v>
      </c>
      <c r="U2" s="18">
        <f t="shared" ref="U2:U15" si="2">IF(ISERROR(B2/R2),"",B2/R2)</f>
        <v>23.666666666666668</v>
      </c>
      <c r="V2" s="19">
        <f t="shared" ref="V2:V15" si="3">IF(ISERROR(R2/B2),"",R2/B2)</f>
        <v>4.2253521126760563E-2</v>
      </c>
      <c r="W2" s="18">
        <f t="shared" ref="W2:W15" si="4">IF(R2&gt;0,B2,0)</f>
        <v>213</v>
      </c>
      <c r="X2" s="18">
        <f t="shared" ref="X2:X15" si="5">IF(Y2&gt;0,B2,0)</f>
        <v>213</v>
      </c>
      <c r="Y2" s="14">
        <v>2</v>
      </c>
      <c r="Z2" s="14">
        <v>16</v>
      </c>
      <c r="AA2" s="14"/>
      <c r="AB2" s="20">
        <f t="shared" ref="AB2:AB15" si="6">Y2*Z2</f>
        <v>32</v>
      </c>
      <c r="AC2" s="21">
        <f t="shared" ref="AC2:AC15" si="7">IF(ISERROR(B2/AB2),"",B2/AB2)</f>
        <v>6.65625</v>
      </c>
      <c r="AD2" s="21">
        <f t="shared" ref="AD2:AD15" si="8">IF(ISERROR(AB2/B2),"",AB2/B2)</f>
        <v>0.15023474178403756</v>
      </c>
      <c r="AE2" s="14">
        <v>16</v>
      </c>
      <c r="AF2" s="20">
        <f t="shared" ref="AF2:AF15" si="9">AE2*Y2</f>
        <v>32</v>
      </c>
      <c r="AG2" s="21">
        <f t="shared" ref="AG2:AG15" si="10">IF(ISERROR(B2/AF2),"",B2/AF2)</f>
        <v>6.65625</v>
      </c>
      <c r="AH2" s="21">
        <f t="shared" ref="AH2:AH15" si="11">IF(ISERROR(B2/AF2),"",AF2/B2)</f>
        <v>0.15023474178403756</v>
      </c>
      <c r="AI2" s="20">
        <f t="shared" ref="AI2:AI15" si="12">AF2+AB2</f>
        <v>64</v>
      </c>
      <c r="AJ2" s="21">
        <f t="shared" ref="AJ2:AJ15" si="13">IF(ISERROR(B2/AI2),"",B2/AI2)</f>
        <v>3.328125</v>
      </c>
      <c r="AK2" s="21">
        <f t="shared" ref="AK2:AK15" si="14">IF(ISERROR(AI2/B2),"",AI2/B2)</f>
        <v>0.30046948356807512</v>
      </c>
      <c r="AL2" s="14"/>
      <c r="AM2" s="14"/>
      <c r="AN2" s="14"/>
      <c r="AO2" s="21" t="str">
        <f t="shared" ref="AO2:AO15" si="15">IF(ISERROR(B2/AM2),"",B2/AM2)</f>
        <v/>
      </c>
      <c r="AP2" s="21">
        <f t="shared" ref="AP2:AP15" si="16">IF(ISERROR(AM2/B2),"",AM2/B2)</f>
        <v>0</v>
      </c>
      <c r="AQ2" s="14"/>
      <c r="AR2" s="14"/>
      <c r="AS2" s="21" t="str">
        <f t="shared" ref="AS2:AS15" si="17">IF(ISERROR(B2/AQ2),"",B2/AQ2)</f>
        <v/>
      </c>
      <c r="AT2" s="21">
        <f t="shared" ref="AT2:AT15" si="18">IF(ISERROR(AQ2/B2),"",AQ2/B2)</f>
        <v>0</v>
      </c>
      <c r="AU2" s="14"/>
      <c r="AV2" s="14"/>
      <c r="AW2" s="14"/>
      <c r="AX2" s="14"/>
      <c r="AY2" s="22" t="s">
        <v>61</v>
      </c>
      <c r="AZ2" s="23">
        <f t="shared" ref="AZ2:AZ15" si="19">IF(AY2="oui",B2,"")</f>
        <v>213</v>
      </c>
      <c r="BA2" s="22" t="s">
        <v>62</v>
      </c>
      <c r="BB2" s="22"/>
      <c r="BC2" s="20">
        <f t="shared" ref="BC2:BC15" si="20">(AU2+AV2+AQ2+AM2+AF2+AB2)</f>
        <v>64</v>
      </c>
      <c r="BD2" s="21">
        <f t="shared" ref="BD2:BD15" si="21">IF(ISERROR(B2/(AU2+AV2+AQ2+AM2+AF2+AB2)),"",B2/(AU2+AV2+AQ2+AM2+AF2+AB2))</f>
        <v>3.328125</v>
      </c>
      <c r="BE2" s="24">
        <f t="shared" ref="BE2:BE15" si="22">IF(ISERROR((AU2+AV2+AQ2+AM2+AF2+AB2)/B2),"",(AU2+AV2+AQ2+AM2+AF2+AB2)/B2)</f>
        <v>0.30046948356807512</v>
      </c>
    </row>
    <row r="3" spans="1:57" ht="15" customHeight="1" x14ac:dyDescent="0.2">
      <c r="A3" s="11" t="s">
        <v>94</v>
      </c>
      <c r="B3" s="14">
        <v>172</v>
      </c>
      <c r="C3" s="14" t="s">
        <v>108</v>
      </c>
      <c r="D3" s="14" t="s">
        <v>63</v>
      </c>
      <c r="E3" s="14" t="s">
        <v>58</v>
      </c>
      <c r="F3" s="14" t="s">
        <v>58</v>
      </c>
      <c r="G3" s="14" t="s">
        <v>59</v>
      </c>
      <c r="H3" s="14" t="s">
        <v>60</v>
      </c>
      <c r="I3" s="14">
        <v>7</v>
      </c>
      <c r="J3" s="13" t="s">
        <v>112</v>
      </c>
      <c r="K3" s="14"/>
      <c r="L3" s="14"/>
      <c r="M3" s="14"/>
      <c r="N3" s="14">
        <v>8</v>
      </c>
      <c r="O3" s="14"/>
      <c r="P3" s="14"/>
      <c r="Q3" s="14"/>
      <c r="R3" s="17">
        <f t="shared" si="0"/>
        <v>8</v>
      </c>
      <c r="S3" s="14"/>
      <c r="T3" s="18">
        <f t="shared" si="1"/>
        <v>114.28571428571429</v>
      </c>
      <c r="U3" s="18">
        <f t="shared" si="2"/>
        <v>21.5</v>
      </c>
      <c r="V3" s="19">
        <f t="shared" si="3"/>
        <v>4.6511627906976744E-2</v>
      </c>
      <c r="W3" s="18">
        <f t="shared" si="4"/>
        <v>172</v>
      </c>
      <c r="X3" s="18">
        <f t="shared" si="5"/>
        <v>172</v>
      </c>
      <c r="Y3" s="14">
        <v>2</v>
      </c>
      <c r="Z3" s="14">
        <v>16</v>
      </c>
      <c r="AA3" s="14"/>
      <c r="AB3" s="20">
        <f t="shared" si="6"/>
        <v>32</v>
      </c>
      <c r="AC3" s="21">
        <f t="shared" si="7"/>
        <v>5.375</v>
      </c>
      <c r="AD3" s="21">
        <f t="shared" si="8"/>
        <v>0.18604651162790697</v>
      </c>
      <c r="AE3" s="14">
        <v>16</v>
      </c>
      <c r="AF3" s="20">
        <f t="shared" si="9"/>
        <v>32</v>
      </c>
      <c r="AG3" s="21">
        <f t="shared" si="10"/>
        <v>5.375</v>
      </c>
      <c r="AH3" s="21">
        <f t="shared" si="11"/>
        <v>0.18604651162790697</v>
      </c>
      <c r="AI3" s="20">
        <f t="shared" si="12"/>
        <v>64</v>
      </c>
      <c r="AJ3" s="21">
        <f t="shared" si="13"/>
        <v>2.6875</v>
      </c>
      <c r="AK3" s="21">
        <f t="shared" si="14"/>
        <v>0.37209302325581395</v>
      </c>
      <c r="AL3" s="14"/>
      <c r="AM3" s="14"/>
      <c r="AN3" s="14"/>
      <c r="AO3" s="21" t="str">
        <f t="shared" si="15"/>
        <v/>
      </c>
      <c r="AP3" s="21">
        <f t="shared" si="16"/>
        <v>0</v>
      </c>
      <c r="AQ3" s="14"/>
      <c r="AR3" s="14"/>
      <c r="AS3" s="21" t="str">
        <f t="shared" si="17"/>
        <v/>
      </c>
      <c r="AT3" s="21">
        <f t="shared" si="18"/>
        <v>0</v>
      </c>
      <c r="AU3" s="14"/>
      <c r="AV3" s="14"/>
      <c r="AW3" s="14"/>
      <c r="AX3" s="14"/>
      <c r="AY3" s="22" t="s">
        <v>61</v>
      </c>
      <c r="AZ3" s="23">
        <f t="shared" si="19"/>
        <v>172</v>
      </c>
      <c r="BA3" s="14" t="s">
        <v>62</v>
      </c>
      <c r="BB3" s="14"/>
      <c r="BC3" s="20">
        <f t="shared" si="20"/>
        <v>64</v>
      </c>
      <c r="BD3" s="21">
        <f t="shared" si="21"/>
        <v>2.6875</v>
      </c>
      <c r="BE3" s="24">
        <f t="shared" si="22"/>
        <v>0.37209302325581395</v>
      </c>
    </row>
    <row r="4" spans="1:57" ht="15" customHeight="1" x14ac:dyDescent="0.2">
      <c r="A4" s="11" t="s">
        <v>95</v>
      </c>
      <c r="B4" s="14">
        <v>161</v>
      </c>
      <c r="C4" s="14" t="s">
        <v>107</v>
      </c>
      <c r="D4" s="14" t="s">
        <v>64</v>
      </c>
      <c r="E4" s="14" t="s">
        <v>58</v>
      </c>
      <c r="F4" s="14" t="s">
        <v>58</v>
      </c>
      <c r="G4" s="14" t="s">
        <v>65</v>
      </c>
      <c r="H4" s="14" t="s">
        <v>66</v>
      </c>
      <c r="I4" s="14">
        <v>7</v>
      </c>
      <c r="J4" s="13" t="s">
        <v>113</v>
      </c>
      <c r="K4" s="14"/>
      <c r="L4" s="14"/>
      <c r="M4" s="14"/>
      <c r="N4" s="14">
        <v>2</v>
      </c>
      <c r="O4" s="14"/>
      <c r="P4" s="14"/>
      <c r="Q4" s="14"/>
      <c r="R4" s="17">
        <f t="shared" si="0"/>
        <v>2</v>
      </c>
      <c r="S4" s="14"/>
      <c r="T4" s="18">
        <f t="shared" si="1"/>
        <v>28.571428571428573</v>
      </c>
      <c r="U4" s="18">
        <f t="shared" si="2"/>
        <v>80.5</v>
      </c>
      <c r="V4" s="19">
        <f t="shared" si="3"/>
        <v>1.2422360248447204E-2</v>
      </c>
      <c r="W4" s="18">
        <f t="shared" si="4"/>
        <v>161</v>
      </c>
      <c r="X4" s="18">
        <f t="shared" si="5"/>
        <v>161</v>
      </c>
      <c r="Y4" s="14">
        <v>1</v>
      </c>
      <c r="Z4" s="14">
        <v>5</v>
      </c>
      <c r="AA4" s="14"/>
      <c r="AB4" s="20">
        <f t="shared" si="6"/>
        <v>5</v>
      </c>
      <c r="AC4" s="21">
        <f t="shared" si="7"/>
        <v>32.200000000000003</v>
      </c>
      <c r="AD4" s="21">
        <f t="shared" si="8"/>
        <v>3.1055900621118012E-2</v>
      </c>
      <c r="AE4" s="14">
        <v>5</v>
      </c>
      <c r="AF4" s="20">
        <f t="shared" si="9"/>
        <v>5</v>
      </c>
      <c r="AG4" s="21">
        <f t="shared" si="10"/>
        <v>32.200000000000003</v>
      </c>
      <c r="AH4" s="21">
        <f t="shared" si="11"/>
        <v>3.1055900621118012E-2</v>
      </c>
      <c r="AI4" s="20">
        <f t="shared" si="12"/>
        <v>10</v>
      </c>
      <c r="AJ4" s="21">
        <f t="shared" si="13"/>
        <v>16.100000000000001</v>
      </c>
      <c r="AK4" s="21">
        <f t="shared" si="14"/>
        <v>6.2111801242236024E-2</v>
      </c>
      <c r="AL4" s="14"/>
      <c r="AM4" s="14"/>
      <c r="AN4" s="14"/>
      <c r="AO4" s="21" t="str">
        <f t="shared" si="15"/>
        <v/>
      </c>
      <c r="AP4" s="21">
        <f t="shared" si="16"/>
        <v>0</v>
      </c>
      <c r="AQ4" s="14"/>
      <c r="AR4" s="14"/>
      <c r="AS4" s="21" t="str">
        <f t="shared" si="17"/>
        <v/>
      </c>
      <c r="AT4" s="21">
        <f t="shared" si="18"/>
        <v>0</v>
      </c>
      <c r="AU4" s="14"/>
      <c r="AV4" s="14"/>
      <c r="AW4" s="14"/>
      <c r="AX4" s="14"/>
      <c r="AY4" s="14" t="s">
        <v>61</v>
      </c>
      <c r="AZ4" s="23">
        <f t="shared" si="19"/>
        <v>161</v>
      </c>
      <c r="BA4" s="14" t="s">
        <v>62</v>
      </c>
      <c r="BB4" s="14"/>
      <c r="BC4" s="20">
        <f t="shared" si="20"/>
        <v>10</v>
      </c>
      <c r="BD4" s="21">
        <f t="shared" si="21"/>
        <v>16.100000000000001</v>
      </c>
      <c r="BE4" s="24">
        <f t="shared" si="22"/>
        <v>6.2111801242236024E-2</v>
      </c>
    </row>
    <row r="5" spans="1:57" ht="15" customHeight="1" x14ac:dyDescent="0.2">
      <c r="A5" s="11" t="s">
        <v>96</v>
      </c>
      <c r="B5" s="14">
        <v>149</v>
      </c>
      <c r="C5" s="14" t="s">
        <v>108</v>
      </c>
      <c r="D5" s="14" t="s">
        <v>67</v>
      </c>
      <c r="E5" s="14" t="s">
        <v>68</v>
      </c>
      <c r="F5" s="14" t="s">
        <v>68</v>
      </c>
      <c r="G5" s="14" t="s">
        <v>65</v>
      </c>
      <c r="H5" s="14" t="s">
        <v>69</v>
      </c>
      <c r="I5" s="14">
        <v>6</v>
      </c>
      <c r="J5" s="13" t="s">
        <v>112</v>
      </c>
      <c r="K5" s="14" t="s">
        <v>61</v>
      </c>
      <c r="L5" s="14"/>
      <c r="M5" s="14"/>
      <c r="N5" s="14">
        <v>2</v>
      </c>
      <c r="O5" s="14"/>
      <c r="P5" s="14"/>
      <c r="Q5" s="14"/>
      <c r="R5" s="17">
        <f t="shared" si="0"/>
        <v>2</v>
      </c>
      <c r="S5" s="14"/>
      <c r="T5" s="18">
        <f t="shared" si="1"/>
        <v>33.333333333333336</v>
      </c>
      <c r="U5" s="18">
        <f t="shared" si="2"/>
        <v>74.5</v>
      </c>
      <c r="V5" s="19">
        <f t="shared" si="3"/>
        <v>1.3422818791946308E-2</v>
      </c>
      <c r="W5" s="18">
        <f t="shared" si="4"/>
        <v>149</v>
      </c>
      <c r="X5" s="18">
        <f t="shared" si="5"/>
        <v>0</v>
      </c>
      <c r="Y5" s="14"/>
      <c r="Z5" s="14"/>
      <c r="AA5" s="14"/>
      <c r="AB5" s="20">
        <f t="shared" si="6"/>
        <v>0</v>
      </c>
      <c r="AC5" s="21" t="str">
        <f t="shared" si="7"/>
        <v/>
      </c>
      <c r="AD5" s="21">
        <f t="shared" si="8"/>
        <v>0</v>
      </c>
      <c r="AE5" s="14"/>
      <c r="AF5" s="20">
        <f t="shared" si="9"/>
        <v>0</v>
      </c>
      <c r="AG5" s="21" t="str">
        <f t="shared" si="10"/>
        <v/>
      </c>
      <c r="AH5" s="21" t="str">
        <f t="shared" si="11"/>
        <v/>
      </c>
      <c r="AI5" s="20">
        <f t="shared" si="12"/>
        <v>0</v>
      </c>
      <c r="AJ5" s="21" t="str">
        <f t="shared" si="13"/>
        <v/>
      </c>
      <c r="AK5" s="21">
        <f t="shared" si="14"/>
        <v>0</v>
      </c>
      <c r="AL5" s="14" t="s">
        <v>70</v>
      </c>
      <c r="AM5" s="14">
        <v>3</v>
      </c>
      <c r="AN5" s="14"/>
      <c r="AO5" s="21">
        <f t="shared" si="15"/>
        <v>49.666666666666664</v>
      </c>
      <c r="AP5" s="21">
        <f t="shared" si="16"/>
        <v>2.0134228187919462E-2</v>
      </c>
      <c r="AQ5" s="14"/>
      <c r="AR5" s="14"/>
      <c r="AS5" s="21" t="str">
        <f t="shared" si="17"/>
        <v/>
      </c>
      <c r="AT5" s="21">
        <f t="shared" si="18"/>
        <v>0</v>
      </c>
      <c r="AU5" s="14">
        <v>2</v>
      </c>
      <c r="AV5" s="14"/>
      <c r="AW5" s="14"/>
      <c r="AX5" s="14"/>
      <c r="AY5" s="14"/>
      <c r="AZ5" s="23" t="str">
        <f t="shared" si="19"/>
        <v/>
      </c>
      <c r="BA5" s="14"/>
      <c r="BB5" s="14"/>
      <c r="BC5" s="20">
        <f t="shared" si="20"/>
        <v>5</v>
      </c>
      <c r="BD5" s="21">
        <f t="shared" si="21"/>
        <v>29.8</v>
      </c>
      <c r="BE5" s="24">
        <f t="shared" si="22"/>
        <v>3.3557046979865772E-2</v>
      </c>
    </row>
    <row r="6" spans="1:57" ht="15" customHeight="1" x14ac:dyDescent="0.2">
      <c r="A6" s="11" t="s">
        <v>97</v>
      </c>
      <c r="B6" s="14">
        <v>207</v>
      </c>
      <c r="C6" s="14" t="s">
        <v>109</v>
      </c>
      <c r="D6" s="14" t="s">
        <v>71</v>
      </c>
      <c r="E6" s="14" t="s">
        <v>58</v>
      </c>
      <c r="F6" s="14" t="s">
        <v>58</v>
      </c>
      <c r="G6" s="14" t="s">
        <v>65</v>
      </c>
      <c r="H6" s="14" t="s">
        <v>60</v>
      </c>
      <c r="I6" s="14">
        <v>8</v>
      </c>
      <c r="J6" s="13" t="s">
        <v>112</v>
      </c>
      <c r="K6" s="14"/>
      <c r="L6" s="14"/>
      <c r="M6" s="14"/>
      <c r="N6" s="14">
        <v>3</v>
      </c>
      <c r="O6" s="14"/>
      <c r="P6" s="14"/>
      <c r="Q6" s="14"/>
      <c r="R6" s="17">
        <f t="shared" si="0"/>
        <v>3</v>
      </c>
      <c r="S6" s="14"/>
      <c r="T6" s="18">
        <f t="shared" si="1"/>
        <v>37.5</v>
      </c>
      <c r="U6" s="18">
        <f t="shared" si="2"/>
        <v>69</v>
      </c>
      <c r="V6" s="19">
        <f t="shared" si="3"/>
        <v>1.4492753623188406E-2</v>
      </c>
      <c r="W6" s="18">
        <f t="shared" si="4"/>
        <v>207</v>
      </c>
      <c r="X6" s="18">
        <f t="shared" si="5"/>
        <v>207</v>
      </c>
      <c r="Y6" s="14">
        <v>1</v>
      </c>
      <c r="Z6" s="14">
        <v>5</v>
      </c>
      <c r="AA6" s="14"/>
      <c r="AB6" s="20">
        <f t="shared" si="6"/>
        <v>5</v>
      </c>
      <c r="AC6" s="21">
        <f t="shared" si="7"/>
        <v>41.4</v>
      </c>
      <c r="AD6" s="21">
        <f t="shared" si="8"/>
        <v>2.4154589371980676E-2</v>
      </c>
      <c r="AE6" s="14">
        <v>5</v>
      </c>
      <c r="AF6" s="20">
        <f t="shared" si="9"/>
        <v>5</v>
      </c>
      <c r="AG6" s="21">
        <f t="shared" si="10"/>
        <v>41.4</v>
      </c>
      <c r="AH6" s="21">
        <f t="shared" si="11"/>
        <v>2.4154589371980676E-2</v>
      </c>
      <c r="AI6" s="20">
        <f t="shared" si="12"/>
        <v>10</v>
      </c>
      <c r="AJ6" s="21">
        <f t="shared" si="13"/>
        <v>20.7</v>
      </c>
      <c r="AK6" s="21">
        <f t="shared" si="14"/>
        <v>4.8309178743961352E-2</v>
      </c>
      <c r="AL6" s="14"/>
      <c r="AM6" s="14"/>
      <c r="AN6" s="14"/>
      <c r="AO6" s="21" t="str">
        <f t="shared" si="15"/>
        <v/>
      </c>
      <c r="AP6" s="21">
        <f t="shared" si="16"/>
        <v>0</v>
      </c>
      <c r="AQ6" s="14"/>
      <c r="AR6" s="14"/>
      <c r="AS6" s="21" t="str">
        <f t="shared" si="17"/>
        <v/>
      </c>
      <c r="AT6" s="21">
        <f t="shared" si="18"/>
        <v>0</v>
      </c>
      <c r="AU6" s="14"/>
      <c r="AV6" s="14"/>
      <c r="AW6" s="14"/>
      <c r="AX6" s="14"/>
      <c r="AY6" s="14" t="s">
        <v>61</v>
      </c>
      <c r="AZ6" s="23">
        <f t="shared" si="19"/>
        <v>207</v>
      </c>
      <c r="BA6" s="14" t="s">
        <v>62</v>
      </c>
      <c r="BB6" s="14"/>
      <c r="BC6" s="20">
        <f t="shared" si="20"/>
        <v>10</v>
      </c>
      <c r="BD6" s="21">
        <f t="shared" si="21"/>
        <v>20.7</v>
      </c>
      <c r="BE6" s="24">
        <f t="shared" si="22"/>
        <v>4.8309178743961352E-2</v>
      </c>
    </row>
    <row r="7" spans="1:57" ht="15" customHeight="1" x14ac:dyDescent="0.2">
      <c r="A7" s="11" t="s">
        <v>98</v>
      </c>
      <c r="B7" s="14">
        <v>247</v>
      </c>
      <c r="C7" s="14" t="s">
        <v>110</v>
      </c>
      <c r="D7" s="14" t="s">
        <v>72</v>
      </c>
      <c r="E7" s="14" t="s">
        <v>58</v>
      </c>
      <c r="F7" s="14" t="s">
        <v>58</v>
      </c>
      <c r="G7" s="14" t="s">
        <v>59</v>
      </c>
      <c r="H7" s="14" t="s">
        <v>66</v>
      </c>
      <c r="I7" s="14">
        <v>15</v>
      </c>
      <c r="J7" s="13" t="s">
        <v>111</v>
      </c>
      <c r="K7" s="14"/>
      <c r="L7" s="14"/>
      <c r="M7" s="14"/>
      <c r="N7" s="14">
        <v>12</v>
      </c>
      <c r="O7" s="14"/>
      <c r="P7" s="14"/>
      <c r="Q7" s="14"/>
      <c r="R7" s="17">
        <f t="shared" si="0"/>
        <v>12</v>
      </c>
      <c r="S7" s="14"/>
      <c r="T7" s="18">
        <f t="shared" si="1"/>
        <v>80</v>
      </c>
      <c r="U7" s="18">
        <f t="shared" si="2"/>
        <v>20.583333333333332</v>
      </c>
      <c r="V7" s="19">
        <f t="shared" si="3"/>
        <v>4.8582995951417005E-2</v>
      </c>
      <c r="W7" s="18">
        <f t="shared" si="4"/>
        <v>247</v>
      </c>
      <c r="X7" s="18">
        <f t="shared" si="5"/>
        <v>247</v>
      </c>
      <c r="Y7" s="14">
        <v>2</v>
      </c>
      <c r="Z7" s="14">
        <v>16</v>
      </c>
      <c r="AA7" s="14"/>
      <c r="AB7" s="20">
        <f t="shared" si="6"/>
        <v>32</v>
      </c>
      <c r="AC7" s="21">
        <f t="shared" si="7"/>
        <v>7.71875</v>
      </c>
      <c r="AD7" s="21">
        <f t="shared" si="8"/>
        <v>0.12955465587044535</v>
      </c>
      <c r="AE7" s="14">
        <v>16</v>
      </c>
      <c r="AF7" s="20">
        <f t="shared" si="9"/>
        <v>32</v>
      </c>
      <c r="AG7" s="21">
        <f t="shared" si="10"/>
        <v>7.71875</v>
      </c>
      <c r="AH7" s="21">
        <f t="shared" si="11"/>
        <v>0.12955465587044535</v>
      </c>
      <c r="AI7" s="20">
        <f t="shared" si="12"/>
        <v>64</v>
      </c>
      <c r="AJ7" s="21">
        <f t="shared" si="13"/>
        <v>3.859375</v>
      </c>
      <c r="AK7" s="21">
        <f t="shared" si="14"/>
        <v>0.25910931174089069</v>
      </c>
      <c r="AL7" s="14"/>
      <c r="AM7" s="14"/>
      <c r="AN7" s="14"/>
      <c r="AO7" s="21" t="str">
        <f t="shared" si="15"/>
        <v/>
      </c>
      <c r="AP7" s="21">
        <f t="shared" si="16"/>
        <v>0</v>
      </c>
      <c r="AQ7" s="14"/>
      <c r="AR7" s="14"/>
      <c r="AS7" s="21" t="str">
        <f t="shared" si="17"/>
        <v/>
      </c>
      <c r="AT7" s="21">
        <f t="shared" si="18"/>
        <v>0</v>
      </c>
      <c r="AU7" s="14"/>
      <c r="AV7" s="14"/>
      <c r="AW7" s="14"/>
      <c r="AX7" s="14" t="s">
        <v>73</v>
      </c>
      <c r="AY7" s="14" t="s">
        <v>61</v>
      </c>
      <c r="AZ7" s="23">
        <f t="shared" si="19"/>
        <v>247</v>
      </c>
      <c r="BA7" s="14" t="s">
        <v>62</v>
      </c>
      <c r="BB7" s="14"/>
      <c r="BC7" s="20">
        <f t="shared" si="20"/>
        <v>64</v>
      </c>
      <c r="BD7" s="21">
        <f t="shared" si="21"/>
        <v>3.859375</v>
      </c>
      <c r="BE7" s="24">
        <f t="shared" si="22"/>
        <v>0.25910931174089069</v>
      </c>
    </row>
    <row r="8" spans="1:57" ht="15" customHeight="1" x14ac:dyDescent="0.2">
      <c r="A8" s="11" t="s">
        <v>99</v>
      </c>
      <c r="B8" s="14">
        <v>195</v>
      </c>
      <c r="C8" s="14" t="s">
        <v>107</v>
      </c>
      <c r="D8" s="14" t="s">
        <v>74</v>
      </c>
      <c r="E8" s="14" t="s">
        <v>68</v>
      </c>
      <c r="F8" s="14" t="s">
        <v>75</v>
      </c>
      <c r="G8" s="14" t="s">
        <v>65</v>
      </c>
      <c r="H8" s="14" t="s">
        <v>66</v>
      </c>
      <c r="I8" s="14">
        <v>7</v>
      </c>
      <c r="J8" s="13" t="s">
        <v>112</v>
      </c>
      <c r="K8" s="14"/>
      <c r="L8" s="14"/>
      <c r="M8" s="14"/>
      <c r="N8" s="14"/>
      <c r="O8" s="14"/>
      <c r="P8" s="14"/>
      <c r="Q8" s="14"/>
      <c r="R8" s="17">
        <f t="shared" si="0"/>
        <v>0</v>
      </c>
      <c r="S8" s="14"/>
      <c r="T8" s="18">
        <f t="shared" si="1"/>
        <v>0</v>
      </c>
      <c r="U8" s="18" t="str">
        <f t="shared" si="2"/>
        <v/>
      </c>
      <c r="V8" s="19">
        <f t="shared" si="3"/>
        <v>0</v>
      </c>
      <c r="W8" s="18">
        <f t="shared" si="4"/>
        <v>0</v>
      </c>
      <c r="X8" s="18">
        <f t="shared" si="5"/>
        <v>0</v>
      </c>
      <c r="Y8" s="14"/>
      <c r="Z8" s="14"/>
      <c r="AA8" s="14"/>
      <c r="AB8" s="20">
        <f t="shared" si="6"/>
        <v>0</v>
      </c>
      <c r="AC8" s="21" t="str">
        <f t="shared" si="7"/>
        <v/>
      </c>
      <c r="AD8" s="21">
        <f t="shared" si="8"/>
        <v>0</v>
      </c>
      <c r="AE8" s="14"/>
      <c r="AF8" s="20">
        <f t="shared" si="9"/>
        <v>0</v>
      </c>
      <c r="AG8" s="21" t="str">
        <f t="shared" si="10"/>
        <v/>
      </c>
      <c r="AH8" s="21" t="str">
        <f t="shared" si="11"/>
        <v/>
      </c>
      <c r="AI8" s="20">
        <f t="shared" si="12"/>
        <v>0</v>
      </c>
      <c r="AJ8" s="21" t="str">
        <f t="shared" si="13"/>
        <v/>
      </c>
      <c r="AK8" s="21">
        <f t="shared" si="14"/>
        <v>0</v>
      </c>
      <c r="AL8" s="14"/>
      <c r="AM8" s="14"/>
      <c r="AN8" s="14"/>
      <c r="AO8" s="21" t="str">
        <f t="shared" si="15"/>
        <v/>
      </c>
      <c r="AP8" s="21">
        <f t="shared" si="16"/>
        <v>0</v>
      </c>
      <c r="AQ8" s="14"/>
      <c r="AR8" s="14"/>
      <c r="AS8" s="21" t="str">
        <f t="shared" si="17"/>
        <v/>
      </c>
      <c r="AT8" s="21">
        <f t="shared" si="18"/>
        <v>0</v>
      </c>
      <c r="AU8" s="14"/>
      <c r="AV8" s="14"/>
      <c r="AW8" s="14"/>
      <c r="AX8" s="14"/>
      <c r="AY8" s="14"/>
      <c r="AZ8" s="23" t="str">
        <f t="shared" si="19"/>
        <v/>
      </c>
      <c r="BA8" s="14"/>
      <c r="BB8" s="14"/>
      <c r="BC8" s="20">
        <f t="shared" si="20"/>
        <v>0</v>
      </c>
      <c r="BD8" s="21" t="str">
        <f t="shared" si="21"/>
        <v/>
      </c>
      <c r="BE8" s="24">
        <f t="shared" si="22"/>
        <v>0</v>
      </c>
    </row>
    <row r="9" spans="1:57" ht="15" customHeight="1" x14ac:dyDescent="0.2">
      <c r="A9" s="11" t="s">
        <v>100</v>
      </c>
      <c r="B9" s="14">
        <v>162</v>
      </c>
      <c r="C9" s="14" t="s">
        <v>108</v>
      </c>
      <c r="D9" s="14" t="s">
        <v>76</v>
      </c>
      <c r="E9" s="14" t="s">
        <v>58</v>
      </c>
      <c r="F9" s="14" t="s">
        <v>58</v>
      </c>
      <c r="G9" s="14" t="s">
        <v>65</v>
      </c>
      <c r="H9" s="14" t="s">
        <v>66</v>
      </c>
      <c r="I9" s="14">
        <v>7</v>
      </c>
      <c r="J9" s="13" t="s">
        <v>111</v>
      </c>
      <c r="K9" s="14"/>
      <c r="L9" s="14"/>
      <c r="M9" s="14"/>
      <c r="N9" s="14">
        <v>3</v>
      </c>
      <c r="O9" s="14"/>
      <c r="P9" s="14"/>
      <c r="Q9" s="14"/>
      <c r="R9" s="17">
        <f t="shared" si="0"/>
        <v>3</v>
      </c>
      <c r="S9" s="14"/>
      <c r="T9" s="18">
        <f t="shared" si="1"/>
        <v>42.857142857142854</v>
      </c>
      <c r="U9" s="18">
        <f t="shared" si="2"/>
        <v>54</v>
      </c>
      <c r="V9" s="19">
        <f t="shared" si="3"/>
        <v>1.8518518518518517E-2</v>
      </c>
      <c r="W9" s="18">
        <f t="shared" si="4"/>
        <v>162</v>
      </c>
      <c r="X9" s="18">
        <f t="shared" si="5"/>
        <v>162</v>
      </c>
      <c r="Y9" s="14">
        <v>1</v>
      </c>
      <c r="Z9" s="14">
        <v>5</v>
      </c>
      <c r="AA9" s="14"/>
      <c r="AB9" s="20">
        <f t="shared" si="6"/>
        <v>5</v>
      </c>
      <c r="AC9" s="21">
        <f t="shared" si="7"/>
        <v>32.4</v>
      </c>
      <c r="AD9" s="21">
        <f t="shared" si="8"/>
        <v>3.0864197530864196E-2</v>
      </c>
      <c r="AE9" s="14">
        <v>5</v>
      </c>
      <c r="AF9" s="20">
        <f t="shared" si="9"/>
        <v>5</v>
      </c>
      <c r="AG9" s="21">
        <f t="shared" si="10"/>
        <v>32.4</v>
      </c>
      <c r="AH9" s="21">
        <f t="shared" si="11"/>
        <v>3.0864197530864196E-2</v>
      </c>
      <c r="AI9" s="20">
        <f t="shared" si="12"/>
        <v>10</v>
      </c>
      <c r="AJ9" s="21">
        <f t="shared" si="13"/>
        <v>16.2</v>
      </c>
      <c r="AK9" s="21">
        <f t="shared" si="14"/>
        <v>6.1728395061728392E-2</v>
      </c>
      <c r="AL9" s="14"/>
      <c r="AM9" s="14"/>
      <c r="AN9" s="14"/>
      <c r="AO9" s="21" t="str">
        <f t="shared" si="15"/>
        <v/>
      </c>
      <c r="AP9" s="21">
        <f t="shared" si="16"/>
        <v>0</v>
      </c>
      <c r="AQ9" s="14"/>
      <c r="AR9" s="14"/>
      <c r="AS9" s="21" t="str">
        <f t="shared" si="17"/>
        <v/>
      </c>
      <c r="AT9" s="21">
        <f t="shared" si="18"/>
        <v>0</v>
      </c>
      <c r="AU9" s="14"/>
      <c r="AV9" s="14"/>
      <c r="AW9" s="14"/>
      <c r="AX9" s="14" t="s">
        <v>73</v>
      </c>
      <c r="AY9" s="14" t="s">
        <v>61</v>
      </c>
      <c r="AZ9" s="23">
        <f t="shared" si="19"/>
        <v>162</v>
      </c>
      <c r="BA9" s="14" t="s">
        <v>62</v>
      </c>
      <c r="BB9" s="14"/>
      <c r="BC9" s="20">
        <f t="shared" si="20"/>
        <v>10</v>
      </c>
      <c r="BD9" s="21">
        <f t="shared" si="21"/>
        <v>16.2</v>
      </c>
      <c r="BE9" s="24">
        <f t="shared" si="22"/>
        <v>6.1728395061728392E-2</v>
      </c>
    </row>
    <row r="10" spans="1:57" ht="15" customHeight="1" x14ac:dyDescent="0.2">
      <c r="A10" s="11" t="s">
        <v>101</v>
      </c>
      <c r="B10" s="14">
        <v>153</v>
      </c>
      <c r="C10" s="14" t="s">
        <v>107</v>
      </c>
      <c r="D10" s="14" t="s">
        <v>77</v>
      </c>
      <c r="E10" s="14" t="s">
        <v>58</v>
      </c>
      <c r="F10" s="14" t="s">
        <v>58</v>
      </c>
      <c r="G10" s="14" t="s">
        <v>65</v>
      </c>
      <c r="H10" s="14" t="s">
        <v>86</v>
      </c>
      <c r="I10" s="14">
        <v>7</v>
      </c>
      <c r="J10" s="13" t="s">
        <v>112</v>
      </c>
      <c r="K10" s="14"/>
      <c r="L10" s="14" t="s">
        <v>61</v>
      </c>
      <c r="M10" s="14">
        <v>2009</v>
      </c>
      <c r="N10" s="14">
        <v>2</v>
      </c>
      <c r="O10" s="14"/>
      <c r="P10" s="14"/>
      <c r="Q10" s="14"/>
      <c r="R10" s="17">
        <f t="shared" si="0"/>
        <v>2</v>
      </c>
      <c r="S10" s="14"/>
      <c r="T10" s="18">
        <f t="shared" si="1"/>
        <v>28.571428571428573</v>
      </c>
      <c r="U10" s="18">
        <f t="shared" si="2"/>
        <v>76.5</v>
      </c>
      <c r="V10" s="19">
        <f t="shared" si="3"/>
        <v>1.3071895424836602E-2</v>
      </c>
      <c r="W10" s="18">
        <f t="shared" si="4"/>
        <v>153</v>
      </c>
      <c r="X10" s="18">
        <f t="shared" si="5"/>
        <v>153</v>
      </c>
      <c r="Y10" s="14">
        <v>1</v>
      </c>
      <c r="Z10" s="14">
        <v>6</v>
      </c>
      <c r="AA10" s="14"/>
      <c r="AB10" s="20">
        <f t="shared" si="6"/>
        <v>6</v>
      </c>
      <c r="AC10" s="21">
        <f t="shared" si="7"/>
        <v>25.5</v>
      </c>
      <c r="AD10" s="21">
        <f t="shared" si="8"/>
        <v>3.9215686274509803E-2</v>
      </c>
      <c r="AE10" s="14">
        <v>6</v>
      </c>
      <c r="AF10" s="20">
        <f t="shared" si="9"/>
        <v>6</v>
      </c>
      <c r="AG10" s="21">
        <f t="shared" si="10"/>
        <v>25.5</v>
      </c>
      <c r="AH10" s="21">
        <f t="shared" si="11"/>
        <v>3.9215686274509803E-2</v>
      </c>
      <c r="AI10" s="20">
        <f t="shared" si="12"/>
        <v>12</v>
      </c>
      <c r="AJ10" s="21">
        <f t="shared" si="13"/>
        <v>12.75</v>
      </c>
      <c r="AK10" s="21">
        <f t="shared" si="14"/>
        <v>7.8431372549019607E-2</v>
      </c>
      <c r="AL10" s="14"/>
      <c r="AM10" s="14"/>
      <c r="AN10" s="14"/>
      <c r="AO10" s="21" t="str">
        <f t="shared" si="15"/>
        <v/>
      </c>
      <c r="AP10" s="21">
        <f t="shared" si="16"/>
        <v>0</v>
      </c>
      <c r="AQ10" s="14"/>
      <c r="AR10" s="14"/>
      <c r="AS10" s="21" t="str">
        <f t="shared" si="17"/>
        <v/>
      </c>
      <c r="AT10" s="21">
        <f t="shared" si="18"/>
        <v>0</v>
      </c>
      <c r="AU10" s="14"/>
      <c r="AV10" s="14"/>
      <c r="AW10" s="14"/>
      <c r="AX10" s="14"/>
      <c r="AY10" s="14" t="s">
        <v>61</v>
      </c>
      <c r="AZ10" s="23">
        <f t="shared" si="19"/>
        <v>153</v>
      </c>
      <c r="BA10" s="14" t="s">
        <v>62</v>
      </c>
      <c r="BB10" s="14"/>
      <c r="BC10" s="20">
        <f t="shared" si="20"/>
        <v>12</v>
      </c>
      <c r="BD10" s="21">
        <f t="shared" si="21"/>
        <v>12.75</v>
      </c>
      <c r="BE10" s="24">
        <f t="shared" si="22"/>
        <v>7.8431372549019607E-2</v>
      </c>
    </row>
    <row r="11" spans="1:57" ht="15" customHeight="1" x14ac:dyDescent="0.2">
      <c r="A11" s="11" t="s">
        <v>102</v>
      </c>
      <c r="B11" s="26">
        <v>200</v>
      </c>
      <c r="C11" s="13" t="s">
        <v>107</v>
      </c>
      <c r="D11" s="15" t="s">
        <v>78</v>
      </c>
      <c r="E11" s="15" t="s">
        <v>58</v>
      </c>
      <c r="F11" s="14" t="s">
        <v>58</v>
      </c>
      <c r="G11" s="15" t="s">
        <v>65</v>
      </c>
      <c r="H11" s="27" t="s">
        <v>66</v>
      </c>
      <c r="I11" s="13">
        <v>7</v>
      </c>
      <c r="J11" s="13" t="s">
        <v>113</v>
      </c>
      <c r="K11" s="22"/>
      <c r="L11" s="14"/>
      <c r="M11" s="14"/>
      <c r="N11" s="16">
        <v>4</v>
      </c>
      <c r="O11" s="16"/>
      <c r="P11" s="16"/>
      <c r="Q11" s="16"/>
      <c r="R11" s="17">
        <f t="shared" si="0"/>
        <v>4</v>
      </c>
      <c r="S11" s="14"/>
      <c r="T11" s="18">
        <f t="shared" si="1"/>
        <v>57.142857142857146</v>
      </c>
      <c r="U11" s="18">
        <f t="shared" si="2"/>
        <v>50</v>
      </c>
      <c r="V11" s="19">
        <f t="shared" si="3"/>
        <v>0.02</v>
      </c>
      <c r="W11" s="18">
        <f t="shared" si="4"/>
        <v>200</v>
      </c>
      <c r="X11" s="18">
        <f t="shared" si="5"/>
        <v>200</v>
      </c>
      <c r="Y11" s="14">
        <v>1</v>
      </c>
      <c r="Z11" s="14">
        <v>6</v>
      </c>
      <c r="AA11" s="14"/>
      <c r="AB11" s="20">
        <f t="shared" si="6"/>
        <v>6</v>
      </c>
      <c r="AC11" s="21">
        <f t="shared" si="7"/>
        <v>33.333333333333336</v>
      </c>
      <c r="AD11" s="21">
        <f t="shared" si="8"/>
        <v>0.03</v>
      </c>
      <c r="AE11" s="14">
        <v>6</v>
      </c>
      <c r="AF11" s="20">
        <f t="shared" si="9"/>
        <v>6</v>
      </c>
      <c r="AG11" s="21">
        <f t="shared" si="10"/>
        <v>33.333333333333336</v>
      </c>
      <c r="AH11" s="21">
        <f t="shared" si="11"/>
        <v>0.03</v>
      </c>
      <c r="AI11" s="20">
        <f t="shared" si="12"/>
        <v>12</v>
      </c>
      <c r="AJ11" s="21">
        <f t="shared" si="13"/>
        <v>16.666666666666668</v>
      </c>
      <c r="AK11" s="21">
        <f t="shared" si="14"/>
        <v>0.06</v>
      </c>
      <c r="AL11" s="14"/>
      <c r="AM11" s="14"/>
      <c r="AN11" s="14"/>
      <c r="AO11" s="21" t="str">
        <f t="shared" si="15"/>
        <v/>
      </c>
      <c r="AP11" s="21">
        <f t="shared" si="16"/>
        <v>0</v>
      </c>
      <c r="AQ11" s="14"/>
      <c r="AR11" s="14"/>
      <c r="AS11" s="21" t="str">
        <f t="shared" si="17"/>
        <v/>
      </c>
      <c r="AT11" s="21">
        <f t="shared" si="18"/>
        <v>0</v>
      </c>
      <c r="AU11" s="14"/>
      <c r="AV11" s="14"/>
      <c r="AW11" s="14"/>
      <c r="AX11" s="14" t="s">
        <v>73</v>
      </c>
      <c r="AY11" s="14" t="s">
        <v>61</v>
      </c>
      <c r="AZ11" s="23">
        <f t="shared" si="19"/>
        <v>200</v>
      </c>
      <c r="BA11" s="28" t="s">
        <v>62</v>
      </c>
      <c r="BB11" s="22"/>
      <c r="BC11" s="20">
        <f t="shared" si="20"/>
        <v>12</v>
      </c>
      <c r="BD11" s="21">
        <f t="shared" si="21"/>
        <v>16.666666666666668</v>
      </c>
      <c r="BE11" s="24">
        <f t="shared" si="22"/>
        <v>0.06</v>
      </c>
    </row>
    <row r="12" spans="1:57" ht="15" customHeight="1" x14ac:dyDescent="0.2">
      <c r="A12" s="11" t="s">
        <v>103</v>
      </c>
      <c r="B12" s="26">
        <v>121</v>
      </c>
      <c r="C12" s="13" t="s">
        <v>108</v>
      </c>
      <c r="D12" s="15" t="s">
        <v>79</v>
      </c>
      <c r="E12" s="15" t="s">
        <v>58</v>
      </c>
      <c r="F12" s="14" t="s">
        <v>58</v>
      </c>
      <c r="G12" s="15" t="s">
        <v>65</v>
      </c>
      <c r="H12" s="14" t="s">
        <v>66</v>
      </c>
      <c r="I12" s="13">
        <v>6</v>
      </c>
      <c r="J12" s="13" t="s">
        <v>113</v>
      </c>
      <c r="K12" s="14"/>
      <c r="L12" s="14"/>
      <c r="M12" s="14"/>
      <c r="N12" s="16">
        <v>4</v>
      </c>
      <c r="O12" s="16"/>
      <c r="P12" s="16"/>
      <c r="Q12" s="16"/>
      <c r="R12" s="17">
        <f t="shared" si="0"/>
        <v>4</v>
      </c>
      <c r="S12" s="16"/>
      <c r="T12" s="18">
        <f t="shared" si="1"/>
        <v>66.666666666666671</v>
      </c>
      <c r="U12" s="18">
        <f t="shared" si="2"/>
        <v>30.25</v>
      </c>
      <c r="V12" s="19">
        <f t="shared" si="3"/>
        <v>3.3057851239669422E-2</v>
      </c>
      <c r="W12" s="18">
        <f t="shared" si="4"/>
        <v>121</v>
      </c>
      <c r="X12" s="18">
        <f t="shared" si="5"/>
        <v>121</v>
      </c>
      <c r="Y12" s="14">
        <v>1</v>
      </c>
      <c r="Z12" s="14">
        <v>3</v>
      </c>
      <c r="AA12" s="14"/>
      <c r="AB12" s="20">
        <f t="shared" si="6"/>
        <v>3</v>
      </c>
      <c r="AC12" s="21">
        <f t="shared" si="7"/>
        <v>40.333333333333336</v>
      </c>
      <c r="AD12" s="21">
        <f t="shared" si="8"/>
        <v>2.4793388429752067E-2</v>
      </c>
      <c r="AE12" s="14">
        <v>3</v>
      </c>
      <c r="AF12" s="20">
        <f t="shared" si="9"/>
        <v>3</v>
      </c>
      <c r="AG12" s="21">
        <f t="shared" si="10"/>
        <v>40.333333333333336</v>
      </c>
      <c r="AH12" s="21">
        <f t="shared" si="11"/>
        <v>2.4793388429752067E-2</v>
      </c>
      <c r="AI12" s="20">
        <f t="shared" si="12"/>
        <v>6</v>
      </c>
      <c r="AJ12" s="21">
        <f t="shared" si="13"/>
        <v>20.166666666666668</v>
      </c>
      <c r="AK12" s="21">
        <f t="shared" si="14"/>
        <v>4.9586776859504134E-2</v>
      </c>
      <c r="AL12" s="14"/>
      <c r="AM12" s="14"/>
      <c r="AN12" s="14"/>
      <c r="AO12" s="21" t="str">
        <f t="shared" si="15"/>
        <v/>
      </c>
      <c r="AP12" s="21">
        <f t="shared" si="16"/>
        <v>0</v>
      </c>
      <c r="AQ12" s="14"/>
      <c r="AR12" s="14"/>
      <c r="AS12" s="21" t="str">
        <f t="shared" si="17"/>
        <v/>
      </c>
      <c r="AT12" s="21">
        <f t="shared" si="18"/>
        <v>0</v>
      </c>
      <c r="AU12" s="14">
        <v>3</v>
      </c>
      <c r="AV12" s="14"/>
      <c r="AW12" s="14"/>
      <c r="AX12" s="14" t="s">
        <v>80</v>
      </c>
      <c r="AY12" s="28" t="s">
        <v>61</v>
      </c>
      <c r="AZ12" s="23">
        <f t="shared" si="19"/>
        <v>121</v>
      </c>
      <c r="BA12" s="28" t="s">
        <v>62</v>
      </c>
      <c r="BB12" s="22"/>
      <c r="BC12" s="20">
        <f t="shared" si="20"/>
        <v>9</v>
      </c>
      <c r="BD12" s="21">
        <f t="shared" si="21"/>
        <v>13.444444444444445</v>
      </c>
      <c r="BE12" s="24">
        <f t="shared" si="22"/>
        <v>7.43801652892562E-2</v>
      </c>
    </row>
    <row r="13" spans="1:57" ht="15" customHeight="1" x14ac:dyDescent="0.2">
      <c r="A13" s="11" t="s">
        <v>104</v>
      </c>
      <c r="B13" s="26">
        <v>195</v>
      </c>
      <c r="C13" s="13" t="s">
        <v>107</v>
      </c>
      <c r="D13" s="15" t="s">
        <v>81</v>
      </c>
      <c r="E13" s="15" t="s">
        <v>58</v>
      </c>
      <c r="F13" s="14" t="s">
        <v>58</v>
      </c>
      <c r="G13" s="15" t="s">
        <v>59</v>
      </c>
      <c r="H13" s="14" t="s">
        <v>69</v>
      </c>
      <c r="I13" s="13">
        <v>12</v>
      </c>
      <c r="J13" s="13" t="s">
        <v>111</v>
      </c>
      <c r="K13" s="22"/>
      <c r="L13" s="22"/>
      <c r="M13" s="22"/>
      <c r="N13" s="29">
        <v>9</v>
      </c>
      <c r="O13" s="29"/>
      <c r="P13" s="29"/>
      <c r="Q13" s="29"/>
      <c r="R13" s="17">
        <f t="shared" si="0"/>
        <v>9</v>
      </c>
      <c r="S13" s="16"/>
      <c r="T13" s="18">
        <f t="shared" si="1"/>
        <v>75</v>
      </c>
      <c r="U13" s="18">
        <f t="shared" si="2"/>
        <v>21.666666666666668</v>
      </c>
      <c r="V13" s="19">
        <f t="shared" si="3"/>
        <v>4.6153846153846156E-2</v>
      </c>
      <c r="W13" s="18">
        <f t="shared" si="4"/>
        <v>195</v>
      </c>
      <c r="X13" s="18">
        <f t="shared" si="5"/>
        <v>195</v>
      </c>
      <c r="Y13" s="14">
        <v>1</v>
      </c>
      <c r="Z13" s="14">
        <v>8</v>
      </c>
      <c r="AA13" s="14"/>
      <c r="AB13" s="20">
        <f t="shared" si="6"/>
        <v>8</v>
      </c>
      <c r="AC13" s="21">
        <f t="shared" si="7"/>
        <v>24.375</v>
      </c>
      <c r="AD13" s="21">
        <f t="shared" si="8"/>
        <v>4.1025641025641026E-2</v>
      </c>
      <c r="AE13" s="14">
        <v>8</v>
      </c>
      <c r="AF13" s="20">
        <f t="shared" si="9"/>
        <v>8</v>
      </c>
      <c r="AG13" s="21">
        <f t="shared" si="10"/>
        <v>24.375</v>
      </c>
      <c r="AH13" s="21">
        <f t="shared" si="11"/>
        <v>4.1025641025641026E-2</v>
      </c>
      <c r="AI13" s="20">
        <f t="shared" si="12"/>
        <v>16</v>
      </c>
      <c r="AJ13" s="21">
        <f t="shared" si="13"/>
        <v>12.1875</v>
      </c>
      <c r="AK13" s="21">
        <f t="shared" si="14"/>
        <v>8.2051282051282051E-2</v>
      </c>
      <c r="AL13" s="22"/>
      <c r="AM13" s="22"/>
      <c r="AN13" s="22"/>
      <c r="AO13" s="21" t="str">
        <f t="shared" si="15"/>
        <v/>
      </c>
      <c r="AP13" s="21">
        <f t="shared" si="16"/>
        <v>0</v>
      </c>
      <c r="AQ13" s="22"/>
      <c r="AR13" s="22"/>
      <c r="AS13" s="21" t="str">
        <f t="shared" si="17"/>
        <v/>
      </c>
      <c r="AT13" s="21">
        <f t="shared" si="18"/>
        <v>0</v>
      </c>
      <c r="AU13" s="22"/>
      <c r="AV13" s="22"/>
      <c r="AW13" s="22"/>
      <c r="AX13" s="22" t="s">
        <v>82</v>
      </c>
      <c r="AY13" s="22" t="s">
        <v>61</v>
      </c>
      <c r="AZ13" s="23">
        <f t="shared" si="19"/>
        <v>195</v>
      </c>
      <c r="BA13" s="22" t="s">
        <v>62</v>
      </c>
      <c r="BB13" s="22"/>
      <c r="BC13" s="20">
        <f t="shared" si="20"/>
        <v>16</v>
      </c>
      <c r="BD13" s="21">
        <f t="shared" si="21"/>
        <v>12.1875</v>
      </c>
      <c r="BE13" s="24">
        <f t="shared" si="22"/>
        <v>8.2051282051282051E-2</v>
      </c>
    </row>
    <row r="14" spans="1:57" ht="15" customHeight="1" x14ac:dyDescent="0.2">
      <c r="A14" s="11" t="s">
        <v>105</v>
      </c>
      <c r="B14" s="26">
        <v>174</v>
      </c>
      <c r="C14" s="13" t="s">
        <v>108</v>
      </c>
      <c r="D14" s="15" t="s">
        <v>83</v>
      </c>
      <c r="E14" s="15" t="s">
        <v>58</v>
      </c>
      <c r="F14" s="14" t="s">
        <v>58</v>
      </c>
      <c r="G14" s="15" t="s">
        <v>59</v>
      </c>
      <c r="H14" s="14" t="s">
        <v>66</v>
      </c>
      <c r="I14" s="13">
        <v>8</v>
      </c>
      <c r="J14" s="13" t="s">
        <v>112</v>
      </c>
      <c r="K14" s="22"/>
      <c r="L14" s="22"/>
      <c r="M14" s="22"/>
      <c r="N14" s="29">
        <v>10</v>
      </c>
      <c r="O14" s="29"/>
      <c r="P14" s="29"/>
      <c r="Q14" s="29"/>
      <c r="R14" s="17">
        <f t="shared" si="0"/>
        <v>10</v>
      </c>
      <c r="S14" s="16"/>
      <c r="T14" s="18">
        <f t="shared" si="1"/>
        <v>125</v>
      </c>
      <c r="U14" s="18">
        <f t="shared" si="2"/>
        <v>17.399999999999999</v>
      </c>
      <c r="V14" s="19">
        <f t="shared" si="3"/>
        <v>5.7471264367816091E-2</v>
      </c>
      <c r="W14" s="18">
        <f t="shared" si="4"/>
        <v>174</v>
      </c>
      <c r="X14" s="18">
        <f t="shared" si="5"/>
        <v>174</v>
      </c>
      <c r="Y14" s="14">
        <v>2</v>
      </c>
      <c r="Z14" s="14">
        <v>16</v>
      </c>
      <c r="AA14" s="14"/>
      <c r="AB14" s="20">
        <f t="shared" si="6"/>
        <v>32</v>
      </c>
      <c r="AC14" s="21">
        <f t="shared" si="7"/>
        <v>5.4375</v>
      </c>
      <c r="AD14" s="21">
        <f t="shared" si="8"/>
        <v>0.18390804597701149</v>
      </c>
      <c r="AE14" s="14">
        <v>16</v>
      </c>
      <c r="AF14" s="20">
        <f t="shared" si="9"/>
        <v>32</v>
      </c>
      <c r="AG14" s="21">
        <f t="shared" si="10"/>
        <v>5.4375</v>
      </c>
      <c r="AH14" s="21">
        <f t="shared" si="11"/>
        <v>0.18390804597701149</v>
      </c>
      <c r="AI14" s="20">
        <f t="shared" si="12"/>
        <v>64</v>
      </c>
      <c r="AJ14" s="21">
        <f t="shared" si="13"/>
        <v>2.71875</v>
      </c>
      <c r="AK14" s="21">
        <f t="shared" si="14"/>
        <v>0.36781609195402298</v>
      </c>
      <c r="AL14" s="22"/>
      <c r="AM14" s="22"/>
      <c r="AN14" s="22"/>
      <c r="AO14" s="21" t="str">
        <f t="shared" si="15"/>
        <v/>
      </c>
      <c r="AP14" s="21">
        <f t="shared" si="16"/>
        <v>0</v>
      </c>
      <c r="AQ14" s="22"/>
      <c r="AR14" s="22"/>
      <c r="AS14" s="21" t="str">
        <f t="shared" si="17"/>
        <v/>
      </c>
      <c r="AT14" s="21">
        <f t="shared" si="18"/>
        <v>0</v>
      </c>
      <c r="AU14" s="22"/>
      <c r="AV14" s="22"/>
      <c r="AW14" s="22"/>
      <c r="AX14" s="22" t="s">
        <v>84</v>
      </c>
      <c r="AY14" s="22" t="s">
        <v>61</v>
      </c>
      <c r="AZ14" s="23">
        <f t="shared" si="19"/>
        <v>174</v>
      </c>
      <c r="BA14" s="22" t="s">
        <v>62</v>
      </c>
      <c r="BB14" s="22"/>
      <c r="BC14" s="20">
        <f t="shared" si="20"/>
        <v>64</v>
      </c>
      <c r="BD14" s="21">
        <f t="shared" si="21"/>
        <v>2.71875</v>
      </c>
      <c r="BE14" s="24">
        <f t="shared" si="22"/>
        <v>0.36781609195402298</v>
      </c>
    </row>
    <row r="15" spans="1:57" ht="15" customHeight="1" x14ac:dyDescent="0.2">
      <c r="A15" s="11" t="s">
        <v>106</v>
      </c>
      <c r="B15" s="26">
        <v>359</v>
      </c>
      <c r="C15" s="13" t="s">
        <v>109</v>
      </c>
      <c r="D15" s="15" t="s">
        <v>85</v>
      </c>
      <c r="E15" s="15" t="s">
        <v>58</v>
      </c>
      <c r="F15" s="14" t="s">
        <v>58</v>
      </c>
      <c r="G15" s="15" t="s">
        <v>59</v>
      </c>
      <c r="H15" s="27" t="s">
        <v>86</v>
      </c>
      <c r="I15" s="13">
        <v>14</v>
      </c>
      <c r="J15" s="13" t="s">
        <v>113</v>
      </c>
      <c r="K15" s="22"/>
      <c r="L15" s="14"/>
      <c r="M15" s="14"/>
      <c r="N15" s="16">
        <v>13</v>
      </c>
      <c r="O15" s="16"/>
      <c r="P15" s="16"/>
      <c r="Q15" s="16"/>
      <c r="R15" s="17">
        <f t="shared" si="0"/>
        <v>13</v>
      </c>
      <c r="S15" s="16"/>
      <c r="T15" s="18">
        <f t="shared" si="1"/>
        <v>92.857142857142861</v>
      </c>
      <c r="U15" s="18">
        <f t="shared" si="2"/>
        <v>27.615384615384617</v>
      </c>
      <c r="V15" s="19">
        <f t="shared" si="3"/>
        <v>3.6211699164345405E-2</v>
      </c>
      <c r="W15" s="18">
        <f t="shared" si="4"/>
        <v>359</v>
      </c>
      <c r="X15" s="18">
        <f t="shared" si="5"/>
        <v>359</v>
      </c>
      <c r="Y15" s="14">
        <v>2</v>
      </c>
      <c r="Z15" s="14">
        <v>17</v>
      </c>
      <c r="AA15" s="14"/>
      <c r="AB15" s="20">
        <f t="shared" si="6"/>
        <v>34</v>
      </c>
      <c r="AC15" s="21">
        <f t="shared" si="7"/>
        <v>10.558823529411764</v>
      </c>
      <c r="AD15" s="21">
        <f t="shared" si="8"/>
        <v>9.4707520891364902E-2</v>
      </c>
      <c r="AE15" s="14">
        <v>17</v>
      </c>
      <c r="AF15" s="20">
        <f t="shared" si="9"/>
        <v>34</v>
      </c>
      <c r="AG15" s="21">
        <f t="shared" si="10"/>
        <v>10.558823529411764</v>
      </c>
      <c r="AH15" s="21">
        <f t="shared" si="11"/>
        <v>9.4707520891364902E-2</v>
      </c>
      <c r="AI15" s="20">
        <f t="shared" si="12"/>
        <v>68</v>
      </c>
      <c r="AJ15" s="21">
        <f t="shared" si="13"/>
        <v>5.2794117647058822</v>
      </c>
      <c r="AK15" s="21">
        <f t="shared" si="14"/>
        <v>0.1894150417827298</v>
      </c>
      <c r="AL15" s="14"/>
      <c r="AM15" s="14"/>
      <c r="AN15" s="14"/>
      <c r="AO15" s="21" t="str">
        <f t="shared" si="15"/>
        <v/>
      </c>
      <c r="AP15" s="21">
        <f t="shared" si="16"/>
        <v>0</v>
      </c>
      <c r="AQ15" s="14"/>
      <c r="AR15" s="14"/>
      <c r="AS15" s="21" t="str">
        <f t="shared" si="17"/>
        <v/>
      </c>
      <c r="AT15" s="21">
        <f t="shared" si="18"/>
        <v>0</v>
      </c>
      <c r="AU15" s="28"/>
      <c r="AV15" s="28"/>
      <c r="AW15" s="28"/>
      <c r="AX15" s="28" t="s">
        <v>73</v>
      </c>
      <c r="AY15" s="22" t="s">
        <v>61</v>
      </c>
      <c r="AZ15" s="23">
        <f t="shared" si="19"/>
        <v>359</v>
      </c>
      <c r="BA15" s="22" t="s">
        <v>62</v>
      </c>
      <c r="BB15" s="22"/>
      <c r="BC15" s="20">
        <f t="shared" si="20"/>
        <v>68</v>
      </c>
      <c r="BD15" s="21">
        <f t="shared" si="21"/>
        <v>5.2794117647058822</v>
      </c>
      <c r="BE15" s="24">
        <f t="shared" si="22"/>
        <v>0.1894150417827298</v>
      </c>
    </row>
    <row r="16" spans="1:57" s="25" customFormat="1" ht="15" customHeight="1" x14ac:dyDescent="0.2">
      <c r="A16" s="31"/>
      <c r="B16" s="34"/>
      <c r="C16" s="32"/>
      <c r="D16" s="32"/>
      <c r="E16" s="32"/>
      <c r="F16" s="32"/>
      <c r="G16" s="32"/>
      <c r="H16" s="35"/>
      <c r="I16" s="32"/>
      <c r="J16" s="32"/>
      <c r="K16" s="32"/>
      <c r="L16" s="32"/>
      <c r="M16" s="32"/>
      <c r="N16" s="33"/>
      <c r="O16" s="33"/>
      <c r="P16" s="36"/>
      <c r="Q16" s="33"/>
      <c r="R16" s="37"/>
      <c r="S16" s="37"/>
      <c r="T16" s="38"/>
      <c r="V16" s="39"/>
      <c r="W16" s="39"/>
      <c r="X16" s="39"/>
      <c r="Y16" s="33"/>
      <c r="Z16" s="32"/>
      <c r="AA16" s="32"/>
      <c r="AB16" s="30"/>
      <c r="AC16" s="40"/>
      <c r="AD16" s="40"/>
      <c r="AE16" s="32"/>
      <c r="AF16" s="30"/>
      <c r="AG16" s="40"/>
      <c r="AH16" s="40"/>
      <c r="AI16" s="30"/>
      <c r="AJ16" s="40"/>
      <c r="AK16" s="40"/>
      <c r="AL16" s="32"/>
      <c r="AM16" s="32"/>
      <c r="AN16" s="32"/>
      <c r="AO16" s="40"/>
      <c r="AP16" s="40"/>
      <c r="AQ16" s="32"/>
      <c r="AR16" s="32"/>
      <c r="AS16" s="40"/>
      <c r="AT16" s="40"/>
      <c r="AU16" s="32"/>
      <c r="AV16" s="32"/>
      <c r="AW16" s="32"/>
      <c r="AX16" s="32"/>
      <c r="AY16" s="32"/>
      <c r="AZ16" s="41"/>
      <c r="BA16" s="32"/>
      <c r="BB16" s="32"/>
      <c r="BC16" s="30"/>
      <c r="BD16" s="40"/>
      <c r="BE16" s="42"/>
    </row>
    <row r="17" spans="1:57" s="25" customFormat="1" ht="15" customHeight="1" x14ac:dyDescent="0.2">
      <c r="A17" s="43" t="s">
        <v>87</v>
      </c>
      <c r="B17" s="32">
        <f>SUM(B2:B15)</f>
        <v>2708</v>
      </c>
      <c r="C17" s="32"/>
      <c r="D17" s="32">
        <f>SUM(D2:D15)</f>
        <v>0</v>
      </c>
      <c r="E17" s="32" t="s">
        <v>88</v>
      </c>
      <c r="F17" s="32" t="s">
        <v>88</v>
      </c>
      <c r="G17" s="32" t="s">
        <v>88</v>
      </c>
      <c r="H17" s="32" t="s">
        <v>88</v>
      </c>
      <c r="I17" s="32">
        <f>SUM(I2:I15)</f>
        <v>119</v>
      </c>
      <c r="J17" s="32" t="s">
        <v>88</v>
      </c>
      <c r="K17" s="32">
        <f>SUM(K2:K15)</f>
        <v>0</v>
      </c>
      <c r="L17" s="32">
        <f>SUM(L2:L15)</f>
        <v>0</v>
      </c>
      <c r="M17" s="32">
        <f>SUM(M2:M15)</f>
        <v>2009</v>
      </c>
      <c r="N17" s="32">
        <f>SUM(N2:N15)</f>
        <v>81</v>
      </c>
      <c r="O17" s="32"/>
      <c r="P17" s="32">
        <f>SUM(P2:P15)</f>
        <v>0</v>
      </c>
      <c r="Q17" s="32">
        <f>SUM(Q2:Q15)</f>
        <v>0</v>
      </c>
      <c r="R17" s="32">
        <f>SUM(R2:R15)</f>
        <v>81</v>
      </c>
      <c r="S17" s="32"/>
      <c r="T17" s="32">
        <f>COUNTIF(T2:T15,"&gt;=100")</f>
        <v>3</v>
      </c>
      <c r="U17" s="38">
        <f>AVERAGE(U2:U15)</f>
        <v>43.629388560157786</v>
      </c>
      <c r="V17" s="32"/>
      <c r="W17" s="32">
        <f>SUM(W2:W15)</f>
        <v>2513</v>
      </c>
      <c r="X17" s="32">
        <f>SUM(X2:X15)</f>
        <v>2364</v>
      </c>
      <c r="Y17" s="32">
        <f>SUM(Y2:Y15)</f>
        <v>17</v>
      </c>
      <c r="Z17" s="32">
        <f>SUM(Z2:Z15)</f>
        <v>119</v>
      </c>
      <c r="AA17" s="32"/>
      <c r="AB17" s="32">
        <f>SUM(AB2:AB15)</f>
        <v>200</v>
      </c>
      <c r="AC17" s="40">
        <f>IF(ISERROR(B17/AB17),"",B17/AB17)</f>
        <v>13.54</v>
      </c>
      <c r="AD17" s="40">
        <f>IF(ISERROR(AB17/B17),"",AB17/B17)</f>
        <v>7.3855243722304287E-2</v>
      </c>
      <c r="AE17" s="32">
        <f>SUM(AE2:AE15)</f>
        <v>119</v>
      </c>
      <c r="AF17" s="32">
        <f>SUM(AF2:AF15)</f>
        <v>200</v>
      </c>
      <c r="AG17" s="40">
        <f>IF(ISERROR(B17/AF17),"",B17/AF17)</f>
        <v>13.54</v>
      </c>
      <c r="AH17" s="40">
        <f>IF(ISERROR(B17/AF17),"",AF17/B17)</f>
        <v>7.3855243722304287E-2</v>
      </c>
      <c r="AI17" s="32">
        <f>SUM(AI2:AI15)</f>
        <v>400</v>
      </c>
      <c r="AJ17" s="40">
        <f>IF(ISERROR(B17/AI17),"",B17/AI17)</f>
        <v>6.77</v>
      </c>
      <c r="AK17" s="40">
        <f>IF(ISERROR(AI17/B17),"",AI17/B17)</f>
        <v>0.14771048744460857</v>
      </c>
      <c r="AL17" s="32">
        <f>SUM(AL2:AL15)</f>
        <v>0</v>
      </c>
      <c r="AM17" s="32">
        <f>SUM(AM2:AM15)</f>
        <v>3</v>
      </c>
      <c r="AN17" s="32"/>
      <c r="AO17" s="40">
        <f>IF(ISERROR(B17/AM17),"",B17/AM17)</f>
        <v>902.66666666666663</v>
      </c>
      <c r="AP17" s="40">
        <f>IF(ISERROR(AM17/B17),"",AM17/B17)</f>
        <v>1.1078286558345643E-3</v>
      </c>
      <c r="AQ17" s="32">
        <f>SUM(AQ2:AQ15)</f>
        <v>0</v>
      </c>
      <c r="AR17" s="32"/>
      <c r="AS17" s="40" t="str">
        <f>IF(ISERROR(B17/AQ17),"",B17/AQ17)</f>
        <v/>
      </c>
      <c r="AT17" s="40">
        <f>IF(ISERROR(AQ17/B17),"",AQ17/B17)</f>
        <v>0</v>
      </c>
      <c r="AU17" s="32">
        <f>SUM(AU2:AU15)</f>
        <v>5</v>
      </c>
      <c r="AV17" s="32">
        <f>SUM(AV2:AV15)</f>
        <v>0</v>
      </c>
      <c r="AW17" s="32"/>
      <c r="AX17" s="32"/>
      <c r="AY17" s="32"/>
      <c r="AZ17" s="32">
        <f>SUM(AZ2:AZ15)</f>
        <v>2364</v>
      </c>
      <c r="BA17" s="32"/>
      <c r="BB17" s="32"/>
      <c r="BC17" s="32">
        <f>SUM(BC2:BC15)</f>
        <v>408</v>
      </c>
      <c r="BD17" s="40">
        <f t="shared" ref="BD17" si="23">IF(ISERROR(B17/(AU17+AV17+AQ17+AM17+AF17+AB17)),"",B17/(AU17+AV17+AQ17+AM17+AF17+AB17))</f>
        <v>6.6372549019607847</v>
      </c>
      <c r="BE17" s="42">
        <f t="shared" ref="BE17" si="24">IF(ISERROR((AU17+AV17+AQ17+AM17+AF17+AB17)/B17),"",(AU17+AV17+AQ17+AM17+AF17+AB17)/B17)</f>
        <v>0.15066469719350073</v>
      </c>
    </row>
    <row r="18" spans="1:57" s="25" customFormat="1" ht="15" customHeight="1" x14ac:dyDescent="0.2">
      <c r="A18" s="44" t="s">
        <v>89</v>
      </c>
      <c r="B18" s="45">
        <f>COUNTA(B2:B15)</f>
        <v>14</v>
      </c>
      <c r="C18" s="45"/>
      <c r="D18" s="45"/>
      <c r="E18" s="45" t="s">
        <v>88</v>
      </c>
      <c r="F18" s="45" t="s">
        <v>88</v>
      </c>
      <c r="G18" s="45" t="s">
        <v>88</v>
      </c>
      <c r="H18" s="46" t="s">
        <v>88</v>
      </c>
      <c r="I18" s="45"/>
      <c r="J18" s="45" t="s">
        <v>88</v>
      </c>
      <c r="K18" s="45"/>
      <c r="L18" s="45"/>
      <c r="M18" s="45"/>
      <c r="N18" s="47">
        <f>COUNTA(N2:N15)</f>
        <v>13</v>
      </c>
      <c r="O18" s="47"/>
      <c r="P18" s="47"/>
      <c r="Q18" s="47">
        <f>COUNTA(Q2:Q15)</f>
        <v>0</v>
      </c>
      <c r="R18" s="47">
        <f>COUNTA(R2:R15)-COUNTIF(R2:R15,"=0")</f>
        <v>13</v>
      </c>
      <c r="S18" s="47"/>
      <c r="T18" s="47"/>
      <c r="U18" s="47"/>
      <c r="V18" s="47"/>
      <c r="W18" s="47"/>
      <c r="X18" s="47"/>
      <c r="Y18" s="47">
        <f>COUNTA(Y2:Y15)-COUNTIF(Y2:Y15,"=0")</f>
        <v>12</v>
      </c>
      <c r="Z18" s="47"/>
      <c r="AA18" s="47"/>
      <c r="AB18" s="47"/>
      <c r="AC18" s="47"/>
      <c r="AD18" s="47"/>
      <c r="AE18" s="47">
        <f>COUNTA(AE2:AE15)-COUNTIF(AE2:AE15,"=0")</f>
        <v>12</v>
      </c>
      <c r="AF18" s="47"/>
      <c r="AG18" s="47"/>
      <c r="AH18" s="47"/>
      <c r="AI18" s="47"/>
      <c r="AJ18" s="47"/>
      <c r="AK18" s="47"/>
      <c r="AL18" s="47">
        <f>COUNTA(AL2:AL15)-COUNTIF(AL2:AL15,"=0")</f>
        <v>1</v>
      </c>
      <c r="AM18" s="47"/>
      <c r="AN18" s="47"/>
      <c r="AO18" s="47"/>
      <c r="AP18" s="47"/>
      <c r="AQ18" s="47">
        <f>COUNTA(AQ2:AQ15)-COUNTIF(AQ2:AQ15,"=0")</f>
        <v>0</v>
      </c>
      <c r="AR18" s="47"/>
      <c r="AS18" s="47"/>
      <c r="AT18" s="47"/>
      <c r="AU18" s="47">
        <f>COUNTA(AU2:AU15)-COUNTIF(AU2:AU15,"=0")</f>
        <v>2</v>
      </c>
      <c r="AV18" s="47">
        <f>COUNTA(AV2:AV15)-COUNTIF(AV2:AV15,"=0")</f>
        <v>0</v>
      </c>
      <c r="AW18" s="47"/>
      <c r="AX18" s="47"/>
      <c r="AY18" s="47">
        <f>COUNTA(AY2:AY15)-COUNTIF(AY2:AY15,"=0")</f>
        <v>12</v>
      </c>
      <c r="AZ18" s="47"/>
      <c r="BA18" s="47"/>
      <c r="BB18" s="47"/>
      <c r="BC18" s="47"/>
      <c r="BD18" s="47"/>
      <c r="BE18" s="48"/>
    </row>
    <row r="19" spans="1:57" s="25" customFormat="1" ht="15" customHeight="1" x14ac:dyDescent="0.2">
      <c r="E19" s="25" t="s">
        <v>90</v>
      </c>
      <c r="F19" s="25">
        <f>COUNTIF(F2:F15,"R")</f>
        <v>1</v>
      </c>
      <c r="G19" s="25">
        <f>COUNTIF(G2:G15,"primaire")</f>
        <v>0</v>
      </c>
      <c r="H19" s="49"/>
      <c r="N19" s="10"/>
      <c r="O19" s="10"/>
      <c r="P19" s="10"/>
      <c r="Q19" s="10"/>
      <c r="R19" s="10"/>
      <c r="S19" s="10"/>
      <c r="T19" s="50"/>
      <c r="U19" s="50"/>
      <c r="V19" s="51"/>
      <c r="W19" s="51"/>
      <c r="X19" s="51"/>
      <c r="Y19" s="10"/>
    </row>
    <row r="20" spans="1:57" s="25" customFormat="1" ht="15" customHeight="1" x14ac:dyDescent="0.2">
      <c r="E20" s="25" t="s">
        <v>91</v>
      </c>
      <c r="F20" s="25">
        <f>COUNTIF(F2:F15,"A")</f>
        <v>1</v>
      </c>
      <c r="G20" s="25">
        <f>COUNTIF(G2:G15,"Elémentaire")</f>
        <v>6</v>
      </c>
      <c r="H20" s="49"/>
      <c r="N20" s="10"/>
      <c r="O20" s="10"/>
      <c r="P20" s="10"/>
      <c r="Q20" s="10"/>
      <c r="R20" s="10"/>
      <c r="S20" s="10"/>
      <c r="T20" s="50"/>
      <c r="U20" s="50"/>
      <c r="V20" s="51"/>
      <c r="W20" s="51"/>
      <c r="X20" s="51"/>
      <c r="Y20" s="10"/>
    </row>
    <row r="21" spans="1:57" s="25" customFormat="1" ht="15" customHeight="1" x14ac:dyDescent="0.2">
      <c r="E21" s="25" t="s">
        <v>92</v>
      </c>
      <c r="F21" s="25">
        <f>COUNTIF(F2:F15,"L")</f>
        <v>12</v>
      </c>
      <c r="G21" s="25">
        <f>COUNTIF(G2:G15,"Maternelle")</f>
        <v>8</v>
      </c>
      <c r="H21" s="49"/>
      <c r="N21" s="10"/>
      <c r="O21" s="10"/>
      <c r="P21" s="10"/>
      <c r="Q21" s="10"/>
      <c r="R21" s="10"/>
      <c r="S21" s="10"/>
      <c r="T21" s="50"/>
      <c r="U21" s="50"/>
      <c r="V21" s="51"/>
      <c r="W21" s="51"/>
      <c r="X21" s="51"/>
      <c r="Y21" s="10"/>
    </row>
  </sheetData>
  <pageMargins left="0.7" right="0.7" top="0.35" bottom="0.23" header="0.51180555555555496" footer="0.51180555555555496"/>
  <pageSetup paperSize="9" firstPageNumber="0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5"/>
  <sheetViews>
    <sheetView workbookViewId="0">
      <selection activeCell="D18" sqref="D18"/>
    </sheetView>
  </sheetViews>
  <sheetFormatPr baseColWidth="10" defaultRowHeight="15" x14ac:dyDescent="0.25"/>
  <sheetData>
    <row r="1" spans="1:56" ht="69.75" x14ac:dyDescent="0.25">
      <c r="A1" s="65" t="s">
        <v>0</v>
      </c>
      <c r="B1" s="66" t="s">
        <v>1</v>
      </c>
      <c r="C1" s="65" t="s">
        <v>2</v>
      </c>
      <c r="D1" s="65" t="s">
        <v>4</v>
      </c>
      <c r="E1" s="65" t="s">
        <v>5</v>
      </c>
      <c r="F1" s="65" t="s">
        <v>6</v>
      </c>
      <c r="G1" s="67" t="s">
        <v>7</v>
      </c>
      <c r="H1" s="65" t="s">
        <v>8</v>
      </c>
      <c r="I1" s="65" t="s">
        <v>9</v>
      </c>
      <c r="J1" s="68" t="s">
        <v>10</v>
      </c>
      <c r="K1" s="68" t="s">
        <v>11</v>
      </c>
      <c r="L1" s="68" t="s">
        <v>12</v>
      </c>
      <c r="M1" s="68" t="s">
        <v>13</v>
      </c>
      <c r="N1" s="68" t="s">
        <v>14</v>
      </c>
      <c r="O1" s="68" t="s">
        <v>15</v>
      </c>
      <c r="P1" s="68" t="s">
        <v>16</v>
      </c>
      <c r="Q1" s="68" t="s">
        <v>17</v>
      </c>
      <c r="R1" s="68" t="s">
        <v>18</v>
      </c>
      <c r="S1" s="69" t="s">
        <v>19</v>
      </c>
      <c r="T1" s="69" t="s">
        <v>20</v>
      </c>
      <c r="U1" s="70" t="s">
        <v>21</v>
      </c>
      <c r="V1" s="70" t="s">
        <v>22</v>
      </c>
      <c r="W1" s="70" t="s">
        <v>23</v>
      </c>
      <c r="X1" s="68" t="s">
        <v>24</v>
      </c>
      <c r="Y1" s="68" t="s">
        <v>25</v>
      </c>
      <c r="Z1" s="68" t="s">
        <v>26</v>
      </c>
      <c r="AA1" s="71" t="s">
        <v>27</v>
      </c>
      <c r="AB1" s="71" t="s">
        <v>28</v>
      </c>
      <c r="AC1" s="71" t="s">
        <v>29</v>
      </c>
      <c r="AD1" s="68" t="s">
        <v>30</v>
      </c>
      <c r="AE1" s="71" t="s">
        <v>31</v>
      </c>
      <c r="AF1" s="71" t="s">
        <v>32</v>
      </c>
      <c r="AG1" s="71" t="s">
        <v>33</v>
      </c>
      <c r="AH1" s="71" t="s">
        <v>34</v>
      </c>
      <c r="AI1" s="71" t="s">
        <v>35</v>
      </c>
      <c r="AJ1" s="71" t="s">
        <v>36</v>
      </c>
      <c r="AK1" s="68" t="s">
        <v>37</v>
      </c>
      <c r="AL1" s="68" t="s">
        <v>38</v>
      </c>
      <c r="AM1" s="68" t="s">
        <v>39</v>
      </c>
      <c r="AN1" s="71" t="s">
        <v>40</v>
      </c>
      <c r="AO1" s="71" t="s">
        <v>41</v>
      </c>
      <c r="AP1" s="68" t="s">
        <v>42</v>
      </c>
      <c r="AQ1" s="68" t="s">
        <v>43</v>
      </c>
      <c r="AR1" s="71" t="s">
        <v>44</v>
      </c>
      <c r="AS1" s="71" t="s">
        <v>45</v>
      </c>
      <c r="AT1" s="68" t="s">
        <v>46</v>
      </c>
      <c r="AU1" s="68" t="s">
        <v>47</v>
      </c>
      <c r="AV1" s="68" t="s">
        <v>48</v>
      </c>
      <c r="AW1" s="68" t="s">
        <v>49</v>
      </c>
      <c r="AX1" s="68" t="s">
        <v>50</v>
      </c>
      <c r="AY1" s="71" t="s">
        <v>51</v>
      </c>
      <c r="AZ1" s="68" t="s">
        <v>52</v>
      </c>
      <c r="BA1" s="68" t="s">
        <v>53</v>
      </c>
      <c r="BB1" s="72" t="s">
        <v>54</v>
      </c>
      <c r="BC1" s="72" t="s">
        <v>55</v>
      </c>
      <c r="BD1" s="72" t="s">
        <v>56</v>
      </c>
    </row>
    <row r="2" spans="1:56" x14ac:dyDescent="0.25">
      <c r="A2" s="14" t="s">
        <v>96</v>
      </c>
      <c r="B2" s="14">
        <v>149</v>
      </c>
      <c r="C2" s="14" t="s">
        <v>108</v>
      </c>
      <c r="D2" s="14" t="s">
        <v>68</v>
      </c>
      <c r="E2" s="14" t="s">
        <v>68</v>
      </c>
      <c r="F2" s="14" t="s">
        <v>65</v>
      </c>
      <c r="G2" s="14" t="s">
        <v>69</v>
      </c>
      <c r="H2" s="14">
        <v>6</v>
      </c>
      <c r="I2" s="53" t="s">
        <v>112</v>
      </c>
      <c r="J2" s="14" t="s">
        <v>61</v>
      </c>
      <c r="K2" s="14"/>
      <c r="L2" s="14"/>
      <c r="M2" s="14">
        <v>2</v>
      </c>
      <c r="N2" s="14"/>
      <c r="O2" s="14"/>
      <c r="P2" s="14"/>
      <c r="Q2" s="55">
        <v>2</v>
      </c>
      <c r="R2" s="14"/>
      <c r="S2" s="18">
        <v>33.333333333333336</v>
      </c>
      <c r="T2" s="18">
        <v>74.5</v>
      </c>
      <c r="U2" s="19">
        <v>1.3422818791946308E-2</v>
      </c>
      <c r="V2" s="18">
        <v>149</v>
      </c>
      <c r="W2" s="18">
        <v>0</v>
      </c>
      <c r="X2" s="14"/>
      <c r="Y2" s="14"/>
      <c r="Z2" s="14"/>
      <c r="AA2" s="57">
        <v>0</v>
      </c>
      <c r="AB2" s="58" t="s">
        <v>114</v>
      </c>
      <c r="AC2" s="58">
        <v>0</v>
      </c>
      <c r="AD2" s="14"/>
      <c r="AE2" s="57">
        <v>0</v>
      </c>
      <c r="AF2" s="58" t="s">
        <v>114</v>
      </c>
      <c r="AG2" s="58" t="s">
        <v>114</v>
      </c>
      <c r="AH2" s="57">
        <v>0</v>
      </c>
      <c r="AI2" s="58" t="s">
        <v>114</v>
      </c>
      <c r="AJ2" s="58">
        <v>0</v>
      </c>
      <c r="AK2" s="14" t="s">
        <v>70</v>
      </c>
      <c r="AL2" s="14">
        <v>3</v>
      </c>
      <c r="AM2" s="14"/>
      <c r="AN2" s="58">
        <v>49.666666666666664</v>
      </c>
      <c r="AO2" s="58">
        <v>2.0134228187919462E-2</v>
      </c>
      <c r="AP2" s="14"/>
      <c r="AQ2" s="14"/>
      <c r="AR2" s="58" t="s">
        <v>114</v>
      </c>
      <c r="AS2" s="58">
        <v>0</v>
      </c>
      <c r="AT2" s="14">
        <v>2</v>
      </c>
      <c r="AU2" s="14"/>
      <c r="AV2" s="14"/>
      <c r="AW2" s="14"/>
      <c r="AX2" s="14"/>
      <c r="AY2" s="23" t="s">
        <v>114</v>
      </c>
      <c r="AZ2" s="14"/>
      <c r="BA2" s="14"/>
      <c r="BB2" s="57">
        <v>5</v>
      </c>
      <c r="BC2" s="58">
        <v>29.8</v>
      </c>
      <c r="BD2" s="58">
        <v>3.3557046979865772E-2</v>
      </c>
    </row>
    <row r="3" spans="1:56" ht="36" x14ac:dyDescent="0.25">
      <c r="A3" s="14" t="s">
        <v>104</v>
      </c>
      <c r="B3" s="26">
        <v>195</v>
      </c>
      <c r="C3" s="53" t="s">
        <v>107</v>
      </c>
      <c r="D3" s="15" t="s">
        <v>58</v>
      </c>
      <c r="E3" s="14" t="s">
        <v>58</v>
      </c>
      <c r="F3" s="15" t="s">
        <v>59</v>
      </c>
      <c r="G3" s="14" t="s">
        <v>69</v>
      </c>
      <c r="H3" s="53">
        <v>12</v>
      </c>
      <c r="I3" s="53" t="s">
        <v>111</v>
      </c>
      <c r="J3" s="22"/>
      <c r="K3" s="22"/>
      <c r="L3" s="22"/>
      <c r="M3" s="29">
        <v>9</v>
      </c>
      <c r="N3" s="29"/>
      <c r="O3" s="29"/>
      <c r="P3" s="29"/>
      <c r="Q3" s="56">
        <v>9</v>
      </c>
      <c r="R3" s="16"/>
      <c r="S3" s="18">
        <v>75</v>
      </c>
      <c r="T3" s="18">
        <v>21.666666666666668</v>
      </c>
      <c r="U3" s="19">
        <v>4.6153846153846156E-2</v>
      </c>
      <c r="V3" s="18">
        <v>195</v>
      </c>
      <c r="W3" s="18">
        <v>195</v>
      </c>
      <c r="X3" s="14">
        <v>1</v>
      </c>
      <c r="Y3" s="14">
        <v>8</v>
      </c>
      <c r="Z3" s="14"/>
      <c r="AA3" s="57">
        <v>8</v>
      </c>
      <c r="AB3" s="58">
        <v>24.375</v>
      </c>
      <c r="AC3" s="58">
        <v>4.1025641025641026E-2</v>
      </c>
      <c r="AD3" s="14">
        <v>8</v>
      </c>
      <c r="AE3" s="57">
        <v>8</v>
      </c>
      <c r="AF3" s="58">
        <v>24.375</v>
      </c>
      <c r="AG3" s="58">
        <v>4.1025641025641026E-2</v>
      </c>
      <c r="AH3" s="57">
        <v>16</v>
      </c>
      <c r="AI3" s="58">
        <v>12.1875</v>
      </c>
      <c r="AJ3" s="58">
        <v>8.2051282051282051E-2</v>
      </c>
      <c r="AK3" s="22"/>
      <c r="AL3" s="22"/>
      <c r="AM3" s="22"/>
      <c r="AN3" s="58" t="s">
        <v>114</v>
      </c>
      <c r="AO3" s="58">
        <v>0</v>
      </c>
      <c r="AP3" s="22"/>
      <c r="AQ3" s="22"/>
      <c r="AR3" s="58" t="s">
        <v>114</v>
      </c>
      <c r="AS3" s="58">
        <v>0</v>
      </c>
      <c r="AT3" s="22"/>
      <c r="AU3" s="22"/>
      <c r="AV3" s="22"/>
      <c r="AW3" s="22" t="s">
        <v>82</v>
      </c>
      <c r="AX3" s="22" t="s">
        <v>61</v>
      </c>
      <c r="AY3" s="23">
        <v>195</v>
      </c>
      <c r="AZ3" s="22" t="s">
        <v>62</v>
      </c>
      <c r="BA3" s="22"/>
      <c r="BB3" s="57">
        <v>16</v>
      </c>
      <c r="BC3" s="58">
        <v>12.1875</v>
      </c>
      <c r="BD3" s="58">
        <v>8.2051282051282051E-2</v>
      </c>
    </row>
    <row r="4" spans="1:56" x14ac:dyDescent="0.25">
      <c r="A4" s="60" t="s">
        <v>87</v>
      </c>
      <c r="B4" s="60">
        <v>2708</v>
      </c>
      <c r="C4" s="60"/>
      <c r="D4" s="60" t="s">
        <v>88</v>
      </c>
      <c r="E4" s="60" t="s">
        <v>88</v>
      </c>
      <c r="F4" s="60" t="s">
        <v>88</v>
      </c>
      <c r="G4" s="60" t="s">
        <v>88</v>
      </c>
      <c r="H4" s="60">
        <v>119</v>
      </c>
      <c r="I4" s="60" t="s">
        <v>88</v>
      </c>
      <c r="J4" s="60">
        <v>0</v>
      </c>
      <c r="K4" s="60">
        <v>0</v>
      </c>
      <c r="L4" s="60">
        <v>2009</v>
      </c>
      <c r="M4" s="60">
        <v>81</v>
      </c>
      <c r="N4" s="60"/>
      <c r="O4" s="60">
        <v>0</v>
      </c>
      <c r="P4" s="60">
        <v>0</v>
      </c>
      <c r="Q4" s="60">
        <v>81</v>
      </c>
      <c r="R4" s="60"/>
      <c r="S4" s="60">
        <v>3</v>
      </c>
      <c r="T4" s="38">
        <v>43.629388560157786</v>
      </c>
      <c r="U4" s="60"/>
      <c r="V4" s="60">
        <v>2513</v>
      </c>
      <c r="W4" s="60">
        <v>2364</v>
      </c>
      <c r="X4" s="60">
        <v>17</v>
      </c>
      <c r="Y4" s="60">
        <v>119</v>
      </c>
      <c r="Z4" s="60"/>
      <c r="AA4" s="60">
        <v>200</v>
      </c>
      <c r="AB4" s="64">
        <v>13.54</v>
      </c>
      <c r="AC4" s="64">
        <v>7.3855243722304287E-2</v>
      </c>
      <c r="AD4" s="60">
        <v>119</v>
      </c>
      <c r="AE4" s="60">
        <v>200</v>
      </c>
      <c r="AF4" s="64">
        <v>13.54</v>
      </c>
      <c r="AG4" s="64">
        <v>7.3855243722304287E-2</v>
      </c>
      <c r="AH4" s="60">
        <v>400</v>
      </c>
      <c r="AI4" s="64">
        <v>6.77</v>
      </c>
      <c r="AJ4" s="64">
        <v>0.14771048744460857</v>
      </c>
      <c r="AK4" s="60">
        <v>0</v>
      </c>
      <c r="AL4" s="60">
        <v>3</v>
      </c>
      <c r="AM4" s="60"/>
      <c r="AN4" s="64">
        <v>902.66666666666663</v>
      </c>
      <c r="AO4" s="64">
        <v>1.1078286558345643E-3</v>
      </c>
      <c r="AP4" s="60">
        <v>0</v>
      </c>
      <c r="AQ4" s="60"/>
      <c r="AR4" s="64" t="s">
        <v>114</v>
      </c>
      <c r="AS4" s="64">
        <v>0</v>
      </c>
      <c r="AT4" s="60">
        <v>5</v>
      </c>
      <c r="AU4" s="60">
        <v>0</v>
      </c>
      <c r="AV4" s="60"/>
      <c r="AW4" s="60"/>
      <c r="AX4" s="60"/>
      <c r="AY4" s="60">
        <v>2364</v>
      </c>
      <c r="AZ4" s="60"/>
      <c r="BA4" s="60"/>
      <c r="BB4" s="60">
        <v>408</v>
      </c>
      <c r="BC4" s="64">
        <v>6.6372549019607847</v>
      </c>
      <c r="BD4" s="64">
        <v>0.15066469719350073</v>
      </c>
    </row>
    <row r="5" spans="1:56" x14ac:dyDescent="0.25">
      <c r="A5" s="60" t="s">
        <v>89</v>
      </c>
      <c r="B5" s="60">
        <v>14</v>
      </c>
      <c r="C5" s="60"/>
      <c r="D5" s="60" t="s">
        <v>88</v>
      </c>
      <c r="E5" s="60" t="s">
        <v>88</v>
      </c>
      <c r="F5" s="60" t="s">
        <v>88</v>
      </c>
      <c r="G5" s="61" t="s">
        <v>88</v>
      </c>
      <c r="H5" s="60"/>
      <c r="I5" s="60" t="s">
        <v>88</v>
      </c>
      <c r="J5" s="60"/>
      <c r="K5" s="60"/>
      <c r="L5" s="60"/>
      <c r="M5" s="37">
        <v>13</v>
      </c>
      <c r="N5" s="37"/>
      <c r="O5" s="37"/>
      <c r="P5" s="37">
        <v>0</v>
      </c>
      <c r="Q5" s="37">
        <v>13</v>
      </c>
      <c r="R5" s="37"/>
      <c r="S5" s="37"/>
      <c r="T5" s="37"/>
      <c r="U5" s="37"/>
      <c r="V5" s="37"/>
      <c r="W5" s="37"/>
      <c r="X5" s="37">
        <v>12</v>
      </c>
      <c r="Y5" s="37"/>
      <c r="Z5" s="37"/>
      <c r="AA5" s="37"/>
      <c r="AB5" s="37"/>
      <c r="AC5" s="37"/>
      <c r="AD5" s="37">
        <v>12</v>
      </c>
      <c r="AE5" s="37"/>
      <c r="AF5" s="37"/>
      <c r="AG5" s="37"/>
      <c r="AH5" s="37"/>
      <c r="AI5" s="37"/>
      <c r="AJ5" s="37"/>
      <c r="AK5" s="37">
        <v>1</v>
      </c>
      <c r="AL5" s="37"/>
      <c r="AM5" s="37"/>
      <c r="AN5" s="37"/>
      <c r="AO5" s="37"/>
      <c r="AP5" s="37">
        <v>0</v>
      </c>
      <c r="AQ5" s="37"/>
      <c r="AR5" s="37"/>
      <c r="AS5" s="37"/>
      <c r="AT5" s="37">
        <v>2</v>
      </c>
      <c r="AU5" s="37">
        <v>0</v>
      </c>
      <c r="AV5" s="37"/>
      <c r="AW5" s="37"/>
      <c r="AX5" s="37">
        <v>12</v>
      </c>
      <c r="AY5" s="37"/>
      <c r="AZ5" s="37"/>
      <c r="BA5" s="37"/>
      <c r="BB5" s="37"/>
      <c r="BC5" s="37"/>
      <c r="BD5" s="3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0"/>
  <sheetViews>
    <sheetView workbookViewId="0">
      <selection activeCell="D17" sqref="D17"/>
    </sheetView>
  </sheetViews>
  <sheetFormatPr baseColWidth="10" defaultRowHeight="15" x14ac:dyDescent="0.25"/>
  <sheetData>
    <row r="1" spans="1:56" ht="69.75" x14ac:dyDescent="0.25">
      <c r="A1" s="65" t="s">
        <v>0</v>
      </c>
      <c r="B1" s="66" t="s">
        <v>1</v>
      </c>
      <c r="C1" s="65" t="s">
        <v>2</v>
      </c>
      <c r="D1" s="65" t="s">
        <v>4</v>
      </c>
      <c r="E1" s="65" t="s">
        <v>5</v>
      </c>
      <c r="F1" s="65" t="s">
        <v>6</v>
      </c>
      <c r="G1" s="67" t="s">
        <v>7</v>
      </c>
      <c r="H1" s="65" t="s">
        <v>8</v>
      </c>
      <c r="I1" s="65" t="s">
        <v>9</v>
      </c>
      <c r="J1" s="68" t="s">
        <v>10</v>
      </c>
      <c r="K1" s="68" t="s">
        <v>11</v>
      </c>
      <c r="L1" s="68" t="s">
        <v>12</v>
      </c>
      <c r="M1" s="68" t="s">
        <v>13</v>
      </c>
      <c r="N1" s="68" t="s">
        <v>14</v>
      </c>
      <c r="O1" s="68" t="s">
        <v>15</v>
      </c>
      <c r="P1" s="68" t="s">
        <v>16</v>
      </c>
      <c r="Q1" s="68" t="s">
        <v>17</v>
      </c>
      <c r="R1" s="68" t="s">
        <v>18</v>
      </c>
      <c r="S1" s="69" t="s">
        <v>19</v>
      </c>
      <c r="T1" s="69" t="s">
        <v>20</v>
      </c>
      <c r="U1" s="70" t="s">
        <v>21</v>
      </c>
      <c r="V1" s="70" t="s">
        <v>22</v>
      </c>
      <c r="W1" s="70" t="s">
        <v>23</v>
      </c>
      <c r="X1" s="68" t="s">
        <v>24</v>
      </c>
      <c r="Y1" s="68" t="s">
        <v>25</v>
      </c>
      <c r="Z1" s="68" t="s">
        <v>26</v>
      </c>
      <c r="AA1" s="71" t="s">
        <v>27</v>
      </c>
      <c r="AB1" s="71" t="s">
        <v>28</v>
      </c>
      <c r="AC1" s="71" t="s">
        <v>29</v>
      </c>
      <c r="AD1" s="68" t="s">
        <v>30</v>
      </c>
      <c r="AE1" s="71" t="s">
        <v>31</v>
      </c>
      <c r="AF1" s="71" t="s">
        <v>32</v>
      </c>
      <c r="AG1" s="71" t="s">
        <v>33</v>
      </c>
      <c r="AH1" s="71" t="s">
        <v>34</v>
      </c>
      <c r="AI1" s="71" t="s">
        <v>35</v>
      </c>
      <c r="AJ1" s="71" t="s">
        <v>36</v>
      </c>
      <c r="AK1" s="68" t="s">
        <v>37</v>
      </c>
      <c r="AL1" s="68" t="s">
        <v>38</v>
      </c>
      <c r="AM1" s="68" t="s">
        <v>39</v>
      </c>
      <c r="AN1" s="71" t="s">
        <v>40</v>
      </c>
      <c r="AO1" s="71" t="s">
        <v>41</v>
      </c>
      <c r="AP1" s="68" t="s">
        <v>42</v>
      </c>
      <c r="AQ1" s="68" t="s">
        <v>43</v>
      </c>
      <c r="AR1" s="71" t="s">
        <v>44</v>
      </c>
      <c r="AS1" s="71" t="s">
        <v>45</v>
      </c>
      <c r="AT1" s="68" t="s">
        <v>46</v>
      </c>
      <c r="AU1" s="68" t="s">
        <v>47</v>
      </c>
      <c r="AV1" s="68" t="s">
        <v>48</v>
      </c>
      <c r="AW1" s="68" t="s">
        <v>49</v>
      </c>
      <c r="AX1" s="68" t="s">
        <v>50</v>
      </c>
      <c r="AY1" s="71" t="s">
        <v>51</v>
      </c>
      <c r="AZ1" s="68" t="s">
        <v>52</v>
      </c>
      <c r="BA1" s="68" t="s">
        <v>53</v>
      </c>
      <c r="BB1" s="72" t="s">
        <v>54</v>
      </c>
      <c r="BC1" s="72" t="s">
        <v>55</v>
      </c>
      <c r="BD1" s="72" t="s">
        <v>56</v>
      </c>
    </row>
    <row r="2" spans="1:56" ht="24" x14ac:dyDescent="0.25">
      <c r="A2" s="14" t="s">
        <v>93</v>
      </c>
      <c r="B2" s="12">
        <v>213</v>
      </c>
      <c r="C2" s="53" t="s">
        <v>107</v>
      </c>
      <c r="D2" s="15" t="s">
        <v>58</v>
      </c>
      <c r="E2" s="14" t="s">
        <v>58</v>
      </c>
      <c r="F2" s="14" t="s">
        <v>59</v>
      </c>
      <c r="G2" s="14" t="s">
        <v>60</v>
      </c>
      <c r="H2" s="14">
        <v>8</v>
      </c>
      <c r="I2" s="53" t="s">
        <v>111</v>
      </c>
      <c r="J2" s="14"/>
      <c r="K2" s="14"/>
      <c r="L2" s="14"/>
      <c r="M2" s="16">
        <v>9</v>
      </c>
      <c r="N2" s="16"/>
      <c r="O2" s="16"/>
      <c r="P2" s="16"/>
      <c r="Q2" s="55">
        <v>9</v>
      </c>
      <c r="R2" s="16"/>
      <c r="S2" s="18">
        <v>112.5</v>
      </c>
      <c r="T2" s="18">
        <v>23.666666666666668</v>
      </c>
      <c r="U2" s="19">
        <v>4.2253521126760563E-2</v>
      </c>
      <c r="V2" s="18">
        <v>213</v>
      </c>
      <c r="W2" s="18">
        <v>213</v>
      </c>
      <c r="X2" s="14">
        <v>2</v>
      </c>
      <c r="Y2" s="14">
        <v>16</v>
      </c>
      <c r="Z2" s="14"/>
      <c r="AA2" s="57">
        <v>32</v>
      </c>
      <c r="AB2" s="58">
        <v>6.65625</v>
      </c>
      <c r="AC2" s="58">
        <v>0.15023474178403756</v>
      </c>
      <c r="AD2" s="14">
        <v>16</v>
      </c>
      <c r="AE2" s="57">
        <v>32</v>
      </c>
      <c r="AF2" s="58">
        <v>6.65625</v>
      </c>
      <c r="AG2" s="58">
        <v>0.15023474178403756</v>
      </c>
      <c r="AH2" s="57">
        <v>64</v>
      </c>
      <c r="AI2" s="58">
        <v>3.328125</v>
      </c>
      <c r="AJ2" s="58">
        <v>0.30046948356807512</v>
      </c>
      <c r="AK2" s="14"/>
      <c r="AL2" s="14"/>
      <c r="AM2" s="14"/>
      <c r="AN2" s="58" t="s">
        <v>114</v>
      </c>
      <c r="AO2" s="58">
        <v>0</v>
      </c>
      <c r="AP2" s="14"/>
      <c r="AQ2" s="14"/>
      <c r="AR2" s="58" t="s">
        <v>114</v>
      </c>
      <c r="AS2" s="58">
        <v>0</v>
      </c>
      <c r="AT2" s="14"/>
      <c r="AU2" s="14"/>
      <c r="AV2" s="14"/>
      <c r="AW2" s="14"/>
      <c r="AX2" s="22" t="s">
        <v>61</v>
      </c>
      <c r="AY2" s="23">
        <v>213</v>
      </c>
      <c r="AZ2" s="22" t="s">
        <v>62</v>
      </c>
      <c r="BA2" s="22"/>
      <c r="BB2" s="57">
        <v>64</v>
      </c>
      <c r="BC2" s="58">
        <v>3.328125</v>
      </c>
      <c r="BD2" s="58">
        <v>0.30046948356807512</v>
      </c>
    </row>
    <row r="3" spans="1:56" x14ac:dyDescent="0.25">
      <c r="A3" s="14" t="s">
        <v>95</v>
      </c>
      <c r="B3" s="14">
        <v>161</v>
      </c>
      <c r="C3" s="14" t="s">
        <v>107</v>
      </c>
      <c r="D3" s="14" t="s">
        <v>58</v>
      </c>
      <c r="E3" s="14" t="s">
        <v>58</v>
      </c>
      <c r="F3" s="14" t="s">
        <v>65</v>
      </c>
      <c r="G3" s="14" t="s">
        <v>66</v>
      </c>
      <c r="H3" s="14">
        <v>7</v>
      </c>
      <c r="I3" s="53" t="s">
        <v>113</v>
      </c>
      <c r="J3" s="14"/>
      <c r="K3" s="14"/>
      <c r="L3" s="14"/>
      <c r="M3" s="14">
        <v>2</v>
      </c>
      <c r="N3" s="14"/>
      <c r="O3" s="14"/>
      <c r="P3" s="14"/>
      <c r="Q3" s="56">
        <v>2</v>
      </c>
      <c r="R3" s="14"/>
      <c r="S3" s="18">
        <v>28.571428571428573</v>
      </c>
      <c r="T3" s="18">
        <v>80.5</v>
      </c>
      <c r="U3" s="19">
        <v>1.2422360248447204E-2</v>
      </c>
      <c r="V3" s="18">
        <v>161</v>
      </c>
      <c r="W3" s="18">
        <v>161</v>
      </c>
      <c r="X3" s="14">
        <v>1</v>
      </c>
      <c r="Y3" s="14">
        <v>5</v>
      </c>
      <c r="Z3" s="14"/>
      <c r="AA3" s="57">
        <v>5</v>
      </c>
      <c r="AB3" s="58">
        <v>32.200000000000003</v>
      </c>
      <c r="AC3" s="58">
        <v>3.1055900621118012E-2</v>
      </c>
      <c r="AD3" s="14">
        <v>5</v>
      </c>
      <c r="AE3" s="57">
        <v>5</v>
      </c>
      <c r="AF3" s="58">
        <v>32.200000000000003</v>
      </c>
      <c r="AG3" s="58">
        <v>3.1055900621118012E-2</v>
      </c>
      <c r="AH3" s="57">
        <v>10</v>
      </c>
      <c r="AI3" s="58">
        <v>16.100000000000001</v>
      </c>
      <c r="AJ3" s="58">
        <v>6.2111801242236024E-2</v>
      </c>
      <c r="AK3" s="14"/>
      <c r="AL3" s="14"/>
      <c r="AM3" s="14"/>
      <c r="AN3" s="58" t="s">
        <v>114</v>
      </c>
      <c r="AO3" s="58">
        <v>0</v>
      </c>
      <c r="AP3" s="14"/>
      <c r="AQ3" s="14"/>
      <c r="AR3" s="58" t="s">
        <v>114</v>
      </c>
      <c r="AS3" s="58">
        <v>0</v>
      </c>
      <c r="AT3" s="14"/>
      <c r="AU3" s="14"/>
      <c r="AV3" s="14"/>
      <c r="AW3" s="14"/>
      <c r="AX3" s="14" t="s">
        <v>61</v>
      </c>
      <c r="AY3" s="23">
        <v>161</v>
      </c>
      <c r="AZ3" s="14" t="s">
        <v>62</v>
      </c>
      <c r="BA3" s="14"/>
      <c r="BB3" s="57">
        <v>10</v>
      </c>
      <c r="BC3" s="58">
        <v>16.100000000000001</v>
      </c>
      <c r="BD3" s="58">
        <v>6.2111801242236024E-2</v>
      </c>
    </row>
    <row r="4" spans="1:56" x14ac:dyDescent="0.25">
      <c r="A4" s="14" t="s">
        <v>99</v>
      </c>
      <c r="B4" s="14">
        <v>195</v>
      </c>
      <c r="C4" s="14" t="s">
        <v>107</v>
      </c>
      <c r="D4" s="14" t="s">
        <v>68</v>
      </c>
      <c r="E4" s="14" t="s">
        <v>75</v>
      </c>
      <c r="F4" s="14" t="s">
        <v>65</v>
      </c>
      <c r="G4" s="14" t="s">
        <v>66</v>
      </c>
      <c r="H4" s="14">
        <v>7</v>
      </c>
      <c r="I4" s="53" t="s">
        <v>112</v>
      </c>
      <c r="J4" s="14"/>
      <c r="K4" s="14"/>
      <c r="L4" s="14"/>
      <c r="M4" s="14"/>
      <c r="N4" s="14"/>
      <c r="O4" s="14"/>
      <c r="P4" s="14"/>
      <c r="Q4" s="55">
        <v>0</v>
      </c>
      <c r="R4" s="14"/>
      <c r="S4" s="18">
        <v>0</v>
      </c>
      <c r="T4" s="18" t="s">
        <v>114</v>
      </c>
      <c r="U4" s="19">
        <v>0</v>
      </c>
      <c r="V4" s="18">
        <v>0</v>
      </c>
      <c r="W4" s="18">
        <v>0</v>
      </c>
      <c r="X4" s="14"/>
      <c r="Y4" s="14"/>
      <c r="Z4" s="14"/>
      <c r="AA4" s="57">
        <v>0</v>
      </c>
      <c r="AB4" s="58" t="s">
        <v>114</v>
      </c>
      <c r="AC4" s="58">
        <v>0</v>
      </c>
      <c r="AD4" s="14"/>
      <c r="AE4" s="57">
        <v>0</v>
      </c>
      <c r="AF4" s="58" t="s">
        <v>114</v>
      </c>
      <c r="AG4" s="58" t="s">
        <v>114</v>
      </c>
      <c r="AH4" s="57">
        <v>0</v>
      </c>
      <c r="AI4" s="58" t="s">
        <v>114</v>
      </c>
      <c r="AJ4" s="58">
        <v>0</v>
      </c>
      <c r="AK4" s="14"/>
      <c r="AL4" s="14"/>
      <c r="AM4" s="14"/>
      <c r="AN4" s="58" t="s">
        <v>114</v>
      </c>
      <c r="AO4" s="58">
        <v>0</v>
      </c>
      <c r="AP4" s="14"/>
      <c r="AQ4" s="14"/>
      <c r="AR4" s="58" t="s">
        <v>114</v>
      </c>
      <c r="AS4" s="58">
        <v>0</v>
      </c>
      <c r="AT4" s="14"/>
      <c r="AU4" s="14"/>
      <c r="AV4" s="14"/>
      <c r="AW4" s="14"/>
      <c r="AX4" s="14"/>
      <c r="AY4" s="23" t="s">
        <v>114</v>
      </c>
      <c r="AZ4" s="14"/>
      <c r="BA4" s="14"/>
      <c r="BB4" s="57">
        <v>0</v>
      </c>
      <c r="BC4" s="58" t="s">
        <v>114</v>
      </c>
      <c r="BD4" s="58">
        <v>0</v>
      </c>
    </row>
    <row r="5" spans="1:56" x14ac:dyDescent="0.25">
      <c r="A5" s="14" t="s">
        <v>101</v>
      </c>
      <c r="B5" s="14">
        <v>153</v>
      </c>
      <c r="C5" s="14" t="s">
        <v>107</v>
      </c>
      <c r="D5" s="14" t="s">
        <v>58</v>
      </c>
      <c r="E5" s="14" t="s">
        <v>58</v>
      </c>
      <c r="F5" s="14" t="s">
        <v>65</v>
      </c>
      <c r="G5" s="14" t="s">
        <v>86</v>
      </c>
      <c r="H5" s="14">
        <v>7</v>
      </c>
      <c r="I5" s="53" t="s">
        <v>112</v>
      </c>
      <c r="J5" s="14"/>
      <c r="K5" s="14" t="s">
        <v>61</v>
      </c>
      <c r="L5" s="14">
        <v>2009</v>
      </c>
      <c r="M5" s="14">
        <v>2</v>
      </c>
      <c r="N5" s="14"/>
      <c r="O5" s="14"/>
      <c r="P5" s="14"/>
      <c r="Q5" s="56">
        <v>2</v>
      </c>
      <c r="R5" s="14"/>
      <c r="S5" s="18">
        <v>28.571428571428573</v>
      </c>
      <c r="T5" s="18">
        <v>76.5</v>
      </c>
      <c r="U5" s="19">
        <v>1.3071895424836602E-2</v>
      </c>
      <c r="V5" s="18">
        <v>153</v>
      </c>
      <c r="W5" s="18">
        <v>153</v>
      </c>
      <c r="X5" s="14">
        <v>1</v>
      </c>
      <c r="Y5" s="14">
        <v>6</v>
      </c>
      <c r="Z5" s="14"/>
      <c r="AA5" s="57">
        <v>6</v>
      </c>
      <c r="AB5" s="58">
        <v>25.5</v>
      </c>
      <c r="AC5" s="58">
        <v>3.9215686274509803E-2</v>
      </c>
      <c r="AD5" s="14">
        <v>6</v>
      </c>
      <c r="AE5" s="57">
        <v>6</v>
      </c>
      <c r="AF5" s="58">
        <v>25.5</v>
      </c>
      <c r="AG5" s="58">
        <v>3.9215686274509803E-2</v>
      </c>
      <c r="AH5" s="57">
        <v>12</v>
      </c>
      <c r="AI5" s="58">
        <v>12.75</v>
      </c>
      <c r="AJ5" s="58">
        <v>7.8431372549019607E-2</v>
      </c>
      <c r="AK5" s="14"/>
      <c r="AL5" s="14"/>
      <c r="AM5" s="14"/>
      <c r="AN5" s="58" t="s">
        <v>114</v>
      </c>
      <c r="AO5" s="58">
        <v>0</v>
      </c>
      <c r="AP5" s="14"/>
      <c r="AQ5" s="14"/>
      <c r="AR5" s="58" t="s">
        <v>114</v>
      </c>
      <c r="AS5" s="58">
        <v>0</v>
      </c>
      <c r="AT5" s="14"/>
      <c r="AU5" s="14"/>
      <c r="AV5" s="14"/>
      <c r="AW5" s="14"/>
      <c r="AX5" s="14" t="s">
        <v>61</v>
      </c>
      <c r="AY5" s="23">
        <v>153</v>
      </c>
      <c r="AZ5" s="14" t="s">
        <v>62</v>
      </c>
      <c r="BA5" s="14"/>
      <c r="BB5" s="57">
        <v>12</v>
      </c>
      <c r="BC5" s="58">
        <v>12.75</v>
      </c>
      <c r="BD5" s="58">
        <v>7.8431372549019607E-2</v>
      </c>
    </row>
    <row r="6" spans="1:56" ht="24" x14ac:dyDescent="0.25">
      <c r="A6" s="14" t="s">
        <v>102</v>
      </c>
      <c r="B6" s="26">
        <v>200</v>
      </c>
      <c r="C6" s="53" t="s">
        <v>107</v>
      </c>
      <c r="D6" s="15" t="s">
        <v>58</v>
      </c>
      <c r="E6" s="14" t="s">
        <v>58</v>
      </c>
      <c r="F6" s="15" t="s">
        <v>65</v>
      </c>
      <c r="G6" s="27" t="s">
        <v>66</v>
      </c>
      <c r="H6" s="53">
        <v>7</v>
      </c>
      <c r="I6" s="53" t="s">
        <v>113</v>
      </c>
      <c r="J6" s="22"/>
      <c r="K6" s="14"/>
      <c r="L6" s="14"/>
      <c r="M6" s="16">
        <v>4</v>
      </c>
      <c r="N6" s="16"/>
      <c r="O6" s="16"/>
      <c r="P6" s="16"/>
      <c r="Q6" s="55">
        <v>4</v>
      </c>
      <c r="R6" s="14"/>
      <c r="S6" s="18">
        <v>57.142857142857146</v>
      </c>
      <c r="T6" s="18">
        <v>50</v>
      </c>
      <c r="U6" s="19">
        <v>0.02</v>
      </c>
      <c r="V6" s="18">
        <v>200</v>
      </c>
      <c r="W6" s="18">
        <v>200</v>
      </c>
      <c r="X6" s="14">
        <v>1</v>
      </c>
      <c r="Y6" s="14">
        <v>6</v>
      </c>
      <c r="Z6" s="14"/>
      <c r="AA6" s="57">
        <v>6</v>
      </c>
      <c r="AB6" s="58">
        <v>33.333333333333336</v>
      </c>
      <c r="AC6" s="58">
        <v>0.03</v>
      </c>
      <c r="AD6" s="14">
        <v>6</v>
      </c>
      <c r="AE6" s="57">
        <v>6</v>
      </c>
      <c r="AF6" s="58">
        <v>33.333333333333336</v>
      </c>
      <c r="AG6" s="58">
        <v>0.03</v>
      </c>
      <c r="AH6" s="57">
        <v>12</v>
      </c>
      <c r="AI6" s="58">
        <v>16.666666666666668</v>
      </c>
      <c r="AJ6" s="58">
        <v>0.06</v>
      </c>
      <c r="AK6" s="14"/>
      <c r="AL6" s="14"/>
      <c r="AM6" s="14"/>
      <c r="AN6" s="58" t="s">
        <v>114</v>
      </c>
      <c r="AO6" s="58">
        <v>0</v>
      </c>
      <c r="AP6" s="14"/>
      <c r="AQ6" s="14"/>
      <c r="AR6" s="58" t="s">
        <v>114</v>
      </c>
      <c r="AS6" s="58">
        <v>0</v>
      </c>
      <c r="AT6" s="14"/>
      <c r="AU6" s="14"/>
      <c r="AV6" s="14"/>
      <c r="AW6" s="14" t="s">
        <v>73</v>
      </c>
      <c r="AX6" s="14" t="s">
        <v>61</v>
      </c>
      <c r="AY6" s="23">
        <v>200</v>
      </c>
      <c r="AZ6" s="22" t="s">
        <v>62</v>
      </c>
      <c r="BA6" s="22"/>
      <c r="BB6" s="57">
        <v>12</v>
      </c>
      <c r="BC6" s="58">
        <v>16.666666666666668</v>
      </c>
      <c r="BD6" s="58">
        <v>0.06</v>
      </c>
    </row>
    <row r="7" spans="1:56" ht="36" x14ac:dyDescent="0.25">
      <c r="A7" s="14" t="s">
        <v>104</v>
      </c>
      <c r="B7" s="26">
        <v>195</v>
      </c>
      <c r="C7" s="53" t="s">
        <v>107</v>
      </c>
      <c r="D7" s="15" t="s">
        <v>58</v>
      </c>
      <c r="E7" s="14" t="s">
        <v>58</v>
      </c>
      <c r="F7" s="15" t="s">
        <v>59</v>
      </c>
      <c r="G7" s="14" t="s">
        <v>69</v>
      </c>
      <c r="H7" s="53">
        <v>12</v>
      </c>
      <c r="I7" s="53" t="s">
        <v>111</v>
      </c>
      <c r="J7" s="22"/>
      <c r="K7" s="22"/>
      <c r="L7" s="22"/>
      <c r="M7" s="29">
        <v>9</v>
      </c>
      <c r="N7" s="29"/>
      <c r="O7" s="29"/>
      <c r="P7" s="29"/>
      <c r="Q7" s="56">
        <v>9</v>
      </c>
      <c r="R7" s="16"/>
      <c r="S7" s="18">
        <v>75</v>
      </c>
      <c r="T7" s="18">
        <v>21.666666666666668</v>
      </c>
      <c r="U7" s="19">
        <v>4.6153846153846156E-2</v>
      </c>
      <c r="V7" s="18">
        <v>195</v>
      </c>
      <c r="W7" s="18">
        <v>195</v>
      </c>
      <c r="X7" s="14">
        <v>1</v>
      </c>
      <c r="Y7" s="14">
        <v>8</v>
      </c>
      <c r="Z7" s="14"/>
      <c r="AA7" s="57">
        <v>8</v>
      </c>
      <c r="AB7" s="58">
        <v>24.375</v>
      </c>
      <c r="AC7" s="58">
        <v>4.1025641025641026E-2</v>
      </c>
      <c r="AD7" s="14">
        <v>8</v>
      </c>
      <c r="AE7" s="57">
        <v>8</v>
      </c>
      <c r="AF7" s="58">
        <v>24.375</v>
      </c>
      <c r="AG7" s="58">
        <v>4.1025641025641026E-2</v>
      </c>
      <c r="AH7" s="57">
        <v>16</v>
      </c>
      <c r="AI7" s="58">
        <v>12.1875</v>
      </c>
      <c r="AJ7" s="58">
        <v>8.2051282051282051E-2</v>
      </c>
      <c r="AK7" s="22"/>
      <c r="AL7" s="22"/>
      <c r="AM7" s="22"/>
      <c r="AN7" s="58" t="s">
        <v>114</v>
      </c>
      <c r="AO7" s="58">
        <v>0</v>
      </c>
      <c r="AP7" s="22"/>
      <c r="AQ7" s="22"/>
      <c r="AR7" s="58" t="s">
        <v>114</v>
      </c>
      <c r="AS7" s="58">
        <v>0</v>
      </c>
      <c r="AT7" s="22"/>
      <c r="AU7" s="22"/>
      <c r="AV7" s="22"/>
      <c r="AW7" s="22" t="s">
        <v>82</v>
      </c>
      <c r="AX7" s="22" t="s">
        <v>61</v>
      </c>
      <c r="AY7" s="23">
        <v>195</v>
      </c>
      <c r="AZ7" s="22" t="s">
        <v>62</v>
      </c>
      <c r="BA7" s="22"/>
      <c r="BB7" s="57">
        <v>16</v>
      </c>
      <c r="BC7" s="58">
        <v>12.1875</v>
      </c>
      <c r="BD7" s="58">
        <v>8.2051282051282051E-2</v>
      </c>
    </row>
    <row r="8" spans="1:56" x14ac:dyDescent="0.25">
      <c r="A8" s="54"/>
      <c r="B8" s="59"/>
      <c r="C8" s="60"/>
      <c r="D8" s="60"/>
      <c r="E8" s="60"/>
      <c r="F8" s="60"/>
      <c r="G8" s="61"/>
      <c r="H8" s="60"/>
      <c r="I8" s="60"/>
      <c r="J8" s="60"/>
      <c r="K8" s="60"/>
      <c r="L8" s="60"/>
      <c r="M8" s="37"/>
      <c r="N8" s="37"/>
      <c r="O8" s="73"/>
      <c r="P8" s="37"/>
      <c r="Q8" s="37"/>
      <c r="R8" s="37"/>
      <c r="S8" s="38"/>
      <c r="T8" s="62"/>
      <c r="U8" s="39"/>
      <c r="V8" s="39"/>
      <c r="W8" s="39"/>
      <c r="X8" s="37"/>
      <c r="Y8" s="60"/>
      <c r="Z8" s="60"/>
      <c r="AA8" s="63"/>
      <c r="AB8" s="64"/>
      <c r="AC8" s="64"/>
      <c r="AD8" s="60"/>
      <c r="AE8" s="63"/>
      <c r="AF8" s="64"/>
      <c r="AG8" s="64"/>
      <c r="AH8" s="63"/>
      <c r="AI8" s="64"/>
      <c r="AJ8" s="64"/>
      <c r="AK8" s="60"/>
      <c r="AL8" s="60"/>
      <c r="AM8" s="60"/>
      <c r="AN8" s="64"/>
      <c r="AO8" s="64"/>
      <c r="AP8" s="60"/>
      <c r="AQ8" s="60"/>
      <c r="AR8" s="64"/>
      <c r="AS8" s="64"/>
      <c r="AT8" s="60"/>
      <c r="AU8" s="60"/>
      <c r="AV8" s="60"/>
      <c r="AW8" s="60"/>
      <c r="AX8" s="60"/>
      <c r="AY8" s="41"/>
      <c r="AZ8" s="60"/>
      <c r="BA8" s="60"/>
      <c r="BB8" s="63"/>
      <c r="BC8" s="64"/>
      <c r="BD8" s="64"/>
    </row>
    <row r="9" spans="1:56" x14ac:dyDescent="0.25">
      <c r="A9" s="60" t="s">
        <v>87</v>
      </c>
      <c r="B9" s="60">
        <v>2708</v>
      </c>
      <c r="C9" s="60"/>
      <c r="D9" s="60" t="s">
        <v>88</v>
      </c>
      <c r="E9" s="60" t="s">
        <v>88</v>
      </c>
      <c r="F9" s="60" t="s">
        <v>88</v>
      </c>
      <c r="G9" s="60" t="s">
        <v>88</v>
      </c>
      <c r="H9" s="60">
        <v>119</v>
      </c>
      <c r="I9" s="60" t="s">
        <v>88</v>
      </c>
      <c r="J9" s="60">
        <v>0</v>
      </c>
      <c r="K9" s="60">
        <v>0</v>
      </c>
      <c r="L9" s="60">
        <v>2009</v>
      </c>
      <c r="M9" s="60">
        <v>81</v>
      </c>
      <c r="N9" s="60"/>
      <c r="O9" s="60">
        <v>0</v>
      </c>
      <c r="P9" s="60">
        <v>0</v>
      </c>
      <c r="Q9" s="60">
        <v>81</v>
      </c>
      <c r="R9" s="60"/>
      <c r="S9" s="60">
        <v>3</v>
      </c>
      <c r="T9" s="38">
        <v>43.629388560157786</v>
      </c>
      <c r="U9" s="60"/>
      <c r="V9" s="60">
        <v>2513</v>
      </c>
      <c r="W9" s="60">
        <v>2364</v>
      </c>
      <c r="X9" s="60">
        <v>17</v>
      </c>
      <c r="Y9" s="60">
        <v>119</v>
      </c>
      <c r="Z9" s="60"/>
      <c r="AA9" s="60">
        <v>200</v>
      </c>
      <c r="AB9" s="64">
        <v>13.54</v>
      </c>
      <c r="AC9" s="64">
        <v>7.3855243722304287E-2</v>
      </c>
      <c r="AD9" s="60">
        <v>119</v>
      </c>
      <c r="AE9" s="60">
        <v>200</v>
      </c>
      <c r="AF9" s="64">
        <v>13.54</v>
      </c>
      <c r="AG9" s="64">
        <v>7.3855243722304287E-2</v>
      </c>
      <c r="AH9" s="60">
        <v>400</v>
      </c>
      <c r="AI9" s="64">
        <v>6.77</v>
      </c>
      <c r="AJ9" s="64">
        <v>0.14771048744460857</v>
      </c>
      <c r="AK9" s="60">
        <v>0</v>
      </c>
      <c r="AL9" s="60">
        <v>3</v>
      </c>
      <c r="AM9" s="60"/>
      <c r="AN9" s="64">
        <v>902.66666666666663</v>
      </c>
      <c r="AO9" s="64">
        <v>1.1078286558345643E-3</v>
      </c>
      <c r="AP9" s="60">
        <v>0</v>
      </c>
      <c r="AQ9" s="60"/>
      <c r="AR9" s="64" t="s">
        <v>114</v>
      </c>
      <c r="AS9" s="64">
        <v>0</v>
      </c>
      <c r="AT9" s="60">
        <v>5</v>
      </c>
      <c r="AU9" s="60">
        <v>0</v>
      </c>
      <c r="AV9" s="60"/>
      <c r="AW9" s="60"/>
      <c r="AX9" s="60"/>
      <c r="AY9" s="60">
        <v>2364</v>
      </c>
      <c r="AZ9" s="60"/>
      <c r="BA9" s="60"/>
      <c r="BB9" s="60">
        <v>408</v>
      </c>
      <c r="BC9" s="64">
        <v>6.6372549019607847</v>
      </c>
      <c r="BD9" s="64">
        <v>0.15066469719350073</v>
      </c>
    </row>
    <row r="10" spans="1:56" x14ac:dyDescent="0.25">
      <c r="A10" s="60" t="s">
        <v>89</v>
      </c>
      <c r="B10" s="60">
        <v>14</v>
      </c>
      <c r="C10" s="60"/>
      <c r="D10" s="60" t="s">
        <v>88</v>
      </c>
      <c r="E10" s="60" t="s">
        <v>88</v>
      </c>
      <c r="F10" s="60" t="s">
        <v>88</v>
      </c>
      <c r="G10" s="61" t="s">
        <v>88</v>
      </c>
      <c r="H10" s="60"/>
      <c r="I10" s="60" t="s">
        <v>88</v>
      </c>
      <c r="J10" s="60"/>
      <c r="K10" s="60"/>
      <c r="L10" s="60"/>
      <c r="M10" s="37">
        <v>13</v>
      </c>
      <c r="N10" s="37"/>
      <c r="O10" s="37"/>
      <c r="P10" s="37">
        <v>0</v>
      </c>
      <c r="Q10" s="37">
        <v>13</v>
      </c>
      <c r="R10" s="37"/>
      <c r="S10" s="37"/>
      <c r="T10" s="37"/>
      <c r="U10" s="37"/>
      <c r="V10" s="37"/>
      <c r="W10" s="37"/>
      <c r="X10" s="37">
        <v>12</v>
      </c>
      <c r="Y10" s="37"/>
      <c r="Z10" s="37"/>
      <c r="AA10" s="37"/>
      <c r="AB10" s="37"/>
      <c r="AC10" s="37"/>
      <c r="AD10" s="37">
        <v>12</v>
      </c>
      <c r="AE10" s="37"/>
      <c r="AF10" s="37"/>
      <c r="AG10" s="37"/>
      <c r="AH10" s="37"/>
      <c r="AI10" s="37"/>
      <c r="AJ10" s="37"/>
      <c r="AK10" s="37">
        <v>1</v>
      </c>
      <c r="AL10" s="37"/>
      <c r="AM10" s="37"/>
      <c r="AN10" s="37"/>
      <c r="AO10" s="37"/>
      <c r="AP10" s="37">
        <v>0</v>
      </c>
      <c r="AQ10" s="37"/>
      <c r="AR10" s="37"/>
      <c r="AS10" s="37"/>
      <c r="AT10" s="37">
        <v>2</v>
      </c>
      <c r="AU10" s="37">
        <v>0</v>
      </c>
      <c r="AV10" s="37"/>
      <c r="AW10" s="37"/>
      <c r="AX10" s="37">
        <v>12</v>
      </c>
      <c r="AY10" s="37"/>
      <c r="AZ10" s="37"/>
      <c r="BA10" s="37"/>
      <c r="BB10" s="37"/>
      <c r="BC10" s="37"/>
      <c r="BD10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 HV </vt:lpstr>
      <vt:lpstr>HV1</vt:lpstr>
      <vt:lpstr>Commune 1</vt:lpstr>
      <vt:lpstr>' HV '!_FilterDatabase_0</vt:lpstr>
      <vt:lpstr>' HV '!_FilterDatabase_0_0</vt:lpstr>
      <vt:lpstr>' HV '!_FilterDatabase_0_0_0</vt:lpstr>
      <vt:lpstr>' HV '!_FilterDatabase_0_0_0_0</vt:lpstr>
      <vt:lpstr>' HV '!_FilterDatabase_0_0_0_0_0</vt:lpstr>
      <vt:lpstr>' HV '!_FilterDatabase_0_0_0_0_0_0</vt:lpstr>
      <vt:lpstr>' HV '!_FilterDatabase_0_0_0_0_0_0_0</vt:lpstr>
      <vt:lpstr>' HV '!_FilterDatabase_0_0_0_0_0_0_0_0</vt:lpstr>
      <vt:lpstr>' HV '!_FilterDatabase_0_0_0_0_0_0_0_0_0</vt:lpstr>
      <vt:lpstr>' HV 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MARQUET</dc:creator>
  <cp:lastModifiedBy>Jean-Christophe MARQUET</cp:lastModifiedBy>
  <dcterms:created xsi:type="dcterms:W3CDTF">2018-12-12T09:40:44Z</dcterms:created>
  <dcterms:modified xsi:type="dcterms:W3CDTF">2018-12-12T10:13:25Z</dcterms:modified>
</cp:coreProperties>
</file>