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LocalData\NE70101\Desktop\"/>
    </mc:Choice>
  </mc:AlternateContent>
  <bookViews>
    <workbookView xWindow="0" yWindow="0" windowWidth="20490" windowHeight="715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1" i="1" l="1"/>
  <c r="L11" i="1" s="1"/>
  <c r="M10" i="1" s="1"/>
  <c r="K12" i="1"/>
  <c r="L12" i="1" s="1"/>
  <c r="M11" i="1" s="1"/>
  <c r="N5" i="1"/>
  <c r="N13" i="1"/>
  <c r="N7" i="1"/>
  <c r="M5" i="1"/>
  <c r="L6" i="1"/>
  <c r="M13" i="1"/>
  <c r="M7" i="1"/>
  <c r="L4" i="1"/>
  <c r="L5" i="1"/>
  <c r="M4" i="1" s="1"/>
  <c r="L13" i="1"/>
  <c r="M12" i="1" s="1"/>
  <c r="L10" i="1"/>
  <c r="M9" i="1" s="1"/>
  <c r="L9" i="1"/>
  <c r="M8" i="1" s="1"/>
  <c r="L8" i="1"/>
  <c r="L7" i="1"/>
  <c r="M6" i="1" s="1"/>
  <c r="N6" i="1" s="1"/>
  <c r="K13" i="1"/>
  <c r="K10" i="1"/>
  <c r="K7" i="1"/>
  <c r="K5" i="1"/>
  <c r="K4" i="1"/>
  <c r="C5" i="1"/>
  <c r="C6" i="1"/>
  <c r="C7" i="1"/>
  <c r="C8" i="1"/>
  <c r="C9" i="1"/>
  <c r="C10" i="1"/>
  <c r="C11" i="1"/>
  <c r="C12" i="1"/>
  <c r="C13" i="1"/>
  <c r="J5" i="1"/>
  <c r="J4" i="1"/>
  <c r="R4" i="1"/>
  <c r="S4" i="1" s="1"/>
  <c r="N10" i="1" l="1"/>
  <c r="N4" i="1"/>
  <c r="N8" i="1"/>
  <c r="N12" i="1"/>
  <c r="N9" i="1"/>
  <c r="N11" i="1"/>
  <c r="R5" i="1"/>
  <c r="S5" i="1" s="1"/>
  <c r="R6" i="1"/>
  <c r="R7" i="1"/>
  <c r="R8" i="1"/>
  <c r="R9" i="1"/>
  <c r="R10" i="1"/>
  <c r="R11" i="1"/>
  <c r="R12" i="1"/>
  <c r="R13" i="1"/>
  <c r="J13" i="1"/>
  <c r="J12" i="1"/>
  <c r="J11" i="1"/>
  <c r="J10" i="1"/>
  <c r="J9" i="1"/>
  <c r="J8" i="1"/>
  <c r="J7" i="1"/>
  <c r="J6" i="1"/>
  <c r="K6" i="1" s="1"/>
  <c r="K8" i="1" l="1"/>
  <c r="K9" i="1"/>
  <c r="S11" i="1"/>
  <c r="S7" i="1"/>
  <c r="S6" i="1"/>
  <c r="S12" i="1"/>
  <c r="S8" i="1"/>
  <c r="S10" i="1"/>
  <c r="S13" i="1"/>
  <c r="S9" i="1"/>
  <c r="Z5" i="1"/>
  <c r="T12" i="1"/>
  <c r="W12" i="1" s="1"/>
  <c r="T8" i="1"/>
  <c r="W8" i="1" s="1"/>
  <c r="H5" i="1"/>
  <c r="T5" i="1" s="1"/>
  <c r="W5" i="1" s="1"/>
  <c r="H6" i="1"/>
  <c r="T6" i="1" s="1"/>
  <c r="Y6" i="1" s="1"/>
  <c r="Z6" i="1" s="1"/>
  <c r="H7" i="1"/>
  <c r="T7" i="1" s="1"/>
  <c r="W7" i="1" s="1"/>
  <c r="H8" i="1"/>
  <c r="H9" i="1"/>
  <c r="T9" i="1" s="1"/>
  <c r="W9" i="1" s="1"/>
  <c r="H10" i="1"/>
  <c r="T10" i="1" s="1"/>
  <c r="W10" i="1" s="1"/>
  <c r="H11" i="1"/>
  <c r="T11" i="1" s="1"/>
  <c r="W11" i="1" s="1"/>
  <c r="H12" i="1"/>
  <c r="H13" i="1"/>
  <c r="T13" i="1" s="1"/>
  <c r="W13" i="1" s="1"/>
  <c r="H4" i="1"/>
  <c r="T4" i="1" s="1"/>
  <c r="W4" i="1" s="1"/>
  <c r="Z7" i="1"/>
  <c r="Z8" i="1"/>
  <c r="Z9" i="1"/>
  <c r="Z10" i="1"/>
  <c r="Z11" i="1"/>
  <c r="Z12" i="1"/>
  <c r="Z13" i="1"/>
  <c r="Z4" i="1"/>
  <c r="E1" i="2"/>
  <c r="W6" i="1" l="1"/>
</calcChain>
</file>

<file path=xl/sharedStrings.xml><?xml version="1.0" encoding="utf-8"?>
<sst xmlns="http://schemas.openxmlformats.org/spreadsheetml/2006/main" count="65" uniqueCount="54">
  <si>
    <t>ID conducteur</t>
  </si>
  <si>
    <t>Nom conducteur</t>
  </si>
  <si>
    <t>Loulou</t>
  </si>
  <si>
    <t>Tigre</t>
  </si>
  <si>
    <t>Rodolphe</t>
  </si>
  <si>
    <t>Alphonse</t>
  </si>
  <si>
    <t>Toulouse</t>
  </si>
  <si>
    <t>CO2</t>
  </si>
  <si>
    <t>Fournisseur 1</t>
  </si>
  <si>
    <t>Fournisseur  1</t>
  </si>
  <si>
    <t>Fournisseur 2</t>
  </si>
  <si>
    <t>Fournisseur 3</t>
  </si>
  <si>
    <t>Modèle</t>
  </si>
  <si>
    <t>Trimestre corrigés</t>
  </si>
  <si>
    <t>Petite Citadine</t>
  </si>
  <si>
    <t>Taxe due par trimestre en fonction CO2</t>
  </si>
  <si>
    <t>Taxe due corrigée</t>
  </si>
  <si>
    <t>Date début usage</t>
  </si>
  <si>
    <t>Date fin usage</t>
  </si>
  <si>
    <t>Citadine Clio</t>
  </si>
  <si>
    <t>Citadine 208</t>
  </si>
  <si>
    <t>Familiale Mercedes</t>
  </si>
  <si>
    <t>Familiale Skoda</t>
  </si>
  <si>
    <t xml:space="preserve">le conducteur loulou a changé de voiture au cours du T1. </t>
  </si>
  <si>
    <t>Le conducteur Tigre a changé de voiture sur le T3</t>
  </si>
  <si>
    <t>On retient la plus chère, ici la BMW</t>
  </si>
  <si>
    <t>Familiale BMW</t>
  </si>
  <si>
    <t>Le conducteur n'a pas opéré de changement en cours de trimestre</t>
  </si>
  <si>
    <t>Sport Porsche</t>
  </si>
  <si>
    <t>nombre de Trimestres crées par la période d'usage</t>
  </si>
  <si>
    <t>La somme des trimestres ne dépasse pas 5 mais on peut quand même ramener à 0 celui-ci</t>
  </si>
  <si>
    <t>Durée d'usage</t>
  </si>
  <si>
    <t>De 0 à 30 jours</t>
  </si>
  <si>
    <t>de 31 jours à 90 jours</t>
  </si>
  <si>
    <t>de 91 jours à 180 jours</t>
  </si>
  <si>
    <t>de 181 jours à 270 jours</t>
  </si>
  <si>
    <t>de 271 à 360</t>
  </si>
  <si>
    <t>trim</t>
  </si>
  <si>
    <t>Il a encore changé de voiture</t>
  </si>
  <si>
    <t xml:space="preserve">Il y a un chevauchement sur le T1. </t>
  </si>
  <si>
    <t>Il a remplacé la BMW par une citadine, mais sur le T3 on va encore retenir que la plus chère, soit la BMW</t>
  </si>
  <si>
    <t>Plus de Trente jours suffisent à créer un trimestre taxé</t>
  </si>
  <si>
    <t>Taxe due totale</t>
  </si>
  <si>
    <t>On ne retient que la voiture la plus chère dans tous ces remplacements</t>
  </si>
  <si>
    <t>Rien à dire ici</t>
  </si>
  <si>
    <t>Comments</t>
  </si>
  <si>
    <t>1er trimestre</t>
  </si>
  <si>
    <t>dernier trimestre</t>
  </si>
  <si>
    <t>nb de trimestres</t>
  </si>
  <si>
    <t>Conducteur en double ?</t>
  </si>
  <si>
    <t>1er Trim en double ?</t>
  </si>
  <si>
    <t>Val trim corrigée 1er T ligne N+1</t>
  </si>
  <si>
    <t>VAL trim corrigée 1er T ligne N</t>
  </si>
  <si>
    <t>VAL 1er Trim Definitive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</si>
</sst>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T&quot;0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 wrapText="1"/>
    </xf>
    <xf numFmtId="0" fontId="0" fillId="6" borderId="0" xfId="0" applyFill="1"/>
    <xf numFmtId="0" fontId="0" fillId="2" borderId="0" xfId="0" applyFill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14" fontId="0" fillId="5" borderId="0" xfId="0" applyNumberFormat="1" applyFill="1" applyAlignment="1">
      <alignment horizontal="center" vertical="center"/>
    </xf>
    <xf numFmtId="0" fontId="1" fillId="6" borderId="0" xfId="0" applyFont="1" applyFill="1"/>
    <xf numFmtId="1" fontId="0" fillId="2" borderId="0" xfId="0" applyNumberFormat="1" applyFill="1" applyAlignment="1">
      <alignment horizontal="center" vertical="center"/>
    </xf>
    <xf numFmtId="14" fontId="0" fillId="7" borderId="0" xfId="0" applyNumberFormat="1" applyFill="1" applyAlignment="1">
      <alignment horizontal="center" vertical="center"/>
    </xf>
    <xf numFmtId="1" fontId="0" fillId="7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1" fontId="0" fillId="3" borderId="0" xfId="0" applyNumberFormat="1" applyFill="1" applyAlignment="1">
      <alignment horizontal="center" vertical="center"/>
    </xf>
    <xf numFmtId="1" fontId="0" fillId="5" borderId="0" xfId="0" applyNumberFormat="1" applyFill="1" applyAlignment="1">
      <alignment horizontal="center" vertical="center"/>
    </xf>
    <xf numFmtId="1" fontId="0" fillId="4" borderId="0" xfId="0" applyNumberFormat="1" applyFill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3" fillId="0" borderId="0" xfId="0" applyFont="1"/>
    <xf numFmtId="0" fontId="4" fillId="0" borderId="0" xfId="0" applyFont="1" applyFill="1"/>
    <xf numFmtId="164" fontId="0" fillId="2" borderId="0" xfId="0" applyNumberFormat="1" applyFill="1" applyAlignment="1">
      <alignment horizontal="center" vertical="center"/>
    </xf>
    <xf numFmtId="164" fontId="0" fillId="3" borderId="0" xfId="0" applyNumberFormat="1" applyFill="1" applyAlignment="1">
      <alignment horizontal="center" vertical="center"/>
    </xf>
    <xf numFmtId="164" fontId="0" fillId="7" borderId="0" xfId="0" applyNumberFormat="1" applyFill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  <xf numFmtId="164" fontId="0" fillId="5" borderId="0" xfId="0" applyNumberFormat="1" applyFill="1" applyAlignment="1">
      <alignment horizontal="center" vertical="center"/>
    </xf>
    <xf numFmtId="0" fontId="0" fillId="2" borderId="0" xfId="0" applyNumberFormat="1" applyFill="1" applyAlignment="1">
      <alignment horizontal="center" vertical="center"/>
    </xf>
    <xf numFmtId="0" fontId="0" fillId="3" borderId="0" xfId="0" applyNumberFormat="1" applyFill="1" applyAlignment="1">
      <alignment horizontal="center" vertical="center"/>
    </xf>
    <xf numFmtId="0" fontId="0" fillId="7" borderId="0" xfId="0" applyNumberFormat="1" applyFill="1" applyAlignment="1">
      <alignment horizontal="center" vertical="center"/>
    </xf>
    <xf numFmtId="0" fontId="0" fillId="4" borderId="0" xfId="0" applyNumberFormat="1" applyFill="1" applyAlignment="1">
      <alignment horizontal="center" vertical="center"/>
    </xf>
    <xf numFmtId="0" fontId="0" fillId="5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zoomScale="90" zoomScaleNormal="90" workbookViewId="0">
      <selection activeCell="J12" sqref="J12"/>
    </sheetView>
  </sheetViews>
  <sheetFormatPr baseColWidth="10" defaultRowHeight="15" x14ac:dyDescent="0.25"/>
  <cols>
    <col min="1" max="1" width="11.140625" customWidth="1"/>
    <col min="2" max="2" width="10.85546875" customWidth="1"/>
    <col min="4" max="4" width="19" customWidth="1"/>
    <col min="5" max="5" width="8.5703125" customWidth="1"/>
    <col min="6" max="6" width="12" customWidth="1"/>
    <col min="7" max="7" width="11.42578125" customWidth="1"/>
    <col min="8" max="9" width="7.85546875" customWidth="1"/>
    <col min="10" max="10" width="10.28515625" customWidth="1"/>
    <col min="11" max="11" width="22.28515625" customWidth="1"/>
    <col min="12" max="12" width="10" customWidth="1"/>
    <col min="13" max="16" width="11" customWidth="1"/>
    <col min="17" max="19" width="19.42578125" customWidth="1"/>
    <col min="20" max="20" width="17" customWidth="1"/>
    <col min="22" max="22" width="13.7109375" customWidth="1"/>
  </cols>
  <sheetData>
    <row r="1" spans="1:33" s="1" customFormat="1" ht="69" customHeight="1" x14ac:dyDescent="0.25">
      <c r="A1" s="1" t="s">
        <v>0</v>
      </c>
      <c r="B1" s="1" t="s">
        <v>1</v>
      </c>
      <c r="C1" s="1" t="s">
        <v>49</v>
      </c>
      <c r="D1" s="1" t="s">
        <v>12</v>
      </c>
      <c r="E1" s="1" t="s">
        <v>7</v>
      </c>
      <c r="F1" s="1" t="s">
        <v>17</v>
      </c>
      <c r="G1" s="1" t="s">
        <v>18</v>
      </c>
      <c r="H1" s="1" t="s">
        <v>31</v>
      </c>
      <c r="J1" s="1" t="s">
        <v>46</v>
      </c>
      <c r="K1" s="1" t="s">
        <v>50</v>
      </c>
      <c r="L1" s="1" t="s">
        <v>51</v>
      </c>
      <c r="M1" s="1" t="s">
        <v>52</v>
      </c>
      <c r="N1" s="1" t="s">
        <v>53</v>
      </c>
      <c r="R1" s="1" t="s">
        <v>47</v>
      </c>
      <c r="S1" s="1" t="s">
        <v>48</v>
      </c>
      <c r="T1" s="1" t="s">
        <v>29</v>
      </c>
      <c r="V1" s="1" t="s">
        <v>15</v>
      </c>
      <c r="W1" s="1" t="s">
        <v>42</v>
      </c>
      <c r="Y1" s="19" t="s">
        <v>13</v>
      </c>
      <c r="Z1" s="1" t="s">
        <v>16</v>
      </c>
    </row>
    <row r="2" spans="1:33" x14ac:dyDescent="0.25">
      <c r="AB2" t="s">
        <v>45</v>
      </c>
    </row>
    <row r="4" spans="1:33" x14ac:dyDescent="0.25">
      <c r="A4" s="3">
        <v>1</v>
      </c>
      <c r="B4" s="3" t="s">
        <v>2</v>
      </c>
      <c r="C4" s="3"/>
      <c r="D4" s="3" t="s">
        <v>19</v>
      </c>
      <c r="E4" s="3">
        <v>180</v>
      </c>
      <c r="F4" s="4">
        <v>42005</v>
      </c>
      <c r="G4" s="4">
        <v>42050</v>
      </c>
      <c r="H4" s="11">
        <f>G4-F4</f>
        <v>45</v>
      </c>
      <c r="I4" s="11"/>
      <c r="J4" s="22">
        <f>INT((MONTH(F4)-1)/3)+1</f>
        <v>1</v>
      </c>
      <c r="K4" s="22" t="str">
        <f>IF(C4="Doublon",IF(COUNTIF($J$4:J4,J4)&gt;1,"Remplacement vehicule",""),"")</f>
        <v/>
      </c>
      <c r="L4" s="27">
        <f>IF(K4="Remplacement vehicule",IF(V3&gt;V4,0,V4),)</f>
        <v>0</v>
      </c>
      <c r="M4" s="27">
        <f>IF(AND(K5="Remplacement vehicule",L5=0),V4,IF(AND(K5="Remplacement vehicule",L5&lt;&gt;0),0,0))</f>
        <v>0</v>
      </c>
      <c r="N4" s="27">
        <f>IF(OR(K4="remplacement vehicule",K5="remplacement vehicule"),L4+M4,V4)</f>
        <v>0</v>
      </c>
      <c r="O4" s="22"/>
      <c r="P4" s="22"/>
      <c r="Q4" s="22"/>
      <c r="R4" s="22">
        <f>INT((MONTH(G4)-1)/3)+1</f>
        <v>1</v>
      </c>
      <c r="S4" s="11">
        <f>R4-J4+1</f>
        <v>1</v>
      </c>
      <c r="T4" s="3">
        <f t="shared" ref="T4:T13" si="0">IF(H4&lt;=30,0,IF(H4&lt;=90,1,IF(H4&lt;=180,2,IF(H4&lt;=270,3,4))))</f>
        <v>1</v>
      </c>
      <c r="U4" s="3"/>
      <c r="V4" s="3">
        <v>1000</v>
      </c>
      <c r="W4" s="3">
        <f>V4*T4</f>
        <v>1000</v>
      </c>
      <c r="Y4" s="2">
        <v>0</v>
      </c>
      <c r="Z4">
        <f t="shared" ref="Z4:Z13" si="1">Y4*V4</f>
        <v>0</v>
      </c>
      <c r="AB4" s="20" t="s">
        <v>23</v>
      </c>
      <c r="AG4" t="s">
        <v>39</v>
      </c>
    </row>
    <row r="5" spans="1:33" x14ac:dyDescent="0.25">
      <c r="A5" s="3">
        <v>1</v>
      </c>
      <c r="B5" s="3" t="s">
        <v>2</v>
      </c>
      <c r="C5" s="3" t="str">
        <f>IF(COUNTIF($B$4:B5,B5)&gt;1,"Doublon","")</f>
        <v>Doublon</v>
      </c>
      <c r="D5" s="3" t="s">
        <v>20</v>
      </c>
      <c r="E5" s="3">
        <v>180</v>
      </c>
      <c r="F5" s="4">
        <v>42050</v>
      </c>
      <c r="G5" s="4">
        <v>42091</v>
      </c>
      <c r="H5" s="11">
        <f t="shared" ref="H5:H13" si="2">G5-F5</f>
        <v>41</v>
      </c>
      <c r="I5" s="11"/>
      <c r="J5" s="22">
        <f>INT((MONTH(F5)-1)/3)+1</f>
        <v>1</v>
      </c>
      <c r="K5" s="22" t="str">
        <f>IF(C5="Doublon",IF(COUNTIF($J$4:J5,J5)&gt;1,"Remplacement vehicule",""),"")</f>
        <v>Remplacement vehicule</v>
      </c>
      <c r="L5" s="27">
        <f>IF(K5="Remplacement vehicule",IF(V4&gt;V5,0,V5),)</f>
        <v>1000</v>
      </c>
      <c r="M5" s="27">
        <f>IF(AND(K6="Remplacement vehicule",L6=0),V5,IF(AND(K6="Remplacement vehicule",L6&lt;&gt;0),0,0))</f>
        <v>0</v>
      </c>
      <c r="N5" s="27">
        <f>IF(OR(K5="remplacement vehicule",K6="remplacement vehicule"),L5+M5,V5)</f>
        <v>1000</v>
      </c>
      <c r="O5" s="22"/>
      <c r="P5" s="22"/>
      <c r="Q5" s="22"/>
      <c r="R5" s="22">
        <f>INT((MONTH(G5)-1)/3)+1</f>
        <v>1</v>
      </c>
      <c r="S5" s="11">
        <f t="shared" ref="S5:S13" si="3">R5-J5+1</f>
        <v>1</v>
      </c>
      <c r="T5" s="3">
        <f t="shared" si="0"/>
        <v>1</v>
      </c>
      <c r="U5" s="3"/>
      <c r="V5" s="3">
        <v>1000</v>
      </c>
      <c r="W5" s="3">
        <f t="shared" ref="W5:W13" si="4">V5*T5</f>
        <v>1000</v>
      </c>
      <c r="Y5" s="2">
        <v>0</v>
      </c>
      <c r="Z5">
        <f t="shared" si="1"/>
        <v>0</v>
      </c>
      <c r="AB5" s="20" t="s">
        <v>38</v>
      </c>
    </row>
    <row r="6" spans="1:33" x14ac:dyDescent="0.25">
      <c r="A6" s="3">
        <v>1</v>
      </c>
      <c r="B6" s="3" t="s">
        <v>2</v>
      </c>
      <c r="C6" s="3" t="str">
        <f>IF(COUNTIF($B$4:B6,B6)&gt;1,"Doublon","")</f>
        <v>Doublon</v>
      </c>
      <c r="D6" s="3" t="s">
        <v>21</v>
      </c>
      <c r="E6" s="3">
        <v>300</v>
      </c>
      <c r="F6" s="4">
        <v>42091</v>
      </c>
      <c r="G6" s="4">
        <v>42368</v>
      </c>
      <c r="H6" s="11">
        <f t="shared" si="2"/>
        <v>277</v>
      </c>
      <c r="I6" s="11"/>
      <c r="J6" s="22">
        <f t="shared" ref="J6:J13" si="5">INT((MONTH(F6)-1)/3)+1</f>
        <v>1</v>
      </c>
      <c r="K6" s="22" t="str">
        <f>IF(C6="Doublon",IF(COUNTIF($J$4:J6,J6)&gt;1,"Remplacement vehicule",""),"")</f>
        <v>Remplacement vehicule</v>
      </c>
      <c r="L6" s="27">
        <f>IF(K6="Remplacement vehicule",IF(V5&gt;V6,0,V6),)</f>
        <v>1750</v>
      </c>
      <c r="M6" s="27">
        <f t="shared" ref="M6:M13" si="6">IF(AND(K7="Remplacement vehicule",L7=0),V6,IF(AND(K7="Remplacement vehicule",L7&lt;&gt;0),0,0))</f>
        <v>0</v>
      </c>
      <c r="N6" s="27">
        <f t="shared" ref="N6:N13" si="7">IF(OR(K6="remplacement vehicule",K7="remplacement vehicule"),L6+M6,V6)</f>
        <v>1750</v>
      </c>
      <c r="O6" s="22"/>
      <c r="P6" s="22"/>
      <c r="Q6" s="22"/>
      <c r="R6" s="22">
        <f>INT((MONTH(G6)-1)/3)+1</f>
        <v>4</v>
      </c>
      <c r="S6" s="11">
        <f t="shared" si="3"/>
        <v>4</v>
      </c>
      <c r="T6" s="3">
        <f t="shared" si="0"/>
        <v>4</v>
      </c>
      <c r="U6" s="3"/>
      <c r="V6" s="3">
        <v>1750</v>
      </c>
      <c r="W6" s="3">
        <f t="shared" si="4"/>
        <v>7000</v>
      </c>
      <c r="Y6">
        <f>T6</f>
        <v>4</v>
      </c>
      <c r="Z6">
        <f t="shared" si="1"/>
        <v>7000</v>
      </c>
      <c r="AB6" s="20" t="s">
        <v>43</v>
      </c>
    </row>
    <row r="7" spans="1:33" x14ac:dyDescent="0.25">
      <c r="A7" s="14">
        <v>2</v>
      </c>
      <c r="B7" s="14" t="s">
        <v>3</v>
      </c>
      <c r="C7" s="14" t="str">
        <f>IF(COUNTIF($B$4:B7,B7)&gt;1,"Doublon","")</f>
        <v/>
      </c>
      <c r="D7" s="14" t="s">
        <v>22</v>
      </c>
      <c r="E7" s="14">
        <v>200</v>
      </c>
      <c r="F7" s="15">
        <v>42005</v>
      </c>
      <c r="G7" s="15">
        <v>42231</v>
      </c>
      <c r="H7" s="16">
        <f t="shared" si="2"/>
        <v>226</v>
      </c>
      <c r="I7" s="16"/>
      <c r="J7" s="23">
        <f t="shared" si="5"/>
        <v>1</v>
      </c>
      <c r="K7" s="23" t="str">
        <f>IF(C7="Doublon",IF(COUNTIF($J$4:J7,J7)&gt;1,"Remplacement vehicule",""),"")</f>
        <v/>
      </c>
      <c r="L7" s="28">
        <f t="shared" ref="L7:L13" si="8">IF(K7="Remplacement vehicule",IF(V6&gt;V7,0,V7),)</f>
        <v>0</v>
      </c>
      <c r="M7" s="28">
        <f t="shared" si="6"/>
        <v>0</v>
      </c>
      <c r="N7" s="28">
        <f t="shared" si="7"/>
        <v>1050</v>
      </c>
      <c r="O7" s="23"/>
      <c r="P7" s="23"/>
      <c r="Q7" s="23"/>
      <c r="R7" s="23">
        <f>INT((MONTH(G7)-1)/3)+1</f>
        <v>3</v>
      </c>
      <c r="S7" s="16">
        <f t="shared" si="3"/>
        <v>3</v>
      </c>
      <c r="T7" s="14">
        <f t="shared" si="0"/>
        <v>3</v>
      </c>
      <c r="U7" s="14"/>
      <c r="V7" s="14">
        <v>1050</v>
      </c>
      <c r="W7" s="14">
        <f t="shared" si="4"/>
        <v>3150</v>
      </c>
      <c r="Y7" s="2">
        <v>2</v>
      </c>
      <c r="Z7">
        <f t="shared" si="1"/>
        <v>2100</v>
      </c>
      <c r="AB7" s="20" t="s">
        <v>24</v>
      </c>
      <c r="AG7" t="s">
        <v>25</v>
      </c>
    </row>
    <row r="8" spans="1:33" x14ac:dyDescent="0.25">
      <c r="A8" s="14">
        <v>2</v>
      </c>
      <c r="B8" s="14" t="s">
        <v>3</v>
      </c>
      <c r="C8" s="14" t="str">
        <f>IF(COUNTIF($B$4:B8,B8)&gt;1,"Doublon","")</f>
        <v>Doublon</v>
      </c>
      <c r="D8" s="14" t="s">
        <v>26</v>
      </c>
      <c r="E8" s="14">
        <v>250</v>
      </c>
      <c r="F8" s="15">
        <v>42231</v>
      </c>
      <c r="G8" s="15">
        <v>42277</v>
      </c>
      <c r="H8" s="16">
        <f t="shared" si="2"/>
        <v>46</v>
      </c>
      <c r="I8" s="16"/>
      <c r="J8" s="23">
        <f t="shared" si="5"/>
        <v>3</v>
      </c>
      <c r="K8" s="23" t="str">
        <f>IF(C8="Doublon",IF(COUNTIF($J$4:J8,J8)&gt;1,"Remplacement vehicule",""),"")</f>
        <v/>
      </c>
      <c r="L8" s="28">
        <f t="shared" si="8"/>
        <v>0</v>
      </c>
      <c r="M8" s="28">
        <f t="shared" si="6"/>
        <v>1200</v>
      </c>
      <c r="N8" s="28">
        <f t="shared" si="7"/>
        <v>1200</v>
      </c>
      <c r="O8" s="23"/>
      <c r="P8" s="23"/>
      <c r="Q8" s="23"/>
      <c r="R8" s="23">
        <f>INT((MONTH(G8)-1)/3)+1</f>
        <v>3</v>
      </c>
      <c r="S8" s="16">
        <f t="shared" si="3"/>
        <v>1</v>
      </c>
      <c r="T8" s="14">
        <f t="shared" si="0"/>
        <v>1</v>
      </c>
      <c r="U8" s="14"/>
      <c r="V8" s="14">
        <v>1200</v>
      </c>
      <c r="W8" s="14">
        <f t="shared" si="4"/>
        <v>1200</v>
      </c>
      <c r="Y8">
        <v>1</v>
      </c>
      <c r="Z8">
        <f t="shared" si="1"/>
        <v>1200</v>
      </c>
      <c r="AB8" s="20" t="s">
        <v>44</v>
      </c>
    </row>
    <row r="9" spans="1:33" x14ac:dyDescent="0.25">
      <c r="A9" s="14">
        <v>2</v>
      </c>
      <c r="B9" s="14" t="s">
        <v>3</v>
      </c>
      <c r="C9" s="14" t="str">
        <f>IF(COUNTIF($B$4:B9,B9)&gt;1,"Doublon","")</f>
        <v>Doublon</v>
      </c>
      <c r="D9" s="14" t="s">
        <v>14</v>
      </c>
      <c r="E9" s="14">
        <v>100</v>
      </c>
      <c r="F9" s="15">
        <v>42277</v>
      </c>
      <c r="G9" s="15">
        <v>42369</v>
      </c>
      <c r="H9" s="16">
        <f t="shared" si="2"/>
        <v>92</v>
      </c>
      <c r="I9" s="16"/>
      <c r="J9" s="23">
        <f t="shared" si="5"/>
        <v>3</v>
      </c>
      <c r="K9" s="23" t="str">
        <f>IF(C9="Doublon",IF(COUNTIF($J$4:J9,J9)&gt;1,"Remplacement vehicule",""),"")</f>
        <v>Remplacement vehicule</v>
      </c>
      <c r="L9" s="28">
        <f t="shared" si="8"/>
        <v>0</v>
      </c>
      <c r="M9" s="28">
        <f t="shared" si="6"/>
        <v>0</v>
      </c>
      <c r="N9" s="28">
        <f t="shared" si="7"/>
        <v>0</v>
      </c>
      <c r="O9" s="23"/>
      <c r="P9" s="23"/>
      <c r="Q9" s="23"/>
      <c r="R9" s="23">
        <f>INT((MONTH(G9)-1)/3)+1</f>
        <v>4</v>
      </c>
      <c r="S9" s="16">
        <f t="shared" si="3"/>
        <v>2</v>
      </c>
      <c r="T9" s="14">
        <f t="shared" si="0"/>
        <v>2</v>
      </c>
      <c r="U9" s="14"/>
      <c r="V9" s="14">
        <v>500</v>
      </c>
      <c r="W9" s="14">
        <f t="shared" si="4"/>
        <v>1000</v>
      </c>
      <c r="Y9" s="10">
        <v>1</v>
      </c>
      <c r="Z9">
        <f t="shared" si="1"/>
        <v>500</v>
      </c>
      <c r="AB9" s="20" t="s">
        <v>40</v>
      </c>
    </row>
    <row r="10" spans="1:33" x14ac:dyDescent="0.25">
      <c r="A10" s="8">
        <v>3</v>
      </c>
      <c r="B10" s="8" t="s">
        <v>4</v>
      </c>
      <c r="C10" s="8" t="str">
        <f>IF(COUNTIF($B$4:B10,B10)&gt;1,"Doublon","")</f>
        <v/>
      </c>
      <c r="D10" s="8" t="s">
        <v>28</v>
      </c>
      <c r="E10" s="8">
        <v>400</v>
      </c>
      <c r="F10" s="12">
        <v>42005</v>
      </c>
      <c r="G10" s="12">
        <v>42185</v>
      </c>
      <c r="H10" s="13">
        <f t="shared" si="2"/>
        <v>180</v>
      </c>
      <c r="I10" s="13"/>
      <c r="J10" s="24">
        <f t="shared" si="5"/>
        <v>1</v>
      </c>
      <c r="K10" s="24" t="str">
        <f>IF(C10="Doublon",IF(COUNTIF($J$4:J10,J10)&gt;1,"Remplacement vehicule",""),"")</f>
        <v/>
      </c>
      <c r="L10" s="29">
        <f t="shared" si="8"/>
        <v>0</v>
      </c>
      <c r="M10" s="29">
        <f t="shared" si="6"/>
        <v>0</v>
      </c>
      <c r="N10" s="29">
        <f t="shared" si="7"/>
        <v>2500</v>
      </c>
      <c r="O10" s="24"/>
      <c r="P10" s="24"/>
      <c r="Q10" s="24"/>
      <c r="R10" s="24">
        <f>INT((MONTH(G10)-1)/3)+1</f>
        <v>2</v>
      </c>
      <c r="S10" s="13">
        <f t="shared" si="3"/>
        <v>2</v>
      </c>
      <c r="T10" s="8">
        <f t="shared" si="0"/>
        <v>2</v>
      </c>
      <c r="U10" s="8"/>
      <c r="V10" s="8">
        <v>2500</v>
      </c>
      <c r="W10" s="8">
        <f t="shared" si="4"/>
        <v>5000</v>
      </c>
      <c r="Y10">
        <v>2</v>
      </c>
      <c r="Z10">
        <f t="shared" si="1"/>
        <v>5000</v>
      </c>
      <c r="AB10" s="20" t="s">
        <v>27</v>
      </c>
    </row>
    <row r="11" spans="1:33" x14ac:dyDescent="0.25">
      <c r="A11" s="5">
        <v>4</v>
      </c>
      <c r="B11" s="5" t="s">
        <v>5</v>
      </c>
      <c r="C11" s="5" t="str">
        <f>IF(COUNTIF($B$4:B11,B11)&gt;1,"Doublon","")</f>
        <v/>
      </c>
      <c r="D11" s="5" t="s">
        <v>14</v>
      </c>
      <c r="E11" s="5">
        <v>100</v>
      </c>
      <c r="F11" s="6">
        <v>42005</v>
      </c>
      <c r="G11" s="6">
        <v>42231</v>
      </c>
      <c r="H11" s="18">
        <f t="shared" si="2"/>
        <v>226</v>
      </c>
      <c r="I11" s="18"/>
      <c r="J11" s="25">
        <f t="shared" si="5"/>
        <v>1</v>
      </c>
      <c r="K11" s="25" t="str">
        <f>IF(C11="Doublon",IF(COUNTIF($J$4:J11,J11)&gt;1,"Remplacement vehicule",""),"")</f>
        <v/>
      </c>
      <c r="L11" s="30">
        <f t="shared" si="8"/>
        <v>0</v>
      </c>
      <c r="M11" s="30">
        <f t="shared" si="6"/>
        <v>0</v>
      </c>
      <c r="N11" s="30">
        <f t="shared" si="7"/>
        <v>0</v>
      </c>
      <c r="O11" s="25"/>
      <c r="P11" s="25"/>
      <c r="Q11" s="25"/>
      <c r="R11" s="25">
        <f>INT((MONTH(G11)-1)/3)+1</f>
        <v>3</v>
      </c>
      <c r="S11" s="18">
        <f t="shared" si="3"/>
        <v>3</v>
      </c>
      <c r="T11" s="5">
        <f t="shared" si="0"/>
        <v>3</v>
      </c>
      <c r="U11" s="5"/>
      <c r="V11" s="5">
        <v>500</v>
      </c>
      <c r="W11" s="5">
        <f t="shared" si="4"/>
        <v>1500</v>
      </c>
      <c r="Y11">
        <v>3</v>
      </c>
      <c r="Z11">
        <f t="shared" si="1"/>
        <v>1500</v>
      </c>
      <c r="AB11" s="20"/>
    </row>
    <row r="12" spans="1:33" x14ac:dyDescent="0.25">
      <c r="A12" s="5">
        <v>4</v>
      </c>
      <c r="B12" s="5" t="s">
        <v>5</v>
      </c>
      <c r="C12" s="5" t="str">
        <f>IF(COUNTIF($B$4:B12,B12)&gt;1,"Doublon","")</f>
        <v>Doublon</v>
      </c>
      <c r="D12" s="5" t="s">
        <v>14</v>
      </c>
      <c r="E12" s="5">
        <v>120</v>
      </c>
      <c r="F12" s="6">
        <v>42231</v>
      </c>
      <c r="G12" s="6">
        <v>42277</v>
      </c>
      <c r="H12" s="18">
        <f t="shared" si="2"/>
        <v>46</v>
      </c>
      <c r="I12" s="18"/>
      <c r="J12" s="25">
        <f t="shared" si="5"/>
        <v>3</v>
      </c>
      <c r="K12" s="25" t="str">
        <f>IF(C12="Doublon",IF(COUNTIF($J$4:J12,J12)&gt;1,"Remplacement vehicule",""),"")</f>
        <v>Remplacement vehicule</v>
      </c>
      <c r="L12" s="30">
        <f t="shared" si="8"/>
        <v>600</v>
      </c>
      <c r="M12" s="30">
        <f t="shared" si="6"/>
        <v>0</v>
      </c>
      <c r="N12" s="30">
        <f t="shared" si="7"/>
        <v>600</v>
      </c>
      <c r="O12" s="25"/>
      <c r="P12" s="25"/>
      <c r="Q12" s="25"/>
      <c r="R12" s="25">
        <f>INT((MONTH(G12)-1)/3)+1</f>
        <v>3</v>
      </c>
      <c r="S12" s="18">
        <f t="shared" si="3"/>
        <v>1</v>
      </c>
      <c r="T12" s="5">
        <f t="shared" si="0"/>
        <v>1</v>
      </c>
      <c r="U12" s="5"/>
      <c r="V12" s="5">
        <v>600</v>
      </c>
      <c r="W12" s="5">
        <f t="shared" si="4"/>
        <v>600</v>
      </c>
      <c r="Y12" s="2">
        <v>0</v>
      </c>
      <c r="Z12">
        <f t="shared" si="1"/>
        <v>0</v>
      </c>
      <c r="AB12" s="20" t="s">
        <v>30</v>
      </c>
    </row>
    <row r="13" spans="1:33" x14ac:dyDescent="0.25">
      <c r="A13" s="7">
        <v>5</v>
      </c>
      <c r="B13" s="7" t="s">
        <v>6</v>
      </c>
      <c r="C13" s="7" t="str">
        <f>IF(COUNTIF($B$4:B13,B13)&gt;1,"Doublon","")</f>
        <v/>
      </c>
      <c r="D13" s="7" t="s">
        <v>14</v>
      </c>
      <c r="E13" s="7">
        <v>100</v>
      </c>
      <c r="F13" s="9">
        <v>42005</v>
      </c>
      <c r="G13" s="9">
        <v>42038</v>
      </c>
      <c r="H13" s="17">
        <f t="shared" si="2"/>
        <v>33</v>
      </c>
      <c r="I13" s="17"/>
      <c r="J13" s="26">
        <f t="shared" si="5"/>
        <v>1</v>
      </c>
      <c r="K13" s="26" t="str">
        <f>IF(C13="Doublon",IF(COUNTIF($J$4:J13,J13)&gt;1,"Remplacement vehicule",""),"")</f>
        <v/>
      </c>
      <c r="L13" s="31">
        <f t="shared" si="8"/>
        <v>0</v>
      </c>
      <c r="M13" s="31">
        <f t="shared" si="6"/>
        <v>0</v>
      </c>
      <c r="N13" s="31">
        <f t="shared" si="7"/>
        <v>500</v>
      </c>
      <c r="O13" s="26"/>
      <c r="P13" s="26"/>
      <c r="Q13" s="26"/>
      <c r="R13" s="26">
        <f>INT((MONTH(G13)-1)/3)+1</f>
        <v>1</v>
      </c>
      <c r="S13" s="17">
        <f t="shared" si="3"/>
        <v>1</v>
      </c>
      <c r="T13" s="7">
        <f t="shared" si="0"/>
        <v>1</v>
      </c>
      <c r="U13" s="7"/>
      <c r="V13" s="7">
        <v>500</v>
      </c>
      <c r="W13" s="7">
        <f t="shared" si="4"/>
        <v>500</v>
      </c>
      <c r="Y13" s="21">
        <v>1</v>
      </c>
      <c r="Z13">
        <f t="shared" si="1"/>
        <v>500</v>
      </c>
      <c r="AB13" s="20" t="s">
        <v>41</v>
      </c>
    </row>
    <row r="18" spans="4:5" x14ac:dyDescent="0.25">
      <c r="E18" t="s">
        <v>37</v>
      </c>
    </row>
    <row r="19" spans="4:5" x14ac:dyDescent="0.25">
      <c r="D19" t="s">
        <v>32</v>
      </c>
      <c r="E19">
        <v>0</v>
      </c>
    </row>
    <row r="20" spans="4:5" x14ac:dyDescent="0.25">
      <c r="D20" t="s">
        <v>33</v>
      </c>
      <c r="E20">
        <v>1</v>
      </c>
    </row>
    <row r="21" spans="4:5" x14ac:dyDescent="0.25">
      <c r="D21" t="s">
        <v>34</v>
      </c>
      <c r="E21">
        <v>2</v>
      </c>
    </row>
    <row r="22" spans="4:5" x14ac:dyDescent="0.25">
      <c r="D22" t="s">
        <v>35</v>
      </c>
      <c r="E22">
        <v>3</v>
      </c>
    </row>
    <row r="23" spans="4:5" x14ac:dyDescent="0.25">
      <c r="D23" t="s">
        <v>36</v>
      </c>
      <c r="E23">
        <v>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>
      <selection activeCell="E2" sqref="E2"/>
    </sheetView>
  </sheetViews>
  <sheetFormatPr baseColWidth="10" defaultRowHeight="15" x14ac:dyDescent="0.25"/>
  <cols>
    <col min="1" max="1" width="27.85546875" customWidth="1"/>
  </cols>
  <sheetData>
    <row r="1" spans="1:5" x14ac:dyDescent="0.25">
      <c r="D1" t="s">
        <v>8</v>
      </c>
      <c r="E1">
        <f>SUMPRODUCT(MAX((A2:A7=D1)*(B2:B7)))</f>
        <v>0</v>
      </c>
    </row>
    <row r="2" spans="1:5" x14ac:dyDescent="0.25">
      <c r="A2" t="s">
        <v>9</v>
      </c>
      <c r="B2">
        <v>1</v>
      </c>
    </row>
    <row r="3" spans="1:5" x14ac:dyDescent="0.25">
      <c r="A3" t="s">
        <v>9</v>
      </c>
      <c r="B3">
        <v>4</v>
      </c>
    </row>
    <row r="4" spans="1:5" x14ac:dyDescent="0.25">
      <c r="A4" t="s">
        <v>9</v>
      </c>
      <c r="B4">
        <v>5</v>
      </c>
    </row>
    <row r="5" spans="1:5" x14ac:dyDescent="0.25">
      <c r="A5" t="s">
        <v>10</v>
      </c>
      <c r="B5">
        <v>2</v>
      </c>
    </row>
    <row r="6" spans="1:5" x14ac:dyDescent="0.25">
      <c r="A6" t="s">
        <v>11</v>
      </c>
      <c r="B6">
        <v>3</v>
      </c>
    </row>
    <row r="7" spans="1:5" x14ac:dyDescent="0.25">
      <c r="A7" t="s">
        <v>11</v>
      </c>
      <c r="B7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ALLIANCE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Melchior, Lionel</dc:creator>
  <cp:lastModifiedBy>Melchior, Lionel</cp:lastModifiedBy>
  <dcterms:created xsi:type="dcterms:W3CDTF">2016-11-25T15:44:48Z</dcterms:created>
  <dcterms:modified xsi:type="dcterms:W3CDTF">2016-11-25T22:39:03Z</dcterms:modified>
</cp:coreProperties>
</file>