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493455\Desktop\"/>
    </mc:Choice>
  </mc:AlternateContent>
  <bookViews>
    <workbookView xWindow="0" yWindow="0" windowWidth="19200" windowHeight="8250"/>
  </bookViews>
  <sheets>
    <sheet name="2022" sheetId="4" r:id="rId1"/>
  </sheets>
  <definedNames>
    <definedName name="CHIFFREJOUR" localSheetId="0">'2022'!$A$60:$B$66</definedName>
    <definedName name="CHIFFREJOUR">#REF!</definedName>
    <definedName name="plageservice" localSheetId="0">'2022'!$B$50:$G$56</definedName>
    <definedName name="plageservice">#REF!</definedName>
    <definedName name="_xlnm.Print_Area" localSheetId="0">'2022'!$C$1:$G$58</definedName>
  </definedNam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27" i="4" l="1"/>
  <c r="F25" i="4"/>
  <c r="F22" i="4"/>
  <c r="F20" i="4"/>
  <c r="F16" i="4"/>
  <c r="F10" i="4"/>
  <c r="F9" i="4"/>
  <c r="F8" i="4"/>
  <c r="F5" i="4"/>
  <c r="F4" i="4"/>
  <c r="F26" i="4" l="1"/>
  <c r="F21" i="4"/>
  <c r="F15" i="4"/>
  <c r="E2" i="4" l="1"/>
  <c r="D3" i="4" s="1"/>
  <c r="D4" i="4" s="1"/>
  <c r="E58" i="4"/>
  <c r="E57" i="4"/>
  <c r="E56" i="4"/>
  <c r="E55" i="4"/>
  <c r="E54" i="4"/>
  <c r="E53" i="4"/>
  <c r="E52" i="4"/>
  <c r="E51" i="4"/>
  <c r="E50" i="4"/>
  <c r="F33" i="4"/>
  <c r="F32" i="4"/>
  <c r="F31" i="4"/>
  <c r="F30" i="4"/>
  <c r="F29" i="4"/>
  <c r="F28" i="4"/>
  <c r="F24" i="4"/>
  <c r="F23" i="4"/>
  <c r="F19" i="4"/>
  <c r="F18" i="4"/>
  <c r="F17" i="4"/>
  <c r="F14" i="4"/>
  <c r="F13" i="4"/>
  <c r="F12" i="4"/>
  <c r="F11" i="4"/>
  <c r="F7" i="4"/>
  <c r="F6" i="4"/>
  <c r="F3" i="4"/>
  <c r="D5" i="4" l="1"/>
  <c r="D6" i="4" s="1"/>
  <c r="E4" i="4"/>
  <c r="E3" i="4"/>
  <c r="F35" i="4"/>
  <c r="E5" i="4" l="1"/>
  <c r="F39" i="4"/>
  <c r="F41" i="4" s="1"/>
  <c r="F48" i="4" s="1"/>
  <c r="E6" i="4"/>
  <c r="D7" i="4"/>
  <c r="E7" i="4" l="1"/>
  <c r="D8" i="4"/>
  <c r="D9" i="4" l="1"/>
  <c r="E8" i="4"/>
  <c r="E9" i="4" l="1"/>
  <c r="D10" i="4"/>
  <c r="E10" i="4" l="1"/>
  <c r="D11" i="4"/>
  <c r="D12" i="4" l="1"/>
  <c r="E11" i="4"/>
  <c r="E12" i="4" l="1"/>
  <c r="D13" i="4"/>
  <c r="D14" i="4" l="1"/>
  <c r="E13" i="4"/>
  <c r="E14" i="4" l="1"/>
  <c r="D15" i="4"/>
  <c r="D16" i="4" l="1"/>
  <c r="E15" i="4"/>
  <c r="D17" i="4" l="1"/>
  <c r="E16" i="4"/>
  <c r="E17" i="4" l="1"/>
  <c r="D18" i="4"/>
  <c r="D19" i="4" l="1"/>
  <c r="E18" i="4"/>
  <c r="D20" i="4" l="1"/>
  <c r="E19" i="4"/>
  <c r="E20" i="4" l="1"/>
  <c r="D21" i="4"/>
  <c r="D22" i="4" l="1"/>
  <c r="E21" i="4"/>
  <c r="D23" i="4" l="1"/>
  <c r="E22" i="4"/>
  <c r="E23" i="4" l="1"/>
  <c r="D24" i="4"/>
  <c r="E24" i="4" l="1"/>
  <c r="D25" i="4"/>
  <c r="D26" i="4" l="1"/>
  <c r="E25" i="4"/>
  <c r="E26" i="4" l="1"/>
  <c r="D27" i="4"/>
  <c r="D28" i="4" l="1"/>
  <c r="E27" i="4"/>
  <c r="E28" i="4" l="1"/>
  <c r="D29" i="4"/>
  <c r="E29" i="4" l="1"/>
  <c r="D30" i="4"/>
  <c r="E30" i="4" l="1"/>
  <c r="D31" i="4"/>
  <c r="E31" i="4" l="1"/>
  <c r="D32" i="4"/>
  <c r="E32" i="4" l="1"/>
  <c r="D33" i="4"/>
  <c r="E33" i="4" l="1"/>
</calcChain>
</file>

<file path=xl/sharedStrings.xml><?xml version="1.0" encoding="utf-8"?>
<sst xmlns="http://schemas.openxmlformats.org/spreadsheetml/2006/main" count="67" uniqueCount="33">
  <si>
    <t>Matin</t>
  </si>
  <si>
    <t>Soir</t>
  </si>
  <si>
    <t>Descente de Nuit</t>
  </si>
  <si>
    <t>M</t>
  </si>
  <si>
    <t>S</t>
  </si>
  <si>
    <t>MN</t>
  </si>
  <si>
    <t>DN</t>
  </si>
  <si>
    <t>RH</t>
  </si>
  <si>
    <t>C</t>
  </si>
  <si>
    <t>Repos</t>
  </si>
  <si>
    <t>D</t>
  </si>
  <si>
    <t>J</t>
  </si>
  <si>
    <t>V</t>
  </si>
  <si>
    <t>L</t>
  </si>
  <si>
    <t>MS</t>
  </si>
  <si>
    <t>Coupure</t>
  </si>
  <si>
    <t>Nuit</t>
  </si>
  <si>
    <t>NS</t>
  </si>
  <si>
    <t>Matin Soir</t>
  </si>
  <si>
    <t>Heure effectuer</t>
  </si>
  <si>
    <t>Heure supp</t>
  </si>
  <si>
    <t>A</t>
  </si>
  <si>
    <t>Maladie</t>
  </si>
  <si>
    <t>Nuit Sec</t>
  </si>
  <si>
    <t>Heure exigible</t>
  </si>
  <si>
    <t>Rappel</t>
  </si>
  <si>
    <t>Heure SUP à rémnuérer</t>
  </si>
  <si>
    <t>Reste à payé</t>
  </si>
  <si>
    <t>Montant heure SUP</t>
  </si>
  <si>
    <t>17€ la nuit semaine</t>
  </si>
  <si>
    <t>36€ Dimanche et jours férié</t>
  </si>
  <si>
    <t>20€ la nuit dimanche ou jours férié</t>
  </si>
  <si>
    <t>Taux heure supp 13,64€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</si>
</sst>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164" formatCode="mmmm"/>
    <numFmt numFmtId="165" formatCode="dd"/>
    <numFmt numFmtId="166" formatCode="[$-F400]hh:mm"/>
    <numFmt numFmtId="167" formatCode="[h]:mm:ss;@"/>
  </numFmts>
  <fonts count="7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name val="Calibri"/>
      <family val="2"/>
      <scheme val="minor"/>
    </font>
    <font>
      <b/>
      <sz val="9"/>
      <name val="Calibri"/>
      <family val="2"/>
      <scheme val="minor"/>
    </font>
    <font>
      <b/>
      <sz val="11"/>
      <name val="Calibri"/>
      <family val="2"/>
      <scheme val="minor"/>
    </font>
    <font>
      <b/>
      <sz val="12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66FF33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C000"/>
        <bgColor indexed="64"/>
      </patternFill>
    </fill>
  </fills>
  <borders count="15">
    <border>
      <left/>
      <right/>
      <top/>
      <bottom/>
      <diagonal/>
    </border>
    <border>
      <left style="dotted">
        <color indexed="64"/>
      </left>
      <right style="dotted">
        <color indexed="64"/>
      </right>
      <top style="thin">
        <color indexed="64"/>
      </top>
      <bottom style="dotted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dotted">
        <color indexed="64"/>
      </right>
      <top style="thin">
        <color indexed="64"/>
      </top>
      <bottom style="dotted">
        <color indexed="64"/>
      </bottom>
      <diagonal/>
    </border>
    <border>
      <left style="dotted">
        <color indexed="64"/>
      </left>
      <right style="medium">
        <color indexed="64"/>
      </right>
      <top style="thin">
        <color indexed="64"/>
      </top>
      <bottom style="dotted">
        <color indexed="64"/>
      </bottom>
      <diagonal/>
    </border>
    <border>
      <left style="medium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 style="medium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 style="dotted">
        <color indexed="64"/>
      </right>
      <top style="dotted">
        <color indexed="64"/>
      </top>
      <bottom style="medium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medium">
        <color indexed="64"/>
      </bottom>
      <diagonal/>
    </border>
    <border>
      <left style="dotted">
        <color indexed="64"/>
      </left>
      <right style="medium">
        <color indexed="64"/>
      </right>
      <top style="dotted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1" fillId="0" borderId="0" xfId="0" applyFont="1" applyAlignment="1">
      <alignment horizontal="center"/>
    </xf>
    <xf numFmtId="0" fontId="1" fillId="0" borderId="0" xfId="0" applyFont="1"/>
    <xf numFmtId="20" fontId="1" fillId="0" borderId="0" xfId="0" applyNumberFormat="1" applyFont="1" applyAlignment="1">
      <alignment horizontal="center"/>
    </xf>
    <xf numFmtId="165" fontId="1" fillId="0" borderId="3" xfId="0" applyNumberFormat="1" applyFont="1" applyBorder="1" applyAlignment="1">
      <alignment horizontal="center" vertical="center"/>
    </xf>
    <xf numFmtId="20" fontId="1" fillId="0" borderId="0" xfId="0" applyNumberFormat="1" applyFont="1"/>
    <xf numFmtId="166" fontId="1" fillId="0" borderId="1" xfId="0" applyNumberFormat="1" applyFont="1" applyBorder="1" applyAlignment="1">
      <alignment horizontal="center"/>
    </xf>
    <xf numFmtId="166" fontId="1" fillId="0" borderId="2" xfId="0" applyNumberFormat="1" applyFont="1" applyBorder="1" applyAlignment="1">
      <alignment horizontal="center"/>
    </xf>
    <xf numFmtId="166" fontId="1" fillId="0" borderId="12" xfId="0" applyNumberFormat="1" applyFont="1" applyBorder="1" applyAlignment="1">
      <alignment horizontal="center"/>
    </xf>
    <xf numFmtId="0" fontId="3" fillId="2" borderId="0" xfId="0" applyFont="1" applyFill="1" applyAlignment="1">
      <alignment horizontal="center"/>
    </xf>
    <xf numFmtId="14" fontId="4" fillId="2" borderId="0" xfId="0" applyNumberFormat="1" applyFont="1" applyFill="1" applyAlignment="1">
      <alignment horizontal="center"/>
    </xf>
    <xf numFmtId="20" fontId="1" fillId="3" borderId="7" xfId="0" applyNumberFormat="1" applyFont="1" applyFill="1" applyBorder="1" applyAlignment="1">
      <alignment horizontal="center"/>
    </xf>
    <xf numFmtId="20" fontId="1" fillId="3" borderId="9" xfId="0" applyNumberFormat="1" applyFont="1" applyFill="1" applyBorder="1" applyAlignment="1">
      <alignment horizontal="center"/>
    </xf>
    <xf numFmtId="20" fontId="1" fillId="3" borderId="11" xfId="0" applyNumberFormat="1" applyFont="1" applyFill="1" applyBorder="1" applyAlignment="1">
      <alignment horizontal="center"/>
    </xf>
    <xf numFmtId="0" fontId="2" fillId="0" borderId="0" xfId="0" applyFont="1" applyAlignment="1">
      <alignment horizontal="left"/>
    </xf>
    <xf numFmtId="167" fontId="0" fillId="0" borderId="0" xfId="0" applyNumberFormat="1" applyFill="1" applyAlignment="1">
      <alignment horizontal="center"/>
    </xf>
    <xf numFmtId="0" fontId="1" fillId="0" borderId="0" xfId="0" applyFont="1" applyFill="1" applyAlignment="1">
      <alignment horizontal="center"/>
    </xf>
    <xf numFmtId="0" fontId="1" fillId="0" borderId="0" xfId="0" applyFont="1" applyAlignment="1">
      <alignment horizontal="center" vertical="center"/>
    </xf>
    <xf numFmtId="20" fontId="1" fillId="0" borderId="0" xfId="0" applyNumberFormat="1" applyFont="1" applyAlignment="1">
      <alignment horizontal="center" vertical="center"/>
    </xf>
    <xf numFmtId="46" fontId="1" fillId="0" borderId="0" xfId="0" applyNumberFormat="1" applyFont="1" applyAlignment="1">
      <alignment horizontal="center" vertical="center"/>
    </xf>
    <xf numFmtId="167" fontId="1" fillId="0" borderId="0" xfId="0" applyNumberFormat="1" applyFont="1" applyAlignment="1">
      <alignment horizontal="center" vertical="center"/>
    </xf>
    <xf numFmtId="0" fontId="1" fillId="0" borderId="0" xfId="0" applyNumberFormat="1" applyFont="1" applyAlignment="1">
      <alignment horizontal="center" vertical="center"/>
    </xf>
    <xf numFmtId="0" fontId="2" fillId="4" borderId="0" xfId="0" applyFont="1" applyFill="1" applyAlignment="1">
      <alignment horizontal="left"/>
    </xf>
    <xf numFmtId="2" fontId="5" fillId="4" borderId="0" xfId="0" applyNumberFormat="1" applyFont="1" applyFill="1" applyAlignment="1">
      <alignment horizontal="center" vertical="center"/>
    </xf>
    <xf numFmtId="2" fontId="5" fillId="0" borderId="0" xfId="0" applyNumberFormat="1" applyFont="1" applyFill="1" applyAlignment="1">
      <alignment horizontal="center" vertical="center"/>
    </xf>
    <xf numFmtId="0" fontId="5" fillId="0" borderId="0" xfId="0" applyFont="1" applyFill="1" applyAlignment="1">
      <alignment horizontal="center" vertical="center"/>
    </xf>
    <xf numFmtId="0" fontId="1" fillId="0" borderId="8" xfId="0" applyFont="1" applyFill="1" applyBorder="1" applyAlignment="1">
      <alignment horizontal="center"/>
    </xf>
    <xf numFmtId="20" fontId="1" fillId="0" borderId="10" xfId="0" applyNumberFormat="1" applyFont="1" applyFill="1" applyBorder="1" applyAlignment="1">
      <alignment horizontal="center"/>
    </xf>
    <xf numFmtId="0" fontId="1" fillId="0" borderId="13" xfId="0" applyFont="1" applyFill="1" applyBorder="1" applyAlignment="1">
      <alignment horizontal="center"/>
    </xf>
    <xf numFmtId="0" fontId="1" fillId="0" borderId="10" xfId="0" applyFont="1" applyFill="1" applyBorder="1" applyAlignment="1">
      <alignment horizontal="center"/>
    </xf>
    <xf numFmtId="2" fontId="1" fillId="0" borderId="0" xfId="0" applyNumberFormat="1" applyFont="1" applyFill="1" applyAlignment="1">
      <alignment horizontal="center" vertical="center"/>
    </xf>
    <xf numFmtId="0" fontId="1" fillId="0" borderId="0" xfId="0" applyFont="1" applyBorder="1"/>
    <xf numFmtId="0" fontId="1" fillId="0" borderId="0" xfId="0" applyFont="1" applyFill="1" applyBorder="1"/>
    <xf numFmtId="167" fontId="1" fillId="0" borderId="0" xfId="0" applyNumberFormat="1" applyFont="1" applyFill="1" applyAlignment="1">
      <alignment horizontal="center"/>
    </xf>
    <xf numFmtId="46" fontId="1" fillId="0" borderId="0" xfId="0" applyNumberFormat="1" applyFont="1" applyFill="1" applyAlignment="1">
      <alignment horizontal="center"/>
    </xf>
    <xf numFmtId="46" fontId="1" fillId="0" borderId="0" xfId="0" applyNumberFormat="1" applyFont="1" applyAlignment="1">
      <alignment horizontal="center"/>
    </xf>
    <xf numFmtId="21" fontId="1" fillId="0" borderId="0" xfId="0" applyNumberFormat="1" applyFont="1" applyAlignment="1">
      <alignment horizontal="center"/>
    </xf>
    <xf numFmtId="167" fontId="1" fillId="0" borderId="0" xfId="0" applyNumberFormat="1" applyFont="1" applyAlignment="1">
      <alignment horizontal="center"/>
    </xf>
    <xf numFmtId="1" fontId="1" fillId="0" borderId="14" xfId="0" applyNumberFormat="1" applyFont="1" applyBorder="1" applyAlignment="1">
      <alignment horizontal="center"/>
    </xf>
    <xf numFmtId="164" fontId="1" fillId="0" borderId="4" xfId="0" applyNumberFormat="1" applyFont="1" applyBorder="1" applyAlignment="1">
      <alignment horizontal="center" vertical="center"/>
    </xf>
    <xf numFmtId="164" fontId="1" fillId="0" borderId="5" xfId="0" applyNumberFormat="1" applyFont="1" applyBorder="1" applyAlignment="1">
      <alignment horizontal="center" vertical="center"/>
    </xf>
    <xf numFmtId="164" fontId="1" fillId="0" borderId="6" xfId="0" applyNumberFormat="1" applyFont="1" applyBorder="1" applyAlignment="1">
      <alignment horizontal="center" vertical="center"/>
    </xf>
    <xf numFmtId="0" fontId="6" fillId="0" borderId="0" xfId="0" applyFont="1" applyAlignment="1">
      <alignment horizontal="left"/>
    </xf>
  </cellXfs>
  <cellStyles count="1">
    <cellStyle name="Normal" xfId="0" builtinId="0"/>
  </cellStyles>
  <dxfs count="47"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66FF33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66FF33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66FF33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66FF33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66FF33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66FF33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66FF33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66FF33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66FF33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66FF33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66FF33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66FF33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66FF33"/>
        </patternFill>
      </fill>
    </dxf>
  </dxfs>
  <tableStyles count="0" defaultTableStyle="TableStyleMedium2" defaultPivotStyle="PivotStyleLight16"/>
  <colors>
    <mruColors>
      <color rgb="FF66FF3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M71"/>
  <sheetViews>
    <sheetView tabSelected="1" topLeftCell="A22" zoomScale="70" zoomScaleNormal="70" workbookViewId="0">
      <selection activeCell="A44" sqref="A44"/>
    </sheetView>
  </sheetViews>
  <sheetFormatPr baseColWidth="10" defaultColWidth="12" defaultRowHeight="15" x14ac:dyDescent="0.25"/>
  <cols>
    <col min="1" max="1" width="37.42578125" style="1" customWidth="1"/>
    <col min="2" max="2" width="12" style="2"/>
    <col min="3" max="3" width="28.28515625" style="1" bestFit="1" customWidth="1"/>
    <col min="4" max="4" width="12" style="2"/>
    <col min="5" max="5" width="5.7109375" style="1" customWidth="1"/>
    <col min="6" max="6" width="12" style="1"/>
    <col min="7" max="7" width="5.7109375" style="1" customWidth="1"/>
    <col min="8" max="16384" width="12" style="2"/>
  </cols>
  <sheetData>
    <row r="1" spans="1:13" ht="15.75" thickBot="1" x14ac:dyDescent="0.3">
      <c r="I1" s="31"/>
      <c r="M1" s="32"/>
    </row>
    <row r="2" spans="1:13" ht="15.75" x14ac:dyDescent="0.25">
      <c r="D2" s="9">
        <v>2022</v>
      </c>
      <c r="E2" s="39">
        <f>A49</f>
        <v>44562</v>
      </c>
      <c r="F2" s="40"/>
      <c r="G2" s="41"/>
      <c r="I2" s="31"/>
      <c r="M2" s="32"/>
    </row>
    <row r="3" spans="1:13" x14ac:dyDescent="0.25">
      <c r="D3" s="4">
        <f>E2</f>
        <v>44562</v>
      </c>
      <c r="E3" s="11" t="str">
        <f>VLOOKUP(WEEKDAY(D3),CHIFFREJOUR,2)</f>
        <v>S</v>
      </c>
      <c r="F3" s="6">
        <f>IF(G3&lt;&gt;"",VLOOKUP(G3,B50:D57,3,FALSE),"")</f>
        <v>0</v>
      </c>
      <c r="G3" s="26" t="s">
        <v>7</v>
      </c>
      <c r="I3" s="31"/>
      <c r="M3" s="32"/>
    </row>
    <row r="4" spans="1:13" x14ac:dyDescent="0.25">
      <c r="D4" s="4">
        <f>D3+1</f>
        <v>44563</v>
      </c>
      <c r="E4" s="12" t="str">
        <f t="shared" ref="E4:E33" si="0">VLOOKUP(WEEKDAY(D4),CHIFFREJOUR,2)</f>
        <v>D</v>
      </c>
      <c r="F4" s="6">
        <f>IF(G4&lt;&gt;"",VLOOKUP(G4,B50:D58,3,FALSE),"")</f>
        <v>0.38541666666666669</v>
      </c>
      <c r="G4" s="27" t="s">
        <v>8</v>
      </c>
      <c r="I4" s="31"/>
      <c r="M4" s="32"/>
    </row>
    <row r="5" spans="1:13" x14ac:dyDescent="0.25">
      <c r="D5" s="4">
        <f t="shared" ref="D5:D33" si="1">D4+1</f>
        <v>44564</v>
      </c>
      <c r="E5" s="12" t="str">
        <f t="shared" si="0"/>
        <v>L</v>
      </c>
      <c r="F5" s="6">
        <f>IF(G5&lt;&gt;"",VLOOKUP(G5,B50:D58,3,FALSE),"")</f>
        <v>0.47916666666666669</v>
      </c>
      <c r="G5" s="27" t="s">
        <v>5</v>
      </c>
      <c r="I5" s="31"/>
      <c r="M5" s="32"/>
    </row>
    <row r="6" spans="1:13" x14ac:dyDescent="0.25">
      <c r="D6" s="4">
        <f t="shared" si="1"/>
        <v>44565</v>
      </c>
      <c r="E6" s="12" t="str">
        <f t="shared" si="0"/>
        <v>M</v>
      </c>
      <c r="F6" s="7">
        <f>IF(G6&lt;&gt;"",VLOOKUP(G6,B50:D57,3,FALSE),"")</f>
        <v>0.29166666666666669</v>
      </c>
      <c r="G6" s="27" t="s">
        <v>6</v>
      </c>
      <c r="I6" s="31"/>
      <c r="M6" s="32"/>
    </row>
    <row r="7" spans="1:13" x14ac:dyDescent="0.25">
      <c r="D7" s="4">
        <f t="shared" si="1"/>
        <v>44566</v>
      </c>
      <c r="E7" s="12" t="str">
        <f t="shared" si="0"/>
        <v>M</v>
      </c>
      <c r="F7" s="7">
        <f>IF(G7&lt;&gt;"",VLOOKUP(G7,B50:D57,3,FALSE),"")</f>
        <v>0</v>
      </c>
      <c r="G7" s="27" t="s">
        <v>7</v>
      </c>
      <c r="I7" s="31"/>
      <c r="M7" s="32"/>
    </row>
    <row r="8" spans="1:13" x14ac:dyDescent="0.25">
      <c r="D8" s="4">
        <f t="shared" si="1"/>
        <v>44567</v>
      </c>
      <c r="E8" s="12" t="str">
        <f t="shared" si="0"/>
        <v>J</v>
      </c>
      <c r="F8" s="7">
        <f>IF(G8&lt;&gt;"",VLOOKUP(G8,B50:D57,3,FALSE),"")</f>
        <v>0.26041666666666669</v>
      </c>
      <c r="G8" s="27" t="s">
        <v>4</v>
      </c>
      <c r="I8" s="31"/>
      <c r="M8" s="32"/>
    </row>
    <row r="9" spans="1:13" x14ac:dyDescent="0.25">
      <c r="D9" s="4">
        <f t="shared" si="1"/>
        <v>44568</v>
      </c>
      <c r="E9" s="12" t="str">
        <f t="shared" si="0"/>
        <v>V</v>
      </c>
      <c r="F9" s="7">
        <f>IF(G9&lt;&gt;"",VLOOKUP(G9,B50:D57,3,FALSE),"")</f>
        <v>0.38541666666666669</v>
      </c>
      <c r="G9" s="27" t="s">
        <v>8</v>
      </c>
      <c r="I9" s="31"/>
      <c r="M9" s="32"/>
    </row>
    <row r="10" spans="1:13" x14ac:dyDescent="0.25">
      <c r="A10" s="37"/>
      <c r="D10" s="4">
        <f t="shared" si="1"/>
        <v>44569</v>
      </c>
      <c r="E10" s="12" t="str">
        <f t="shared" si="0"/>
        <v>S</v>
      </c>
      <c r="F10" s="7">
        <f>IF(G10&lt;&gt;"",VLOOKUP(G10,B50:D57,3,FALSE),"")</f>
        <v>0.47916666666666669</v>
      </c>
      <c r="G10" s="27" t="s">
        <v>5</v>
      </c>
      <c r="I10" s="31"/>
      <c r="M10" s="32"/>
    </row>
    <row r="11" spans="1:13" x14ac:dyDescent="0.25">
      <c r="D11" s="4">
        <f t="shared" si="1"/>
        <v>44570</v>
      </c>
      <c r="E11" s="12" t="str">
        <f t="shared" si="0"/>
        <v>D</v>
      </c>
      <c r="F11" s="7">
        <f>IF(G11&lt;&gt;"",VLOOKUP(G11,B50:D57,3,FALSE),"")</f>
        <v>0.29166666666666669</v>
      </c>
      <c r="G11" s="27" t="s">
        <v>6</v>
      </c>
      <c r="I11" s="31"/>
      <c r="M11" s="32"/>
    </row>
    <row r="12" spans="1:13" x14ac:dyDescent="0.25">
      <c r="D12" s="4">
        <f t="shared" si="1"/>
        <v>44571</v>
      </c>
      <c r="E12" s="12" t="str">
        <f t="shared" si="0"/>
        <v>L</v>
      </c>
      <c r="F12" s="7">
        <f>IF(G12&lt;&gt;"",VLOOKUP(G12,B50:D57,3,FALSE),"")</f>
        <v>0</v>
      </c>
      <c r="G12" s="27" t="s">
        <v>7</v>
      </c>
      <c r="I12" s="31"/>
      <c r="M12" s="32"/>
    </row>
    <row r="13" spans="1:13" x14ac:dyDescent="0.25">
      <c r="A13" s="35"/>
      <c r="D13" s="4">
        <f t="shared" si="1"/>
        <v>44572</v>
      </c>
      <c r="E13" s="12" t="str">
        <f t="shared" si="0"/>
        <v>M</v>
      </c>
      <c r="F13" s="7">
        <f>IF(G13&lt;&gt;"",VLOOKUP(G13,B50:D57,3,FALSE),"")</f>
        <v>0.26041666666666669</v>
      </c>
      <c r="G13" s="27" t="s">
        <v>4</v>
      </c>
      <c r="I13" s="31"/>
      <c r="M13" s="32"/>
    </row>
    <row r="14" spans="1:13" x14ac:dyDescent="0.25">
      <c r="A14" s="35"/>
      <c r="D14" s="4">
        <f t="shared" si="1"/>
        <v>44573</v>
      </c>
      <c r="E14" s="12" t="str">
        <f t="shared" si="0"/>
        <v>M</v>
      </c>
      <c r="F14" s="7">
        <f>IF(G14&lt;&gt;"",VLOOKUP(G14,B50:D57,3,FALSE),"")</f>
        <v>0.26041666666666669</v>
      </c>
      <c r="G14" s="27" t="s">
        <v>4</v>
      </c>
      <c r="I14" s="31"/>
    </row>
    <row r="15" spans="1:13" x14ac:dyDescent="0.25">
      <c r="A15" s="35"/>
      <c r="D15" s="4">
        <f t="shared" si="1"/>
        <v>44574</v>
      </c>
      <c r="E15" s="12" t="str">
        <f t="shared" si="0"/>
        <v>J</v>
      </c>
      <c r="F15" s="7">
        <f>IF(G15&lt;&gt;"",VLOOKUP(G15,B50:D57,3,FALSE),"")</f>
        <v>0.38541666666666669</v>
      </c>
      <c r="G15" s="27" t="s">
        <v>8</v>
      </c>
      <c r="I15" s="31"/>
    </row>
    <row r="16" spans="1:13" x14ac:dyDescent="0.25">
      <c r="D16" s="4">
        <f t="shared" si="1"/>
        <v>44575</v>
      </c>
      <c r="E16" s="12" t="str">
        <f t="shared" si="0"/>
        <v>V</v>
      </c>
      <c r="F16" s="7">
        <f>IF(G16&lt;&gt;"",VLOOKUP(G16,B50:D57,3,FALSE),"")</f>
        <v>0.47916666666666669</v>
      </c>
      <c r="G16" s="27" t="s">
        <v>5</v>
      </c>
      <c r="I16" s="31"/>
    </row>
    <row r="17" spans="1:9" x14ac:dyDescent="0.25">
      <c r="D17" s="4">
        <f t="shared" si="1"/>
        <v>44576</v>
      </c>
      <c r="E17" s="12" t="str">
        <f t="shared" si="0"/>
        <v>S</v>
      </c>
      <c r="F17" s="7">
        <f>IF(G17&lt;&gt;"",VLOOKUP(G17,B50:D57,3,FALSE),"")</f>
        <v>0.29166666666666669</v>
      </c>
      <c r="G17" s="27" t="s">
        <v>6</v>
      </c>
      <c r="I17" s="31"/>
    </row>
    <row r="18" spans="1:9" x14ac:dyDescent="0.25">
      <c r="D18" s="4">
        <f t="shared" si="1"/>
        <v>44577</v>
      </c>
      <c r="E18" s="12" t="str">
        <f t="shared" si="0"/>
        <v>D</v>
      </c>
      <c r="F18" s="7">
        <f>IF(G18&lt;&gt;"",VLOOKUP(G18,B50:D57,3,FALSE),"")</f>
        <v>0.26041666666666669</v>
      </c>
      <c r="G18" s="27" t="s">
        <v>4</v>
      </c>
      <c r="I18" s="31"/>
    </row>
    <row r="19" spans="1:9" x14ac:dyDescent="0.25">
      <c r="D19" s="4">
        <f t="shared" si="1"/>
        <v>44578</v>
      </c>
      <c r="E19" s="12" t="str">
        <f t="shared" si="0"/>
        <v>L</v>
      </c>
      <c r="F19" s="7">
        <f>IF(G19&lt;&gt;"",VLOOKUP(G19,B50:D57,3,FALSE),"")</f>
        <v>0.26041666666666669</v>
      </c>
      <c r="G19" s="27" t="s">
        <v>3</v>
      </c>
      <c r="I19" s="31"/>
    </row>
    <row r="20" spans="1:9" x14ac:dyDescent="0.25">
      <c r="D20" s="4">
        <f t="shared" si="1"/>
        <v>44579</v>
      </c>
      <c r="E20" s="12" t="str">
        <f t="shared" si="0"/>
        <v>M</v>
      </c>
      <c r="F20" s="7">
        <f>IF(G20&lt;&gt;"",VLOOKUP(G20,B50:D57,3,FALSE),"")</f>
        <v>0.26041666666666669</v>
      </c>
      <c r="G20" s="27" t="s">
        <v>3</v>
      </c>
      <c r="I20" s="31"/>
    </row>
    <row r="21" spans="1:9" x14ac:dyDescent="0.25">
      <c r="D21" s="4">
        <f t="shared" si="1"/>
        <v>44580</v>
      </c>
      <c r="E21" s="12" t="str">
        <f t="shared" si="0"/>
        <v>M</v>
      </c>
      <c r="F21" s="7">
        <f>IF(G21&lt;&gt;"",VLOOKUP(G21,B50:D57,3,FALSE),"")</f>
        <v>0.38541666666666669</v>
      </c>
      <c r="G21" s="27" t="s">
        <v>8</v>
      </c>
      <c r="I21" s="31"/>
    </row>
    <row r="22" spans="1:9" x14ac:dyDescent="0.25">
      <c r="D22" s="4">
        <f t="shared" si="1"/>
        <v>44581</v>
      </c>
      <c r="E22" s="12" t="str">
        <f t="shared" si="0"/>
        <v>J</v>
      </c>
      <c r="F22" s="7">
        <f>IF(G22&lt;&gt;"",VLOOKUP(G22,B50:D57,3,FALSE),"")</f>
        <v>0.47916666666666669</v>
      </c>
      <c r="G22" s="27" t="s">
        <v>5</v>
      </c>
      <c r="I22" s="31"/>
    </row>
    <row r="23" spans="1:9" x14ac:dyDescent="0.25">
      <c r="D23" s="4">
        <f t="shared" si="1"/>
        <v>44582</v>
      </c>
      <c r="E23" s="12" t="str">
        <f t="shared" si="0"/>
        <v>V</v>
      </c>
      <c r="F23" s="7">
        <f>IF(G23&lt;&gt;"",VLOOKUP(G23,B50:D57,3,FALSE),"")</f>
        <v>0.29166666666666669</v>
      </c>
      <c r="G23" s="27" t="s">
        <v>6</v>
      </c>
      <c r="I23" s="31"/>
    </row>
    <row r="24" spans="1:9" x14ac:dyDescent="0.25">
      <c r="D24" s="4">
        <f t="shared" si="1"/>
        <v>44583</v>
      </c>
      <c r="E24" s="12" t="str">
        <f t="shared" si="0"/>
        <v>S</v>
      </c>
      <c r="F24" s="7">
        <f>IF(G24&lt;&gt;"",VLOOKUP(G24,B50:D57,3,FALSE),"")</f>
        <v>0</v>
      </c>
      <c r="G24" s="27" t="s">
        <v>7</v>
      </c>
      <c r="I24" s="31"/>
    </row>
    <row r="25" spans="1:9" x14ac:dyDescent="0.25">
      <c r="A25" s="35"/>
      <c r="D25" s="4">
        <f t="shared" si="1"/>
        <v>44584</v>
      </c>
      <c r="E25" s="12" t="str">
        <f t="shared" si="0"/>
        <v>D</v>
      </c>
      <c r="F25" s="7">
        <f>IF(G25&lt;&gt;"",VLOOKUP(G25,B50:D57,3,FALSE),"")</f>
        <v>0.26041666666666669</v>
      </c>
      <c r="G25" s="27" t="s">
        <v>4</v>
      </c>
      <c r="I25" s="31"/>
    </row>
    <row r="26" spans="1:9" x14ac:dyDescent="0.25">
      <c r="A26" s="35"/>
      <c r="D26" s="4">
        <f t="shared" si="1"/>
        <v>44585</v>
      </c>
      <c r="E26" s="12" t="str">
        <f t="shared" si="0"/>
        <v>L</v>
      </c>
      <c r="F26" s="7">
        <f>IF(G26&lt;&gt;"",VLOOKUP(G26,B50:D57,3,FALSE),"")</f>
        <v>0.26041666666666669</v>
      </c>
      <c r="G26" s="27" t="s">
        <v>4</v>
      </c>
      <c r="I26" s="31"/>
    </row>
    <row r="27" spans="1:9" x14ac:dyDescent="0.25">
      <c r="A27" s="35"/>
      <c r="D27" s="4">
        <f t="shared" si="1"/>
        <v>44586</v>
      </c>
      <c r="E27" s="12" t="str">
        <f t="shared" si="0"/>
        <v>M</v>
      </c>
      <c r="F27" s="7">
        <f>IF(G27&lt;&gt;"",VLOOKUP(G27,B50:D57,3,FALSE),"")</f>
        <v>0.38541666666666669</v>
      </c>
      <c r="G27" s="27" t="s">
        <v>8</v>
      </c>
      <c r="I27" s="31"/>
    </row>
    <row r="28" spans="1:9" x14ac:dyDescent="0.25">
      <c r="D28" s="4">
        <f t="shared" si="1"/>
        <v>44587</v>
      </c>
      <c r="E28" s="12" t="str">
        <f t="shared" si="0"/>
        <v>M</v>
      </c>
      <c r="F28" s="7">
        <f>IF(G28&lt;&gt;"",VLOOKUP(G28,B50:D57,3,FALSE),"")</f>
        <v>0.47916666666666669</v>
      </c>
      <c r="G28" s="27" t="s">
        <v>5</v>
      </c>
      <c r="I28" s="31"/>
    </row>
    <row r="29" spans="1:9" x14ac:dyDescent="0.25">
      <c r="D29" s="4">
        <f t="shared" si="1"/>
        <v>44588</v>
      </c>
      <c r="E29" s="12" t="str">
        <f t="shared" si="0"/>
        <v>J</v>
      </c>
      <c r="F29" s="7">
        <f>IF(G29&lt;&gt;"",VLOOKUP(G29,B50:D57,3,FALSE),"")</f>
        <v>0.29166666666666669</v>
      </c>
      <c r="G29" s="27" t="s">
        <v>6</v>
      </c>
      <c r="I29" s="31"/>
    </row>
    <row r="30" spans="1:9" x14ac:dyDescent="0.25">
      <c r="D30" s="4">
        <f t="shared" si="1"/>
        <v>44589</v>
      </c>
      <c r="E30" s="12" t="str">
        <f t="shared" si="0"/>
        <v>V</v>
      </c>
      <c r="F30" s="7">
        <f>IF(G30&lt;&gt;"",VLOOKUP(G30,B50:D57,3,FALSE),"")</f>
        <v>0</v>
      </c>
      <c r="G30" s="27" t="s">
        <v>7</v>
      </c>
      <c r="I30" s="31"/>
    </row>
    <row r="31" spans="1:9" x14ac:dyDescent="0.25">
      <c r="D31" s="4">
        <f t="shared" si="1"/>
        <v>44590</v>
      </c>
      <c r="E31" s="12" t="str">
        <f t="shared" si="0"/>
        <v>S</v>
      </c>
      <c r="F31" s="7">
        <f>IF(G31&lt;&gt;"",VLOOKUP(G31,B50:D57,3,FALSE),"")</f>
        <v>0</v>
      </c>
      <c r="G31" s="27" t="s">
        <v>7</v>
      </c>
      <c r="I31" s="31"/>
    </row>
    <row r="32" spans="1:9" x14ac:dyDescent="0.25">
      <c r="D32" s="4">
        <f t="shared" si="1"/>
        <v>44591</v>
      </c>
      <c r="E32" s="12" t="str">
        <f t="shared" si="0"/>
        <v>D</v>
      </c>
      <c r="F32" s="7">
        <f>IF(G32&lt;&gt;"",VLOOKUP(G32,B50:D57,3,FALSE),"")</f>
        <v>0.26041666666666669</v>
      </c>
      <c r="G32" s="29" t="s">
        <v>4</v>
      </c>
      <c r="I32" s="31"/>
    </row>
    <row r="33" spans="1:9" ht="15.75" thickBot="1" x14ac:dyDescent="0.3">
      <c r="D33" s="4">
        <f t="shared" si="1"/>
        <v>44592</v>
      </c>
      <c r="E33" s="13" t="str">
        <f t="shared" si="0"/>
        <v>L</v>
      </c>
      <c r="F33" s="8">
        <f>IF(G33&lt;&gt;"",VLOOKUP(G33,B50:D57,3,FALSE),"")</f>
        <v>0.26041666666666669</v>
      </c>
      <c r="G33" s="28" t="s">
        <v>3</v>
      </c>
      <c r="I33" s="31"/>
    </row>
    <row r="35" spans="1:9" x14ac:dyDescent="0.25">
      <c r="C35" s="14" t="s">
        <v>19</v>
      </c>
      <c r="F35" s="33">
        <f>SUM(F3:F33)</f>
        <v>8.3854166666666679</v>
      </c>
      <c r="G35" s="33"/>
    </row>
    <row r="36" spans="1:9" x14ac:dyDescent="0.25">
      <c r="C36" s="14"/>
      <c r="F36" s="16"/>
      <c r="G36" s="16"/>
    </row>
    <row r="37" spans="1:9" x14ac:dyDescent="0.25">
      <c r="C37" s="14" t="s">
        <v>24</v>
      </c>
      <c r="F37" s="34">
        <v>6.5812499999999998</v>
      </c>
      <c r="G37" s="34"/>
    </row>
    <row r="38" spans="1:9" x14ac:dyDescent="0.25">
      <c r="C38" s="14"/>
      <c r="F38" s="16"/>
      <c r="G38" s="16"/>
    </row>
    <row r="39" spans="1:9" x14ac:dyDescent="0.25">
      <c r="C39" s="14" t="s">
        <v>20</v>
      </c>
      <c r="F39" s="33">
        <f>SUM(F35-F37)</f>
        <v>1.804166666666668</v>
      </c>
      <c r="G39" s="33"/>
    </row>
    <row r="40" spans="1:9" x14ac:dyDescent="0.25">
      <c r="C40" s="14"/>
      <c r="F40" s="35"/>
    </row>
    <row r="41" spans="1:9" s="17" customFormat="1" x14ac:dyDescent="0.25">
      <c r="C41" s="14" t="s">
        <v>26</v>
      </c>
      <c r="F41" s="30">
        <f>SUM(F39*24)</f>
        <v>43.300000000000033</v>
      </c>
      <c r="G41" s="30"/>
    </row>
    <row r="42" spans="1:9" s="17" customFormat="1" x14ac:dyDescent="0.25">
      <c r="C42" s="14"/>
      <c r="F42" s="19"/>
    </row>
    <row r="43" spans="1:9" s="17" customFormat="1" x14ac:dyDescent="0.25">
      <c r="C43" s="14" t="s">
        <v>25</v>
      </c>
      <c r="F43" s="36"/>
    </row>
    <row r="44" spans="1:9" s="17" customFormat="1" x14ac:dyDescent="0.25">
      <c r="F44" s="15"/>
    </row>
    <row r="45" spans="1:9" s="17" customFormat="1" x14ac:dyDescent="0.25">
      <c r="C45" s="14" t="s">
        <v>27</v>
      </c>
      <c r="F45" s="18"/>
    </row>
    <row r="46" spans="1:9" s="21" customFormat="1" x14ac:dyDescent="0.25">
      <c r="F46" s="20"/>
    </row>
    <row r="47" spans="1:9" s="17" customFormat="1" x14ac:dyDescent="0.25">
      <c r="F47" s="24"/>
    </row>
    <row r="48" spans="1:9" s="17" customFormat="1" x14ac:dyDescent="0.25">
      <c r="A48" s="1">
        <v>13.64</v>
      </c>
      <c r="C48" s="22" t="s">
        <v>28</v>
      </c>
      <c r="D48" s="25"/>
      <c r="E48" s="25"/>
      <c r="F48" s="23">
        <f>SUM(F41*A48)</f>
        <v>590.61200000000042</v>
      </c>
      <c r="G48" s="24"/>
    </row>
    <row r="49" spans="1:7" x14ac:dyDescent="0.25">
      <c r="A49" s="10">
        <v>44562</v>
      </c>
    </row>
    <row r="50" spans="1:7" x14ac:dyDescent="0.25">
      <c r="A50" s="3"/>
      <c r="B50" s="1" t="s">
        <v>8</v>
      </c>
      <c r="C50" s="2" t="s">
        <v>15</v>
      </c>
      <c r="D50" s="5">
        <v>0.38541666666666669</v>
      </c>
      <c r="E50" s="38">
        <f>COUNTIF(G3:G33,"C")</f>
        <v>5</v>
      </c>
      <c r="F50" s="38"/>
      <c r="G50" s="38"/>
    </row>
    <row r="51" spans="1:7" x14ac:dyDescent="0.25">
      <c r="A51" s="3"/>
      <c r="B51" s="3" t="s">
        <v>3</v>
      </c>
      <c r="C51" s="2" t="s">
        <v>0</v>
      </c>
      <c r="D51" s="5">
        <v>0.26041666666666669</v>
      </c>
      <c r="E51" s="38">
        <f>COUNTIF(G3:G33,"M")+COUNTIF(G3:G33,"MN")</f>
        <v>8</v>
      </c>
      <c r="F51" s="38"/>
      <c r="G51" s="38"/>
    </row>
    <row r="52" spans="1:7" x14ac:dyDescent="0.25">
      <c r="A52" s="3"/>
      <c r="B52" s="3" t="s">
        <v>4</v>
      </c>
      <c r="C52" s="2" t="s">
        <v>1</v>
      </c>
      <c r="D52" s="5">
        <v>0.26041666666666669</v>
      </c>
      <c r="E52" s="38">
        <f>COUNTIF(G3:G33,"S")</f>
        <v>7</v>
      </c>
      <c r="F52" s="38"/>
      <c r="G52" s="38"/>
    </row>
    <row r="53" spans="1:7" x14ac:dyDescent="0.25">
      <c r="A53" s="3"/>
      <c r="B53" s="3" t="s">
        <v>5</v>
      </c>
      <c r="C53" s="2" t="s">
        <v>16</v>
      </c>
      <c r="D53" s="5">
        <v>0.47916666666666669</v>
      </c>
      <c r="E53" s="38">
        <f>COUNTIF(G3:G33,"MN")</f>
        <v>5</v>
      </c>
      <c r="F53" s="38"/>
      <c r="G53" s="38"/>
    </row>
    <row r="54" spans="1:7" x14ac:dyDescent="0.25">
      <c r="A54" s="3"/>
      <c r="B54" s="3" t="s">
        <v>6</v>
      </c>
      <c r="C54" s="2" t="s">
        <v>2</v>
      </c>
      <c r="D54" s="5">
        <v>0.29166666666666669</v>
      </c>
      <c r="E54" s="38">
        <f>COUNTIF(G3:G33,"DN")</f>
        <v>5</v>
      </c>
      <c r="F54" s="38"/>
      <c r="G54" s="38"/>
    </row>
    <row r="55" spans="1:7" x14ac:dyDescent="0.25">
      <c r="A55" s="3"/>
      <c r="B55" s="1" t="s">
        <v>7</v>
      </c>
      <c r="C55" s="2" t="s">
        <v>9</v>
      </c>
      <c r="D55" s="5">
        <v>0</v>
      </c>
      <c r="E55" s="38">
        <f>COUNTIF(G3:G33,"RH")</f>
        <v>6</v>
      </c>
      <c r="F55" s="38"/>
      <c r="G55" s="38"/>
    </row>
    <row r="56" spans="1:7" x14ac:dyDescent="0.25">
      <c r="A56" s="3"/>
      <c r="B56" s="3" t="s">
        <v>14</v>
      </c>
      <c r="C56" s="2" t="s">
        <v>18</v>
      </c>
      <c r="D56" s="5">
        <v>0.51041666666666663</v>
      </c>
      <c r="E56" s="38">
        <f>COUNTIF(G3:G33,"MS")</f>
        <v>0</v>
      </c>
      <c r="F56" s="38"/>
      <c r="G56" s="38"/>
    </row>
    <row r="57" spans="1:7" x14ac:dyDescent="0.25">
      <c r="A57" s="3"/>
      <c r="B57" s="1" t="s">
        <v>21</v>
      </c>
      <c r="C57" s="2" t="s">
        <v>22</v>
      </c>
      <c r="D57" s="5">
        <v>0</v>
      </c>
      <c r="E57" s="38">
        <f>COUNTIF(G3:G33,"A")</f>
        <v>0</v>
      </c>
      <c r="F57" s="38"/>
      <c r="G57" s="38"/>
    </row>
    <row r="58" spans="1:7" x14ac:dyDescent="0.25">
      <c r="A58" s="3"/>
      <c r="B58" s="1" t="s">
        <v>17</v>
      </c>
      <c r="C58" s="2" t="s">
        <v>23</v>
      </c>
      <c r="D58" s="5">
        <v>0.21875</v>
      </c>
      <c r="E58" s="38">
        <f>COUNTIF(G4:G34,"NS")</f>
        <v>0</v>
      </c>
      <c r="F58" s="38"/>
      <c r="G58" s="38"/>
    </row>
    <row r="60" spans="1:7" x14ac:dyDescent="0.25">
      <c r="A60" s="1">
        <v>1</v>
      </c>
      <c r="B60" s="2" t="s">
        <v>10</v>
      </c>
    </row>
    <row r="61" spans="1:7" x14ac:dyDescent="0.25">
      <c r="A61" s="1">
        <v>2</v>
      </c>
      <c r="B61" s="2" t="s">
        <v>13</v>
      </c>
    </row>
    <row r="62" spans="1:7" s="1" customFormat="1" x14ac:dyDescent="0.25">
      <c r="A62" s="1">
        <v>3</v>
      </c>
      <c r="B62" s="2" t="s">
        <v>3</v>
      </c>
      <c r="D62" s="2"/>
    </row>
    <row r="63" spans="1:7" s="1" customFormat="1" x14ac:dyDescent="0.25">
      <c r="A63" s="1">
        <v>4</v>
      </c>
      <c r="B63" s="2" t="s">
        <v>3</v>
      </c>
      <c r="D63" s="2"/>
    </row>
    <row r="64" spans="1:7" s="1" customFormat="1" x14ac:dyDescent="0.25">
      <c r="A64" s="1">
        <v>5</v>
      </c>
      <c r="B64" s="2" t="s">
        <v>11</v>
      </c>
      <c r="D64" s="2"/>
    </row>
    <row r="65" spans="1:4" s="1" customFormat="1" x14ac:dyDescent="0.25">
      <c r="A65" s="1">
        <v>6</v>
      </c>
      <c r="B65" s="2" t="s">
        <v>12</v>
      </c>
      <c r="D65" s="2"/>
    </row>
    <row r="66" spans="1:4" s="1" customFormat="1" x14ac:dyDescent="0.25">
      <c r="A66" s="1">
        <v>7</v>
      </c>
      <c r="B66" s="2" t="s">
        <v>4</v>
      </c>
      <c r="D66" s="2"/>
    </row>
    <row r="67" spans="1:4" s="1" customFormat="1" x14ac:dyDescent="0.25">
      <c r="B67" s="2"/>
      <c r="D67" s="2"/>
    </row>
    <row r="68" spans="1:4" ht="15.75" x14ac:dyDescent="0.25">
      <c r="A68" s="42" t="s">
        <v>32</v>
      </c>
    </row>
    <row r="69" spans="1:4" ht="15.75" x14ac:dyDescent="0.25">
      <c r="A69" s="42" t="s">
        <v>31</v>
      </c>
    </row>
    <row r="70" spans="1:4" ht="15.75" x14ac:dyDescent="0.25">
      <c r="A70" s="42" t="s">
        <v>29</v>
      </c>
    </row>
    <row r="71" spans="1:4" ht="15.75" x14ac:dyDescent="0.25">
      <c r="A71" s="42" t="s">
        <v>30</v>
      </c>
    </row>
  </sheetData>
  <mergeCells count="10">
    <mergeCell ref="E58:G58"/>
    <mergeCell ref="E57:G57"/>
    <mergeCell ref="E56:G56"/>
    <mergeCell ref="E55:G55"/>
    <mergeCell ref="E54:G54"/>
    <mergeCell ref="E53:G53"/>
    <mergeCell ref="E52:G52"/>
    <mergeCell ref="E51:G51"/>
    <mergeCell ref="E50:G50"/>
    <mergeCell ref="E2:G2"/>
  </mergeCells>
  <conditionalFormatting sqref="E3 F3:F32">
    <cfRule type="cellIs" dxfId="6" priority="40" operator="equal">
      <formula>$D$55</formula>
    </cfRule>
    <cfRule type="cellIs" dxfId="5" priority="41" operator="equal">
      <formula>$D$53</formula>
    </cfRule>
  </conditionalFormatting>
  <conditionalFormatting sqref="F3:F32">
    <cfRule type="cellIs" dxfId="4" priority="43" operator="equal">
      <formula>$D$54</formula>
    </cfRule>
  </conditionalFormatting>
  <conditionalFormatting sqref="F33">
    <cfRule type="cellIs" dxfId="3" priority="26" operator="equal">
      <formula>$A$55</formula>
    </cfRule>
    <cfRule type="cellIs" dxfId="2" priority="27" operator="equal">
      <formula>$A$53</formula>
    </cfRule>
  </conditionalFormatting>
  <conditionalFormatting sqref="F33">
    <cfRule type="cellIs" dxfId="1" priority="25" operator="equal">
      <formula>$A$54</formula>
    </cfRule>
  </conditionalFormatting>
  <conditionalFormatting sqref="F4:F32">
    <cfRule type="cellIs" dxfId="0" priority="12" operator="equal">
      <formula>$D$53</formula>
    </cfRule>
  </conditionalFormatting>
  <pageMargins left="3.937007874015748E-2" right="3.937007874015748E-2" top="3.937007874015748E-2" bottom="3.937007874015748E-2" header="0.31496062992125984" footer="0.31496062992125984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3</vt:i4>
      </vt:variant>
    </vt:vector>
  </HeadingPairs>
  <TitlesOfParts>
    <vt:vector size="4" baseType="lpstr">
      <vt:lpstr>2022</vt:lpstr>
      <vt:lpstr>'2022'!CHIFFREJOUR</vt:lpstr>
      <vt:lpstr>'2022'!plageservice</vt:lpstr>
      <vt:lpstr>'2022'!Zone_d_impression</vt:lpstr>
    </vt:vector>
  </TitlesOfParts>
  <Company>PSA GROUP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AZDINE MANJLI - J493455</dc:creator>
  <cp:lastModifiedBy>AZDINE MANJLI - J493455</cp:lastModifiedBy>
  <cp:lastPrinted>2019-10-30T06:17:21Z</cp:lastPrinted>
  <dcterms:created xsi:type="dcterms:W3CDTF">2018-12-11T13:26:02Z</dcterms:created>
  <dcterms:modified xsi:type="dcterms:W3CDTF">2022-02-06T12:05:41Z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2fd53d93-3f4c-4b90-b511-bd6bdbb4fba9_Enabled">
    <vt:lpwstr>true</vt:lpwstr>
  </property>
  <property fmtid="{D5CDD505-2E9C-101B-9397-08002B2CF9AE}" pid="3" name="MSIP_Label_2fd53d93-3f4c-4b90-b511-bd6bdbb4fba9_SetDate">
    <vt:lpwstr>2021-02-05T08:39:42Z</vt:lpwstr>
  </property>
  <property fmtid="{D5CDD505-2E9C-101B-9397-08002B2CF9AE}" pid="4" name="MSIP_Label_2fd53d93-3f4c-4b90-b511-bd6bdbb4fba9_Method">
    <vt:lpwstr>Standard</vt:lpwstr>
  </property>
  <property fmtid="{D5CDD505-2E9C-101B-9397-08002B2CF9AE}" pid="5" name="MSIP_Label_2fd53d93-3f4c-4b90-b511-bd6bdbb4fba9_Name">
    <vt:lpwstr>2fd53d93-3f4c-4b90-b511-bd6bdbb4fba9</vt:lpwstr>
  </property>
  <property fmtid="{D5CDD505-2E9C-101B-9397-08002B2CF9AE}" pid="6" name="MSIP_Label_2fd53d93-3f4c-4b90-b511-bd6bdbb4fba9_SiteId">
    <vt:lpwstr>d852d5cd-724c-4128-8812-ffa5db3f8507</vt:lpwstr>
  </property>
  <property fmtid="{D5CDD505-2E9C-101B-9397-08002B2CF9AE}" pid="7" name="MSIP_Label_2fd53d93-3f4c-4b90-b511-bd6bdbb4fba9_ActionId">
    <vt:lpwstr/>
  </property>
  <property fmtid="{D5CDD505-2E9C-101B-9397-08002B2CF9AE}" pid="8" name="MSIP_Label_2fd53d93-3f4c-4b90-b511-bd6bdbb4fba9_ContentBits">
    <vt:lpwstr>0</vt:lpwstr>
  </property>
</Properties>
</file>