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D:\"/>
    </mc:Choice>
  </mc:AlternateContent>
  <bookViews>
    <workbookView xWindow="0" yWindow="0" windowWidth="19200" windowHeight="8250" tabRatio="859"/>
  </bookViews>
  <sheets>
    <sheet name="Septembre 2021" sheetId="52" r:id="rId1"/>
    <sheet name="REGLAGES" sheetId="49" r:id="rId2"/>
    <sheet name="Charges" sheetId="55" r:id="rId3"/>
  </sheets>
  <definedNames>
    <definedName name="_xlnm.Print_Area" localSheetId="0">'Septembre 2021'!$B$3:$K$42</definedName>
  </definedNames>
  <calcPr calcId="162913"/>
</workbook>
</file>

<file path=xl/calcChain.xml><?xml version="1.0" encoding="utf-8"?>
<calcChain xmlns="http://schemas.openxmlformats.org/spreadsheetml/2006/main">
  <c r="E28" i="55" l="1"/>
  <c r="N20" i="55"/>
  <c r="I19" i="55"/>
  <c r="N18" i="55"/>
  <c r="I18" i="55"/>
  <c r="N17" i="55"/>
  <c r="I17" i="55"/>
  <c r="I16" i="55"/>
  <c r="I15" i="55"/>
  <c r="I14" i="55"/>
  <c r="I13" i="55"/>
  <c r="I12" i="55"/>
  <c r="I11" i="55"/>
  <c r="I10" i="55"/>
  <c r="N9" i="55"/>
  <c r="I9" i="55"/>
  <c r="I8" i="55"/>
  <c r="I20" i="55" s="1"/>
  <c r="E22" i="55" s="1"/>
  <c r="N7" i="55"/>
  <c r="N6" i="55"/>
  <c r="N5" i="55"/>
  <c r="D35" i="52" l="1"/>
  <c r="G39" i="52" s="1"/>
  <c r="B4" i="52"/>
  <c r="B5" i="52" s="1"/>
  <c r="B6" i="52" s="1"/>
  <c r="B7" i="52" l="1"/>
  <c r="G6" i="52"/>
  <c r="C6" i="52"/>
  <c r="F6" i="52"/>
  <c r="F5" i="52"/>
  <c r="G5" i="52"/>
  <c r="C5" i="52"/>
  <c r="B8" i="52" l="1"/>
  <c r="F7" i="52"/>
  <c r="G7" i="52"/>
  <c r="C7" i="52"/>
  <c r="J35" i="52"/>
  <c r="K40" i="52" s="1"/>
  <c r="G4" i="52"/>
  <c r="F4" i="52"/>
  <c r="C4" i="52"/>
  <c r="B9" i="52" l="1"/>
  <c r="F8" i="52"/>
  <c r="G8" i="52"/>
  <c r="C8" i="52"/>
  <c r="I35" i="52"/>
  <c r="H35" i="52"/>
  <c r="K38" i="52"/>
  <c r="B10" i="52" l="1"/>
  <c r="F9" i="52"/>
  <c r="C9" i="52"/>
  <c r="G9" i="52"/>
  <c r="E13" i="49"/>
  <c r="B11" i="52" l="1"/>
  <c r="C10" i="52"/>
  <c r="F10" i="52"/>
  <c r="G10" i="52"/>
  <c r="E12" i="49"/>
  <c r="G40" i="52" s="1"/>
  <c r="E11" i="49"/>
  <c r="B12" i="52" l="1"/>
  <c r="C11" i="52"/>
  <c r="F11" i="52"/>
  <c r="G11" i="52"/>
  <c r="G42" i="52"/>
  <c r="B13" i="52" l="1"/>
  <c r="C12" i="52"/>
  <c r="F12" i="52"/>
  <c r="G12" i="52"/>
  <c r="B14" i="52" l="1"/>
  <c r="C13" i="52"/>
  <c r="G13" i="52"/>
  <c r="F13" i="52"/>
  <c r="B15" i="52" l="1"/>
  <c r="G14" i="52"/>
  <c r="C14" i="52"/>
  <c r="F14" i="52"/>
  <c r="B16" i="52" l="1"/>
  <c r="G15" i="52"/>
  <c r="C15" i="52"/>
  <c r="F15" i="52"/>
  <c r="B17" i="52" l="1"/>
  <c r="F16" i="52"/>
  <c r="G16" i="52"/>
  <c r="C16" i="52"/>
  <c r="B18" i="52" l="1"/>
  <c r="F17" i="52"/>
  <c r="C17" i="52"/>
  <c r="G17" i="52"/>
  <c r="B19" i="52" l="1"/>
  <c r="C18" i="52"/>
  <c r="F18" i="52"/>
  <c r="G18" i="52"/>
  <c r="B20" i="52" l="1"/>
  <c r="C19" i="52"/>
  <c r="F19" i="52"/>
  <c r="G19" i="52"/>
  <c r="B21" i="52" l="1"/>
  <c r="C20" i="52"/>
  <c r="F20" i="52"/>
  <c r="G20" i="52"/>
  <c r="B22" i="52" l="1"/>
  <c r="C21" i="52"/>
  <c r="F21" i="52"/>
  <c r="G21" i="52"/>
  <c r="B23" i="52" l="1"/>
  <c r="G22" i="52"/>
  <c r="C22" i="52"/>
  <c r="F22" i="52"/>
  <c r="B24" i="52" l="1"/>
  <c r="G23" i="52"/>
  <c r="C23" i="52"/>
  <c r="F23" i="52"/>
  <c r="B25" i="52" l="1"/>
  <c r="F24" i="52"/>
  <c r="G24" i="52"/>
  <c r="C24" i="52"/>
  <c r="F25" i="52" l="1"/>
  <c r="G25" i="52"/>
  <c r="B26" i="52"/>
  <c r="C25" i="52"/>
  <c r="C26" i="52" l="1"/>
  <c r="F26" i="52"/>
  <c r="B27" i="52"/>
  <c r="G26" i="52"/>
  <c r="B28" i="52" l="1"/>
  <c r="C27" i="52"/>
  <c r="F27" i="52"/>
  <c r="G27" i="52"/>
  <c r="C28" i="52" l="1"/>
  <c r="F28" i="52"/>
  <c r="G28" i="52"/>
  <c r="B29" i="52"/>
  <c r="C29" i="52" l="1"/>
  <c r="B30" i="52"/>
  <c r="F29" i="52"/>
  <c r="G29" i="52"/>
  <c r="G30" i="52" l="1"/>
  <c r="B31" i="52"/>
  <c r="C30" i="52"/>
  <c r="F30" i="52"/>
  <c r="G31" i="52" l="1"/>
  <c r="B32" i="52"/>
  <c r="C31" i="52"/>
  <c r="K35" i="52"/>
  <c r="K39" i="52" s="1"/>
  <c r="K42" i="52" s="1"/>
  <c r="K46" i="52" s="1"/>
  <c r="F31" i="52"/>
  <c r="F32" i="52" l="1"/>
  <c r="G32" i="52"/>
  <c r="B33" i="52"/>
  <c r="C32" i="52"/>
  <c r="F33" i="52" l="1"/>
  <c r="B34" i="52"/>
  <c r="G33" i="52"/>
  <c r="C33" i="52"/>
  <c r="C34" i="52" l="1"/>
  <c r="F34" i="52"/>
  <c r="G34" i="52"/>
  <c r="G35" i="52" s="1"/>
  <c r="G38" i="52" s="1"/>
  <c r="B35" i="52"/>
</calcChain>
</file>

<file path=xl/sharedStrings.xml><?xml version="1.0" encoding="utf-8"?>
<sst xmlns="http://schemas.openxmlformats.org/spreadsheetml/2006/main" count="98" uniqueCount="61">
  <si>
    <t>Date</t>
  </si>
  <si>
    <t>Repas</t>
  </si>
  <si>
    <t>Entretien</t>
  </si>
  <si>
    <t>Arrivée</t>
  </si>
  <si>
    <t>Départ</t>
  </si>
  <si>
    <t>Durée</t>
  </si>
  <si>
    <t>Heures de travail par semaine</t>
  </si>
  <si>
    <t>Salaire horaire net</t>
  </si>
  <si>
    <t>Frais de repas par journée</t>
  </si>
  <si>
    <t>Salaire net mensualisé</t>
  </si>
  <si>
    <t>Jour</t>
  </si>
  <si>
    <t>Semaines de travail sur l'année</t>
  </si>
  <si>
    <t>Nombres d'heures mensualisées</t>
  </si>
  <si>
    <t>Jours travaillées par semaine</t>
  </si>
  <si>
    <t>Durée (H)</t>
  </si>
  <si>
    <t>Mois pris en compte pour mensualisation</t>
  </si>
  <si>
    <t>Semaines prise en compte pour mensualisation</t>
  </si>
  <si>
    <t>Salaire net</t>
  </si>
  <si>
    <t>Heures supplémentaires pour repas par jour</t>
  </si>
  <si>
    <t>Frais d'entretien</t>
  </si>
  <si>
    <t>Jours travaillés</t>
  </si>
  <si>
    <t>Total à payer</t>
  </si>
  <si>
    <t>Gouter</t>
  </si>
  <si>
    <t>Frais de nourriture</t>
  </si>
  <si>
    <t>OUI</t>
  </si>
  <si>
    <t>NON</t>
  </si>
  <si>
    <t>Frais de goûter</t>
  </si>
  <si>
    <t>Remarques</t>
  </si>
  <si>
    <t>Frais kilométriques par jour</t>
  </si>
  <si>
    <t>Heures complémentaires</t>
  </si>
  <si>
    <t>Trajet</t>
  </si>
  <si>
    <t>Heures mensualisées</t>
  </si>
  <si>
    <t>Heures réelles</t>
  </si>
  <si>
    <t>Frais kilométriques</t>
  </si>
  <si>
    <t>CAF</t>
  </si>
  <si>
    <t>Parents</t>
  </si>
  <si>
    <t>:</t>
  </si>
  <si>
    <t>Cotisations Patronales</t>
  </si>
  <si>
    <t>Cotisations salariales</t>
  </si>
  <si>
    <t>CSG + RDS</t>
  </si>
  <si>
    <t>x</t>
  </si>
  <si>
    <t>=</t>
  </si>
  <si>
    <t>CSG DEDUCTIBLE</t>
  </si>
  <si>
    <t>VIEILLESSE</t>
  </si>
  <si>
    <t>MALADIE</t>
  </si>
  <si>
    <t>ALLOC. FAMILIALES</t>
  </si>
  <si>
    <t>ACCIDENT DU TRAVAIL</t>
  </si>
  <si>
    <t>FNAL</t>
  </si>
  <si>
    <t>CSA</t>
  </si>
  <si>
    <t>FORMATION PROFESSIONNELLE</t>
  </si>
  <si>
    <t>CONTRIBUTION DIALOGUE SOCIAL</t>
  </si>
  <si>
    <t>RETRAITE COMPLEMENTAIRE</t>
  </si>
  <si>
    <t>PREVOYANCE</t>
  </si>
  <si>
    <t>ASSURANCE CHOMAGE</t>
  </si>
  <si>
    <t>Total Cotisations</t>
  </si>
  <si>
    <t>Nombre de jour d'activité</t>
  </si>
  <si>
    <t>Nombre de semaine</t>
  </si>
  <si>
    <t>Nombre d'heure</t>
  </si>
  <si>
    <t>Nombre de jour</t>
  </si>
  <si>
    <t>Nombre de mois</t>
  </si>
  <si>
    <t>Horaire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</si>
</sst>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5">
    <numFmt numFmtId="8" formatCode="#,##0.00\ &quot;€&quot;;[Red]\-#,##0.00\ &quot;€&quot;"/>
    <numFmt numFmtId="164" formatCode="#,##0.00\ &quot;€&quot;"/>
    <numFmt numFmtId="165" formatCode="dd/mm/yy;@"/>
    <numFmt numFmtId="166" formatCode="[$-F800]dddd\,\ mmmm\ dd\,\ yyyy"/>
    <numFmt numFmtId="167" formatCode="h:mm;@"/>
  </numFmts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u/>
      <sz val="11"/>
      <color rgb="FFFF0000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theme="0" tint="-4.9989318521683403E-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theme="8" tint="0.79998168889431442"/>
        <bgColor indexed="64"/>
      </patternFill>
    </fill>
  </fills>
  <borders count="36">
    <border>
      <left/>
      <right/>
      <top/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dotted">
        <color auto="1"/>
      </bottom>
      <diagonal/>
    </border>
    <border>
      <left style="medium">
        <color indexed="64"/>
      </left>
      <right style="dotted">
        <color auto="1"/>
      </right>
      <top style="medium">
        <color indexed="64"/>
      </top>
      <bottom style="dotted">
        <color auto="1"/>
      </bottom>
      <diagonal/>
    </border>
    <border>
      <left style="dotted">
        <color auto="1"/>
      </left>
      <right style="dotted">
        <color auto="1"/>
      </right>
      <top style="medium">
        <color indexed="64"/>
      </top>
      <bottom style="dotted">
        <color auto="1"/>
      </bottom>
      <diagonal/>
    </border>
    <border>
      <left style="dotted">
        <color auto="1"/>
      </left>
      <right style="medium">
        <color indexed="64"/>
      </right>
      <top style="medium">
        <color indexed="64"/>
      </top>
      <bottom style="dotted">
        <color auto="1"/>
      </bottom>
      <diagonal/>
    </border>
    <border>
      <left style="medium">
        <color indexed="64"/>
      </left>
      <right/>
      <top style="dotted">
        <color auto="1"/>
      </top>
      <bottom style="dotted">
        <color auto="1"/>
      </bottom>
      <diagonal/>
    </border>
    <border>
      <left style="medium">
        <color indexed="64"/>
      </left>
      <right style="dotted">
        <color auto="1"/>
      </right>
      <top style="dotted">
        <color auto="1"/>
      </top>
      <bottom style="dotted">
        <color auto="1"/>
      </bottom>
      <diagonal/>
    </border>
    <border>
      <left style="dotted">
        <color auto="1"/>
      </left>
      <right style="dotted">
        <color auto="1"/>
      </right>
      <top style="dotted">
        <color auto="1"/>
      </top>
      <bottom style="dotted">
        <color auto="1"/>
      </bottom>
      <diagonal/>
    </border>
    <border>
      <left style="dotted">
        <color auto="1"/>
      </left>
      <right style="medium">
        <color indexed="64"/>
      </right>
      <top style="dotted">
        <color auto="1"/>
      </top>
      <bottom style="dotted">
        <color auto="1"/>
      </bottom>
      <diagonal/>
    </border>
    <border>
      <left style="medium">
        <color indexed="64"/>
      </left>
      <right/>
      <top style="dotted">
        <color auto="1"/>
      </top>
      <bottom style="medium">
        <color indexed="64"/>
      </bottom>
      <diagonal/>
    </border>
    <border>
      <left style="medium">
        <color indexed="64"/>
      </left>
      <right style="dotted">
        <color auto="1"/>
      </right>
      <top style="dotted">
        <color auto="1"/>
      </top>
      <bottom style="medium">
        <color indexed="64"/>
      </bottom>
      <diagonal/>
    </border>
    <border>
      <left style="dotted">
        <color auto="1"/>
      </left>
      <right style="dotted">
        <color auto="1"/>
      </right>
      <top style="dotted">
        <color auto="1"/>
      </top>
      <bottom style="medium">
        <color indexed="64"/>
      </bottom>
      <diagonal/>
    </border>
    <border>
      <left style="dotted">
        <color auto="1"/>
      </left>
      <right style="medium">
        <color indexed="64"/>
      </right>
      <top style="dotted">
        <color auto="1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81">
    <xf numFmtId="0" fontId="0" fillId="0" borderId="0" xfId="0"/>
    <xf numFmtId="0" fontId="0" fillId="0" borderId="0" xfId="0" applyFill="1"/>
    <xf numFmtId="0" fontId="0" fillId="0" borderId="0" xfId="0" applyFill="1" applyAlignment="1">
      <alignment horizontal="center" vertical="center" wrapText="1"/>
    </xf>
    <xf numFmtId="0" fontId="0" fillId="0" borderId="0" xfId="0" applyFill="1" applyAlignment="1">
      <alignment horizontal="center" vertical="center"/>
    </xf>
    <xf numFmtId="166" fontId="0" fillId="0" borderId="0" xfId="0" applyNumberFormat="1" applyFill="1" applyAlignment="1">
      <alignment horizontal="center" vertical="center"/>
    </xf>
    <xf numFmtId="2" fontId="0" fillId="0" borderId="0" xfId="0" applyNumberFormat="1" applyFill="1" applyAlignment="1">
      <alignment horizontal="center" vertical="center"/>
    </xf>
    <xf numFmtId="164" fontId="0" fillId="0" borderId="0" xfId="0" applyNumberFormat="1" applyFill="1" applyAlignment="1">
      <alignment horizontal="center" vertical="center"/>
    </xf>
    <xf numFmtId="20" fontId="0" fillId="0" borderId="0" xfId="0" applyNumberFormat="1" applyFill="1" applyAlignment="1">
      <alignment horizontal="center" vertical="center"/>
    </xf>
    <xf numFmtId="167" fontId="0" fillId="0" borderId="0" xfId="0" applyNumberFormat="1" applyFill="1" applyAlignment="1">
      <alignment horizontal="center" vertical="center"/>
    </xf>
    <xf numFmtId="164" fontId="0" fillId="0" borderId="7" xfId="0" applyNumberFormat="1" applyFill="1" applyBorder="1" applyAlignment="1">
      <alignment horizontal="center" vertical="center"/>
    </xf>
    <xf numFmtId="0" fontId="0" fillId="0" borderId="0" xfId="0" applyNumberFormat="1" applyFill="1" applyAlignment="1">
      <alignment horizontal="center" vertical="center"/>
    </xf>
    <xf numFmtId="1" fontId="0" fillId="0" borderId="0" xfId="0" applyNumberFormat="1" applyFill="1" applyAlignment="1">
      <alignment horizontal="center" vertical="center"/>
    </xf>
    <xf numFmtId="0" fontId="1" fillId="0" borderId="9" xfId="0" applyFont="1" applyFill="1" applyBorder="1" applyAlignment="1">
      <alignment horizontal="center" vertical="center" wrapText="1"/>
    </xf>
    <xf numFmtId="0" fontId="1" fillId="0" borderId="10" xfId="0" applyFont="1" applyFill="1" applyBorder="1" applyAlignment="1">
      <alignment horizontal="center" vertical="center" wrapText="1"/>
    </xf>
    <xf numFmtId="0" fontId="1" fillId="0" borderId="11" xfId="0" applyFont="1" applyFill="1" applyBorder="1" applyAlignment="1">
      <alignment horizontal="center" vertical="center" wrapText="1"/>
    </xf>
    <xf numFmtId="165" fontId="0" fillId="0" borderId="0" xfId="0" applyNumberFormat="1" applyFill="1" applyAlignment="1">
      <alignment horizontal="center" vertical="center"/>
    </xf>
    <xf numFmtId="0" fontId="1" fillId="0" borderId="12" xfId="0" applyFont="1" applyFill="1" applyBorder="1" applyAlignment="1">
      <alignment horizontal="center" vertical="center" wrapText="1"/>
    </xf>
    <xf numFmtId="2" fontId="1" fillId="0" borderId="3" xfId="0" applyNumberFormat="1" applyFont="1" applyFill="1" applyBorder="1" applyAlignment="1">
      <alignment horizontal="center" vertical="center"/>
    </xf>
    <xf numFmtId="2" fontId="1" fillId="0" borderId="4" xfId="0" applyNumberFormat="1" applyFont="1" applyFill="1" applyBorder="1" applyAlignment="1">
      <alignment horizontal="center" vertical="center"/>
    </xf>
    <xf numFmtId="164" fontId="1" fillId="0" borderId="7" xfId="0" applyNumberFormat="1" applyFont="1" applyFill="1" applyBorder="1" applyAlignment="1">
      <alignment horizontal="center" vertical="center"/>
    </xf>
    <xf numFmtId="164" fontId="1" fillId="0" borderId="3" xfId="0" applyNumberFormat="1" applyFont="1" applyFill="1" applyBorder="1" applyAlignment="1">
      <alignment horizontal="center" vertical="center"/>
    </xf>
    <xf numFmtId="164" fontId="1" fillId="3" borderId="8" xfId="0" applyNumberFormat="1" applyFont="1" applyFill="1" applyBorder="1" applyAlignment="1">
      <alignment horizontal="center" vertical="center"/>
    </xf>
    <xf numFmtId="0" fontId="0" fillId="2" borderId="5" xfId="0" applyFill="1" applyBorder="1" applyAlignment="1">
      <alignment horizontal="center" vertical="center"/>
    </xf>
    <xf numFmtId="165" fontId="0" fillId="0" borderId="0" xfId="0" applyNumberFormat="1" applyFill="1" applyBorder="1" applyAlignment="1">
      <alignment horizontal="center" vertical="center"/>
    </xf>
    <xf numFmtId="164" fontId="1" fillId="3" borderId="7" xfId="0" applyNumberFormat="1" applyFont="1" applyFill="1" applyBorder="1" applyAlignment="1">
      <alignment horizontal="center" vertical="center"/>
    </xf>
    <xf numFmtId="164" fontId="1" fillId="3" borderId="4" xfId="0" applyNumberFormat="1" applyFont="1" applyFill="1" applyBorder="1" applyAlignment="1">
      <alignment horizontal="center" vertical="center"/>
    </xf>
    <xf numFmtId="0" fontId="0" fillId="2" borderId="2" xfId="0" applyFill="1" applyBorder="1" applyAlignment="1">
      <alignment horizontal="center" vertical="center"/>
    </xf>
    <xf numFmtId="0" fontId="0" fillId="0" borderId="3" xfId="0" applyFill="1" applyBorder="1" applyAlignment="1">
      <alignment horizontal="center" vertical="center"/>
    </xf>
    <xf numFmtId="14" fontId="0" fillId="0" borderId="0" xfId="0" applyNumberFormat="1" applyFill="1" applyAlignment="1">
      <alignment horizontal="center" vertical="center"/>
    </xf>
    <xf numFmtId="1" fontId="0" fillId="0" borderId="0" xfId="0" applyNumberFormat="1" applyFill="1" applyBorder="1" applyAlignment="1">
      <alignment horizontal="center" vertical="center"/>
    </xf>
    <xf numFmtId="167" fontId="0" fillId="0" borderId="0" xfId="0" applyNumberFormat="1" applyFill="1" applyBorder="1" applyAlignment="1">
      <alignment horizontal="center" vertical="center"/>
    </xf>
    <xf numFmtId="2" fontId="0" fillId="0" borderId="0" xfId="0" applyNumberFormat="1" applyFill="1" applyBorder="1" applyAlignment="1">
      <alignment horizontal="center" vertical="center"/>
    </xf>
    <xf numFmtId="164" fontId="0" fillId="0" borderId="0" xfId="0" applyNumberFormat="1" applyFill="1" applyBorder="1" applyAlignment="1">
      <alignment horizontal="center" vertical="center"/>
    </xf>
    <xf numFmtId="0" fontId="0" fillId="2" borderId="13" xfId="0" applyFill="1" applyBorder="1" applyAlignment="1">
      <alignment horizontal="center" vertical="center"/>
    </xf>
    <xf numFmtId="0" fontId="0" fillId="2" borderId="14" xfId="0" applyFill="1" applyBorder="1" applyAlignment="1">
      <alignment horizontal="center" vertical="center"/>
    </xf>
    <xf numFmtId="165" fontId="0" fillId="0" borderId="0" xfId="0" applyNumberFormat="1" applyFill="1" applyAlignment="1">
      <alignment horizontal="center" vertical="center"/>
    </xf>
    <xf numFmtId="165" fontId="0" fillId="0" borderId="0" xfId="0" applyNumberFormat="1" applyFill="1" applyBorder="1" applyAlignment="1">
      <alignment horizontal="center" vertical="center"/>
    </xf>
    <xf numFmtId="0" fontId="0" fillId="2" borderId="15" xfId="0" applyFill="1" applyBorder="1" applyAlignment="1">
      <alignment horizontal="center" vertical="center"/>
    </xf>
    <xf numFmtId="0" fontId="0" fillId="2" borderId="1" xfId="0" applyFill="1" applyBorder="1" applyAlignment="1">
      <alignment horizontal="center" vertical="center"/>
    </xf>
    <xf numFmtId="0" fontId="0" fillId="0" borderId="0" xfId="0" applyFill="1" applyAlignment="1">
      <alignment horizontal="right" vertical="center"/>
    </xf>
    <xf numFmtId="0" fontId="0" fillId="2" borderId="16" xfId="0" applyFill="1" applyBorder="1" applyAlignment="1">
      <alignment horizontal="center" vertical="center"/>
    </xf>
    <xf numFmtId="0" fontId="0" fillId="2" borderId="17" xfId="0" applyFill="1" applyBorder="1" applyAlignment="1">
      <alignment horizontal="center" vertical="center"/>
    </xf>
    <xf numFmtId="0" fontId="0" fillId="2" borderId="5" xfId="0" applyFill="1" applyBorder="1" applyAlignment="1">
      <alignment horizontal="center" vertical="center"/>
    </xf>
    <xf numFmtId="0" fontId="0" fillId="2" borderId="6" xfId="0" applyFill="1" applyBorder="1" applyAlignment="1">
      <alignment horizontal="center" vertical="center"/>
    </xf>
    <xf numFmtId="0" fontId="0" fillId="2" borderId="18" xfId="0" applyFont="1" applyFill="1" applyBorder="1" applyAlignment="1">
      <alignment horizontal="center" vertical="center"/>
    </xf>
    <xf numFmtId="0" fontId="0" fillId="2" borderId="19" xfId="0" applyFont="1" applyFill="1" applyBorder="1" applyAlignment="1">
      <alignment horizontal="center" vertical="center"/>
    </xf>
    <xf numFmtId="0" fontId="0" fillId="0" borderId="0" xfId="0" applyAlignment="1">
      <alignment horizontal="center"/>
    </xf>
    <xf numFmtId="0" fontId="0" fillId="0" borderId="20" xfId="0" applyBorder="1" applyAlignment="1">
      <alignment horizontal="center" vertical="center"/>
    </xf>
    <xf numFmtId="0" fontId="0" fillId="0" borderId="21" xfId="0" applyBorder="1" applyAlignment="1">
      <alignment horizontal="center" vertical="center"/>
    </xf>
    <xf numFmtId="0" fontId="0" fillId="0" borderId="22" xfId="0" applyBorder="1" applyAlignment="1">
      <alignment horizontal="center" vertical="center"/>
    </xf>
    <xf numFmtId="0" fontId="0" fillId="0" borderId="23" xfId="0" applyBorder="1" applyAlignment="1">
      <alignment horizontal="left" vertical="center"/>
    </xf>
    <xf numFmtId="0" fontId="0" fillId="0" borderId="24" xfId="0" applyBorder="1" applyAlignment="1">
      <alignment horizontal="center" vertical="center"/>
    </xf>
    <xf numFmtId="0" fontId="0" fillId="0" borderId="25" xfId="0" applyBorder="1" applyAlignment="1">
      <alignment horizontal="center" vertical="center"/>
    </xf>
    <xf numFmtId="0" fontId="0" fillId="0" borderId="26" xfId="0" applyBorder="1" applyAlignment="1">
      <alignment horizontal="center" vertical="center"/>
    </xf>
    <xf numFmtId="10" fontId="0" fillId="0" borderId="25" xfId="0" applyNumberFormat="1" applyBorder="1" applyAlignment="1">
      <alignment horizontal="center" vertical="center"/>
    </xf>
    <xf numFmtId="2" fontId="0" fillId="0" borderId="26" xfId="0" applyNumberFormat="1" applyBorder="1" applyAlignment="1">
      <alignment horizontal="center" vertical="center"/>
    </xf>
    <xf numFmtId="0" fontId="0" fillId="0" borderId="27" xfId="0" applyBorder="1" applyAlignment="1">
      <alignment horizontal="left" vertical="center"/>
    </xf>
    <xf numFmtId="0" fontId="0" fillId="0" borderId="28" xfId="0" applyBorder="1" applyAlignment="1">
      <alignment horizontal="center" vertical="center"/>
    </xf>
    <xf numFmtId="0" fontId="0" fillId="0" borderId="29" xfId="0" applyBorder="1" applyAlignment="1">
      <alignment horizontal="center" vertical="center"/>
    </xf>
    <xf numFmtId="0" fontId="0" fillId="0" borderId="30" xfId="0" applyBorder="1" applyAlignment="1">
      <alignment horizontal="center" vertical="center"/>
    </xf>
    <xf numFmtId="10" fontId="0" fillId="0" borderId="29" xfId="0" applyNumberFormat="1" applyBorder="1" applyAlignment="1">
      <alignment horizontal="center" vertical="center"/>
    </xf>
    <xf numFmtId="2" fontId="0" fillId="0" borderId="30" xfId="0" applyNumberFormat="1" applyBorder="1" applyAlignment="1">
      <alignment horizontal="center" vertical="center"/>
    </xf>
    <xf numFmtId="0" fontId="0" fillId="0" borderId="31" xfId="0" applyBorder="1" applyAlignment="1">
      <alignment horizontal="left" vertical="center"/>
    </xf>
    <xf numFmtId="0" fontId="0" fillId="0" borderId="32" xfId="0" applyBorder="1" applyAlignment="1">
      <alignment horizontal="center" vertical="center"/>
    </xf>
    <xf numFmtId="0" fontId="0" fillId="0" borderId="33" xfId="0" applyBorder="1" applyAlignment="1">
      <alignment horizontal="center" vertical="center"/>
    </xf>
    <xf numFmtId="10" fontId="0" fillId="0" borderId="33" xfId="0" applyNumberFormat="1" applyBorder="1" applyAlignment="1">
      <alignment horizontal="center" vertical="center"/>
    </xf>
    <xf numFmtId="2" fontId="0" fillId="0" borderId="34" xfId="0" applyNumberFormat="1" applyBorder="1" applyAlignment="1">
      <alignment horizontal="center" vertical="center"/>
    </xf>
    <xf numFmtId="0" fontId="0" fillId="0" borderId="34" xfId="0" applyBorder="1" applyAlignment="1">
      <alignment horizontal="center" vertical="center"/>
    </xf>
    <xf numFmtId="0" fontId="0" fillId="0" borderId="0" xfId="0" applyAlignment="1">
      <alignment horizontal="center" vertical="center"/>
    </xf>
    <xf numFmtId="8" fontId="0" fillId="4" borderId="0" xfId="0" applyNumberFormat="1" applyFill="1" applyAlignment="1">
      <alignment horizontal="center" vertical="center"/>
    </xf>
    <xf numFmtId="2" fontId="0" fillId="5" borderId="0" xfId="0" applyNumberFormat="1" applyFill="1" applyAlignment="1">
      <alignment horizontal="center" vertical="center"/>
    </xf>
    <xf numFmtId="0" fontId="0" fillId="0" borderId="35" xfId="0" applyBorder="1" applyAlignment="1">
      <alignment horizontal="center" vertical="center"/>
    </xf>
    <xf numFmtId="8" fontId="0" fillId="6" borderId="35" xfId="0" applyNumberFormat="1" applyFill="1" applyBorder="1" applyAlignment="1">
      <alignment horizontal="center" vertical="center"/>
    </xf>
    <xf numFmtId="10" fontId="0" fillId="0" borderId="0" xfId="0" applyNumberFormat="1" applyAlignment="1">
      <alignment horizontal="center" vertical="center"/>
    </xf>
    <xf numFmtId="2" fontId="0" fillId="0" borderId="0" xfId="0" applyNumberFormat="1" applyAlignment="1">
      <alignment horizontal="center" vertical="center"/>
    </xf>
    <xf numFmtId="1" fontId="0" fillId="0" borderId="0" xfId="0" applyNumberFormat="1" applyAlignment="1">
      <alignment horizontal="center" vertical="center"/>
    </xf>
    <xf numFmtId="165" fontId="2" fillId="0" borderId="0" xfId="0" applyNumberFormat="1" applyFont="1" applyFill="1" applyAlignment="1">
      <alignment horizontal="center" vertical="center"/>
    </xf>
    <xf numFmtId="165" fontId="2" fillId="0" borderId="0" xfId="0" applyNumberFormat="1" applyFont="1" applyFill="1" applyBorder="1" applyAlignment="1">
      <alignment horizontal="center" vertical="center"/>
    </xf>
    <xf numFmtId="20" fontId="0" fillId="0" borderId="0" xfId="0" applyNumberFormat="1" applyAlignment="1">
      <alignment horizontal="center" vertical="center"/>
    </xf>
    <xf numFmtId="0" fontId="0" fillId="0" borderId="0" xfId="0" applyAlignment="1">
      <alignment horizontal="left" vertical="center"/>
    </xf>
    <xf numFmtId="0" fontId="0" fillId="0" borderId="0" xfId="0" applyAlignment="1">
      <alignment horizontal="center" vertical="center"/>
    </xf>
  </cellXfs>
  <cellStyles count="1">
    <cellStyle name="Normal" xfId="0" builtinId="0"/>
  </cellStyles>
  <dxfs count="25">
    <dxf>
      <numFmt numFmtId="164" formatCode="#,##0.00\ &quot;€&quot;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numFmt numFmtId="1" formatCode="0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numFmt numFmtId="2" formatCode="0.00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numFmt numFmtId="167" formatCode="h:mm;@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ill>
        <patternFill>
          <bgColor theme="9" tint="0.59996337778862885"/>
        </patternFill>
      </fill>
    </dxf>
    <dxf>
      <numFmt numFmtId="164" formatCode="#,##0.00\ &quot;€&quot;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numFmt numFmtId="164" formatCode="#,##0.00\ &quot;€&quot;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numFmt numFmtId="164" formatCode="#,##0.00\ &quot;€&quot;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numFmt numFmtId="2" formatCode="0.00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numFmt numFmtId="25" formatCode="hh:mm"/>
      <fill>
        <patternFill patternType="none">
          <fgColor indexed="64"/>
          <bgColor auto="1"/>
        </patternFill>
      </fill>
      <alignment vertical="center" textRotation="0" indent="0" justifyLastLine="0" shrinkToFit="0" readingOrder="0"/>
    </dxf>
    <dxf>
      <numFmt numFmtId="167" formatCode="h:mm;@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numFmt numFmtId="167" formatCode="h:mm;@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numFmt numFmtId="167" formatCode="h:mm;@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numFmt numFmtId="1" formatCode="0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numFmt numFmtId="165" formatCode="dd/mm/yy;@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rgb="FF000000"/>
          <bgColor auto="1"/>
        </patternFill>
      </fill>
      <alignment vertical="center" textRotation="0" indent="0" justifyLastLine="0" shrinkToFit="0" readingOrder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border>
        <bottom style="thin">
          <color rgb="FF000000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ables/table1.xml><?xml version="1.0" encoding="utf-8"?>
<table xmlns="http://schemas.openxmlformats.org/spreadsheetml/2006/main" id="25" name="Tableau13267234911141541617181920212223242526" displayName="Tableau13267234911141541617181920212223242526" ref="B3:K35" totalsRowCount="1" headerRowDxfId="24" dataDxfId="22" totalsRowDxfId="21" headerRowBorderDxfId="23">
  <sortState ref="B2:K21">
    <sortCondition ref="B5"/>
  </sortState>
  <tableColumns count="10">
    <tableColumn id="1" name="Date" totalsRowFunction="count" dataDxfId="20" totalsRowDxfId="9"/>
    <tableColumn id="12" name="Jour" dataDxfId="19" totalsRowDxfId="8">
      <calculatedColumnFormula>IF(Tableau13267234911141541617181920212223242526[[#This Row],[Date]]="","",TEXT(Tableau13267234911141541617181920212223242526[[#This Row],[Date]],"jjjj"))</calculatedColumnFormula>
    </tableColumn>
    <tableColumn id="3" name="Arrivée" totalsRowFunction="count" dataDxfId="18" totalsRowDxfId="7"/>
    <tableColumn id="2" name="Départ" dataDxfId="17" totalsRowDxfId="6"/>
    <tableColumn id="16" name="Durée (H)" dataDxfId="16" totalsRowDxfId="5">
      <calculatedColumnFormula>IF(Tableau13267234911141541617181920212223242526[[#This Row],[Date]]="","",(Tableau13267234911141541617181920212223242526[[#This Row],[Départ]]-Tableau13267234911141541617181920212223242526[[#This Row],[Arrivée]]))</calculatedColumnFormula>
    </tableColumn>
    <tableColumn id="4" name="Durée" totalsRowFunction="sum" dataDxfId="15" totalsRowDxfId="4">
      <calculatedColumnFormula>IF(Tableau13267234911141541617181920212223242526[[#This Row],[Date]]="","",(Tableau13267234911141541617181920212223242526[[#This Row],[Départ]]-Tableau13267234911141541617181920212223242526[[#This Row],[Arrivée]]-INT(Tableau13267234911141541617181920212223242526[[#This Row],[Départ]]-Tableau13267234911141541617181920212223242526[[#This Row],[Arrivée]]))*24)</calculatedColumnFormula>
    </tableColumn>
    <tableColumn id="5" name="Repas" totalsRowFunction="custom" dataDxfId="14" totalsRowDxfId="3">
      <calculatedColumnFormula>IF(Tableau13267234911141541617181920212223242526[[#This Row],[Date]]="","",IF(Tableau13267234911141541617181920212223242526[[#This Row],[Durée]]&gt;4,"OUI","NON"))</calculatedColumnFormula>
      <totalsRowFormula>COUNTIF(Tableau13267234911141541617181920212223242526[Repas],"OUI")</totalsRowFormula>
    </tableColumn>
    <tableColumn id="7" name="Gouter" totalsRowFunction="custom" dataDxfId="13" totalsRowDxfId="2">
      <calculatedColumnFormula>IF(Tableau13267234911141541617181920212223242526[[#This Row],[Date]]="","",IF(Tableau13267234911141541617181920212223242526[[#This Row],[Départ]]&gt;TIME(16,0,0),"OUI","NON"))</calculatedColumnFormula>
      <totalsRowFormula>COUNTIF(Tableau13267234911141541617181920212223242526[Gouter],"OUI")</totalsRowFormula>
    </tableColumn>
    <tableColumn id="9" name="Trajet" totalsRowFunction="count" dataDxfId="12" totalsRowDxfId="1"/>
    <tableColumn id="8" name="Entretien" totalsRowFunction="sum" dataDxfId="11" totalsRowDxfId="0"/>
  </tableColumns>
  <tableStyleInfo name="TableStyleLight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443"/>
  <sheetViews>
    <sheetView tabSelected="1" topLeftCell="A4" zoomScale="90" zoomScaleNormal="90" workbookViewId="0">
      <selection activeCell="K40" sqref="K40"/>
    </sheetView>
  </sheetViews>
  <sheetFormatPr baseColWidth="10" defaultColWidth="14.28515625" defaultRowHeight="15" x14ac:dyDescent="0.25"/>
  <cols>
    <col min="1" max="1" width="14.28515625" style="3"/>
    <col min="2" max="11" width="13.140625" style="3" customWidth="1"/>
    <col min="12" max="16384" width="14.28515625" style="3"/>
  </cols>
  <sheetData>
    <row r="1" spans="1:13" x14ac:dyDescent="0.25">
      <c r="A1" s="3" t="s">
        <v>0</v>
      </c>
      <c r="B1" s="28">
        <v>44440</v>
      </c>
    </row>
    <row r="2" spans="1:13" ht="15.75" thickBot="1" x14ac:dyDescent="0.3"/>
    <row r="3" spans="1:13" s="2" customFormat="1" x14ac:dyDescent="0.25">
      <c r="B3" s="12" t="s">
        <v>0</v>
      </c>
      <c r="C3" s="13" t="s">
        <v>10</v>
      </c>
      <c r="D3" s="13" t="s">
        <v>3</v>
      </c>
      <c r="E3" s="13" t="s">
        <v>4</v>
      </c>
      <c r="F3" s="13" t="s">
        <v>14</v>
      </c>
      <c r="G3" s="13" t="s">
        <v>5</v>
      </c>
      <c r="H3" s="13" t="s">
        <v>1</v>
      </c>
      <c r="I3" s="13" t="s">
        <v>22</v>
      </c>
      <c r="J3" s="16" t="s">
        <v>30</v>
      </c>
      <c r="K3" s="14" t="s">
        <v>2</v>
      </c>
    </row>
    <row r="4" spans="1:13" x14ac:dyDescent="0.25">
      <c r="B4" s="23">
        <f>B1</f>
        <v>44440</v>
      </c>
      <c r="C4" s="29" t="str">
        <f>IF(Tableau13267234911141541617181920212223242526[[#This Row],[Date]]="","",TEXT(Tableau13267234911141541617181920212223242526[[#This Row],[Date]],"jjjj"))</f>
        <v>mercredi</v>
      </c>
      <c r="D4" s="30"/>
      <c r="E4" s="30"/>
      <c r="F4" s="30">
        <f>IF(Tableau13267234911141541617181920212223242526[[#This Row],[Date]]="","",(Tableau13267234911141541617181920212223242526[[#This Row],[Départ]]-Tableau13267234911141541617181920212223242526[[#This Row],[Arrivée]]))</f>
        <v>0</v>
      </c>
      <c r="G4" s="31">
        <f>IF(Tableau13267234911141541617181920212223242526[[#This Row],[Date]]="","",(Tableau13267234911141541617181920212223242526[[#This Row],[Départ]]-Tableau13267234911141541617181920212223242526[[#This Row],[Arrivée]]-INT(Tableau13267234911141541617181920212223242526[[#This Row],[Départ]]-Tableau13267234911141541617181920212223242526[[#This Row],[Arrivée]]))*24)</f>
        <v>0</v>
      </c>
      <c r="H4" s="31"/>
      <c r="I4" s="32"/>
      <c r="J4" s="32"/>
      <c r="K4" s="32"/>
    </row>
    <row r="5" spans="1:13" x14ac:dyDescent="0.25">
      <c r="B5" s="23">
        <f>B4+1</f>
        <v>44441</v>
      </c>
      <c r="C5" s="29" t="str">
        <f>IF(Tableau13267234911141541617181920212223242526[[#This Row],[Date]]="","",TEXT(Tableau13267234911141541617181920212223242526[[#This Row],[Date]],"jjjj"))</f>
        <v>jeudi</v>
      </c>
      <c r="D5" s="30"/>
      <c r="E5" s="30"/>
      <c r="F5" s="30">
        <f>IF(Tableau13267234911141541617181920212223242526[[#This Row],[Date]]="","",(Tableau13267234911141541617181920212223242526[[#This Row],[Départ]]-Tableau13267234911141541617181920212223242526[[#This Row],[Arrivée]]))</f>
        <v>0</v>
      </c>
      <c r="G5" s="31">
        <f>IF(Tableau13267234911141541617181920212223242526[[#This Row],[Date]]="","",(Tableau13267234911141541617181920212223242526[[#This Row],[Départ]]-Tableau13267234911141541617181920212223242526[[#This Row],[Arrivée]]-INT(Tableau13267234911141541617181920212223242526[[#This Row],[Départ]]-Tableau13267234911141541617181920212223242526[[#This Row],[Arrivée]]))*24)</f>
        <v>0</v>
      </c>
      <c r="H5" s="31"/>
      <c r="I5" s="32"/>
      <c r="J5" s="32"/>
      <c r="K5" s="32"/>
    </row>
    <row r="6" spans="1:13" x14ac:dyDescent="0.25">
      <c r="B6" s="23">
        <f t="shared" ref="B6:B34" si="0">B5+1</f>
        <v>44442</v>
      </c>
      <c r="C6" s="29" t="str">
        <f>IF(Tableau13267234911141541617181920212223242526[[#This Row],[Date]]="","",TEXT(Tableau13267234911141541617181920212223242526[[#This Row],[Date]],"jjjj"))</f>
        <v>vendredi</v>
      </c>
      <c r="D6" s="30"/>
      <c r="E6" s="30"/>
      <c r="F6" s="30">
        <f>IF(Tableau13267234911141541617181920212223242526[[#This Row],[Date]]="","",(Tableau13267234911141541617181920212223242526[[#This Row],[Départ]]-Tableau13267234911141541617181920212223242526[[#This Row],[Arrivée]]))</f>
        <v>0</v>
      </c>
      <c r="G6" s="31">
        <f>IF(Tableau13267234911141541617181920212223242526[[#This Row],[Date]]="","",(Tableau13267234911141541617181920212223242526[[#This Row],[Départ]]-Tableau13267234911141541617181920212223242526[[#This Row],[Arrivée]]-INT(Tableau13267234911141541617181920212223242526[[#This Row],[Départ]]-Tableau13267234911141541617181920212223242526[[#This Row],[Arrivée]]))*24)</f>
        <v>0</v>
      </c>
      <c r="H6" s="31"/>
      <c r="I6" s="32"/>
      <c r="J6" s="32"/>
      <c r="K6" s="32"/>
    </row>
    <row r="7" spans="1:13" x14ac:dyDescent="0.25">
      <c r="B7" s="23">
        <f t="shared" si="0"/>
        <v>44443</v>
      </c>
      <c r="C7" s="29" t="str">
        <f>IF(Tableau13267234911141541617181920212223242526[[#This Row],[Date]]="","",TEXT(Tableau13267234911141541617181920212223242526[[#This Row],[Date]],"jjjj"))</f>
        <v>samedi</v>
      </c>
      <c r="D7" s="30"/>
      <c r="E7" s="30"/>
      <c r="F7" s="30">
        <f>IF(Tableau13267234911141541617181920212223242526[[#This Row],[Date]]="","",(Tableau13267234911141541617181920212223242526[[#This Row],[Départ]]-Tableau13267234911141541617181920212223242526[[#This Row],[Arrivée]]))</f>
        <v>0</v>
      </c>
      <c r="G7" s="31">
        <f>IF(Tableau13267234911141541617181920212223242526[[#This Row],[Date]]="","",(Tableau13267234911141541617181920212223242526[[#This Row],[Départ]]-Tableau13267234911141541617181920212223242526[[#This Row],[Arrivée]]-INT(Tableau13267234911141541617181920212223242526[[#This Row],[Départ]]-Tableau13267234911141541617181920212223242526[[#This Row],[Arrivée]]))*24)</f>
        <v>0</v>
      </c>
      <c r="H7" s="31"/>
      <c r="I7" s="32"/>
      <c r="J7" s="32"/>
      <c r="K7" s="32"/>
    </row>
    <row r="8" spans="1:13" x14ac:dyDescent="0.25">
      <c r="B8" s="23">
        <f t="shared" si="0"/>
        <v>44444</v>
      </c>
      <c r="C8" s="29" t="str">
        <f>IF(Tableau13267234911141541617181920212223242526[[#This Row],[Date]]="","",TEXT(Tableau13267234911141541617181920212223242526[[#This Row],[Date]],"jjjj"))</f>
        <v>dimanche</v>
      </c>
      <c r="D8" s="30"/>
      <c r="E8" s="30"/>
      <c r="F8" s="30">
        <f>IF(Tableau13267234911141541617181920212223242526[[#This Row],[Date]]="","",(Tableau13267234911141541617181920212223242526[[#This Row],[Départ]]-Tableau13267234911141541617181920212223242526[[#This Row],[Arrivée]]))</f>
        <v>0</v>
      </c>
      <c r="G8" s="31">
        <f>IF(Tableau13267234911141541617181920212223242526[[#This Row],[Date]]="","",(Tableau13267234911141541617181920212223242526[[#This Row],[Départ]]-Tableau13267234911141541617181920212223242526[[#This Row],[Arrivée]]-INT(Tableau13267234911141541617181920212223242526[[#This Row],[Départ]]-Tableau13267234911141541617181920212223242526[[#This Row],[Arrivée]]))*24)</f>
        <v>0</v>
      </c>
      <c r="H8" s="31"/>
      <c r="I8" s="32"/>
      <c r="J8" s="32"/>
      <c r="K8" s="32"/>
    </row>
    <row r="9" spans="1:13" x14ac:dyDescent="0.25">
      <c r="B9" s="23">
        <f t="shared" si="0"/>
        <v>44445</v>
      </c>
      <c r="C9" s="29" t="str">
        <f>IF(Tableau13267234911141541617181920212223242526[[#This Row],[Date]]="","",TEXT(Tableau13267234911141541617181920212223242526[[#This Row],[Date]],"jjjj"))</f>
        <v>lundi</v>
      </c>
      <c r="D9" s="30">
        <v>0.29166666666666669</v>
      </c>
      <c r="E9" s="30">
        <v>0.70833333333333337</v>
      </c>
      <c r="F9" s="30">
        <f>IF(Tableau13267234911141541617181920212223242526[[#This Row],[Date]]="","",(Tableau13267234911141541617181920212223242526[[#This Row],[Départ]]-Tableau13267234911141541617181920212223242526[[#This Row],[Arrivée]]))</f>
        <v>0.41666666666666669</v>
      </c>
      <c r="G9" s="31">
        <f>IF(Tableau13267234911141541617181920212223242526[[#This Row],[Date]]="","",(Tableau13267234911141541617181920212223242526[[#This Row],[Départ]]-Tableau13267234911141541617181920212223242526[[#This Row],[Arrivée]]-INT(Tableau13267234911141541617181920212223242526[[#This Row],[Départ]]-Tableau13267234911141541617181920212223242526[[#This Row],[Arrivée]]))*24)</f>
        <v>10</v>
      </c>
      <c r="H9" s="31"/>
      <c r="I9" s="32"/>
      <c r="J9" s="32"/>
      <c r="K9" s="32">
        <v>4.5</v>
      </c>
    </row>
    <row r="10" spans="1:13" x14ac:dyDescent="0.25">
      <c r="B10" s="23">
        <f t="shared" si="0"/>
        <v>44446</v>
      </c>
      <c r="C10" s="29" t="str">
        <f>IF(Tableau13267234911141541617181920212223242526[[#This Row],[Date]]="","",TEXT(Tableau13267234911141541617181920212223242526[[#This Row],[Date]],"jjjj"))</f>
        <v>mardi</v>
      </c>
      <c r="D10" s="30">
        <v>0.29166666666666669</v>
      </c>
      <c r="E10" s="30">
        <v>0.70833333333333337</v>
      </c>
      <c r="F10" s="30">
        <f>IF(Tableau13267234911141541617181920212223242526[[#This Row],[Date]]="","",(Tableau13267234911141541617181920212223242526[[#This Row],[Départ]]-Tableau13267234911141541617181920212223242526[[#This Row],[Arrivée]]))</f>
        <v>0.41666666666666669</v>
      </c>
      <c r="G10" s="31">
        <f>IF(Tableau13267234911141541617181920212223242526[[#This Row],[Date]]="","",(Tableau13267234911141541617181920212223242526[[#This Row],[Départ]]-Tableau13267234911141541617181920212223242526[[#This Row],[Arrivée]]-INT(Tableau13267234911141541617181920212223242526[[#This Row],[Départ]]-Tableau13267234911141541617181920212223242526[[#This Row],[Arrivée]]))*24)</f>
        <v>10</v>
      </c>
      <c r="H10" s="31"/>
      <c r="I10" s="32"/>
      <c r="J10" s="32"/>
      <c r="K10" s="32"/>
    </row>
    <row r="11" spans="1:13" x14ac:dyDescent="0.25">
      <c r="B11" s="23">
        <f t="shared" si="0"/>
        <v>44447</v>
      </c>
      <c r="C11" s="29" t="str">
        <f>IF(Tableau13267234911141541617181920212223242526[[#This Row],[Date]]="","",TEXT(Tableau13267234911141541617181920212223242526[[#This Row],[Date]],"jjjj"))</f>
        <v>mercredi</v>
      </c>
      <c r="D11" s="30"/>
      <c r="E11" s="30"/>
      <c r="F11" s="30">
        <f>IF(Tableau13267234911141541617181920212223242526[[#This Row],[Date]]="","",(Tableau13267234911141541617181920212223242526[[#This Row],[Départ]]-Tableau13267234911141541617181920212223242526[[#This Row],[Arrivée]]))</f>
        <v>0</v>
      </c>
      <c r="G11" s="31">
        <f>IF(Tableau13267234911141541617181920212223242526[[#This Row],[Date]]="","",(Tableau13267234911141541617181920212223242526[[#This Row],[Départ]]-Tableau13267234911141541617181920212223242526[[#This Row],[Arrivée]]-INT(Tableau13267234911141541617181920212223242526[[#This Row],[Départ]]-Tableau13267234911141541617181920212223242526[[#This Row],[Arrivée]]))*24)</f>
        <v>0</v>
      </c>
      <c r="H11" s="31"/>
      <c r="I11" s="32"/>
      <c r="J11" s="32"/>
      <c r="K11" s="32"/>
      <c r="M11" s="4"/>
    </row>
    <row r="12" spans="1:13" x14ac:dyDescent="0.25">
      <c r="B12" s="23">
        <f t="shared" si="0"/>
        <v>44448</v>
      </c>
      <c r="C12" s="29" t="str">
        <f>IF(Tableau13267234911141541617181920212223242526[[#This Row],[Date]]="","",TEXT(Tableau13267234911141541617181920212223242526[[#This Row],[Date]],"jjjj"))</f>
        <v>jeudi</v>
      </c>
      <c r="D12" s="30"/>
      <c r="E12" s="30"/>
      <c r="F12" s="30">
        <f>IF(Tableau13267234911141541617181920212223242526[[#This Row],[Date]]="","",(Tableau13267234911141541617181920212223242526[[#This Row],[Départ]]-Tableau13267234911141541617181920212223242526[[#This Row],[Arrivée]]))</f>
        <v>0</v>
      </c>
      <c r="G12" s="31">
        <f>IF(Tableau13267234911141541617181920212223242526[[#This Row],[Date]]="","",(Tableau13267234911141541617181920212223242526[[#This Row],[Départ]]-Tableau13267234911141541617181920212223242526[[#This Row],[Arrivée]]-INT(Tableau13267234911141541617181920212223242526[[#This Row],[Départ]]-Tableau13267234911141541617181920212223242526[[#This Row],[Arrivée]]))*24)</f>
        <v>0</v>
      </c>
      <c r="H12" s="31"/>
      <c r="I12" s="32"/>
      <c r="J12" s="32"/>
      <c r="K12" s="32"/>
    </row>
    <row r="13" spans="1:13" x14ac:dyDescent="0.25">
      <c r="B13" s="23">
        <f t="shared" si="0"/>
        <v>44449</v>
      </c>
      <c r="C13" s="29" t="str">
        <f>IF(Tableau13267234911141541617181920212223242526[[#This Row],[Date]]="","",TEXT(Tableau13267234911141541617181920212223242526[[#This Row],[Date]],"jjjj"))</f>
        <v>vendredi</v>
      </c>
      <c r="D13" s="30"/>
      <c r="E13" s="30"/>
      <c r="F13" s="30">
        <f>IF(Tableau13267234911141541617181920212223242526[[#This Row],[Date]]="","",(Tableau13267234911141541617181920212223242526[[#This Row],[Départ]]-Tableau13267234911141541617181920212223242526[[#This Row],[Arrivée]]))</f>
        <v>0</v>
      </c>
      <c r="G13" s="31">
        <f>IF(Tableau13267234911141541617181920212223242526[[#This Row],[Date]]="","",(Tableau13267234911141541617181920212223242526[[#This Row],[Départ]]-Tableau13267234911141541617181920212223242526[[#This Row],[Arrivée]]-INT(Tableau13267234911141541617181920212223242526[[#This Row],[Départ]]-Tableau13267234911141541617181920212223242526[[#This Row],[Arrivée]]))*24)</f>
        <v>0</v>
      </c>
      <c r="H13" s="31"/>
      <c r="I13" s="32"/>
      <c r="J13" s="32"/>
      <c r="K13" s="32"/>
    </row>
    <row r="14" spans="1:13" x14ac:dyDescent="0.25">
      <c r="B14" s="23">
        <f t="shared" si="0"/>
        <v>44450</v>
      </c>
      <c r="C14" s="29" t="str">
        <f>IF(Tableau13267234911141541617181920212223242526[[#This Row],[Date]]="","",TEXT(Tableau13267234911141541617181920212223242526[[#This Row],[Date]],"jjjj"))</f>
        <v>samedi</v>
      </c>
      <c r="D14" s="30"/>
      <c r="E14" s="30"/>
      <c r="F14" s="30">
        <f>IF(Tableau13267234911141541617181920212223242526[[#This Row],[Date]]="","",(Tableau13267234911141541617181920212223242526[[#This Row],[Départ]]-Tableau13267234911141541617181920212223242526[[#This Row],[Arrivée]]))</f>
        <v>0</v>
      </c>
      <c r="G14" s="31">
        <f>IF(Tableau13267234911141541617181920212223242526[[#This Row],[Date]]="","",(Tableau13267234911141541617181920212223242526[[#This Row],[Départ]]-Tableau13267234911141541617181920212223242526[[#This Row],[Arrivée]]-INT(Tableau13267234911141541617181920212223242526[[#This Row],[Départ]]-Tableau13267234911141541617181920212223242526[[#This Row],[Arrivée]]))*24)</f>
        <v>0</v>
      </c>
      <c r="H14" s="31"/>
      <c r="I14" s="32"/>
      <c r="J14" s="32"/>
      <c r="K14" s="32"/>
    </row>
    <row r="15" spans="1:13" x14ac:dyDescent="0.25">
      <c r="B15" s="23">
        <f t="shared" si="0"/>
        <v>44451</v>
      </c>
      <c r="C15" s="29" t="str">
        <f>IF(Tableau13267234911141541617181920212223242526[[#This Row],[Date]]="","",TEXT(Tableau13267234911141541617181920212223242526[[#This Row],[Date]],"jjjj"))</f>
        <v>dimanche</v>
      </c>
      <c r="D15" s="30">
        <v>0.29166666666666669</v>
      </c>
      <c r="E15" s="30">
        <v>0.70833333333333337</v>
      </c>
      <c r="F15" s="30">
        <f>IF(Tableau13267234911141541617181920212223242526[[#This Row],[Date]]="","",(Tableau13267234911141541617181920212223242526[[#This Row],[Départ]]-Tableau13267234911141541617181920212223242526[[#This Row],[Arrivée]]))</f>
        <v>0.41666666666666669</v>
      </c>
      <c r="G15" s="31">
        <f>IF(Tableau13267234911141541617181920212223242526[[#This Row],[Date]]="","",(Tableau13267234911141541617181920212223242526[[#This Row],[Départ]]-Tableau13267234911141541617181920212223242526[[#This Row],[Arrivée]]-INT(Tableau13267234911141541617181920212223242526[[#This Row],[Départ]]-Tableau13267234911141541617181920212223242526[[#This Row],[Arrivée]]))*24)</f>
        <v>10</v>
      </c>
      <c r="H15" s="31"/>
      <c r="I15" s="32"/>
      <c r="J15" s="32"/>
      <c r="K15" s="32"/>
    </row>
    <row r="16" spans="1:13" x14ac:dyDescent="0.25">
      <c r="B16" s="23">
        <f t="shared" si="0"/>
        <v>44452</v>
      </c>
      <c r="C16" s="29" t="str">
        <f>IF(Tableau13267234911141541617181920212223242526[[#This Row],[Date]]="","",TEXT(Tableau13267234911141541617181920212223242526[[#This Row],[Date]],"jjjj"))</f>
        <v>lundi</v>
      </c>
      <c r="D16" s="30">
        <v>0.29166666666666669</v>
      </c>
      <c r="E16" s="30">
        <v>0.70833333333333337</v>
      </c>
      <c r="F16" s="30">
        <f>IF(Tableau13267234911141541617181920212223242526[[#This Row],[Date]]="","",(Tableau13267234911141541617181920212223242526[[#This Row],[Départ]]-Tableau13267234911141541617181920212223242526[[#This Row],[Arrivée]]))</f>
        <v>0.41666666666666669</v>
      </c>
      <c r="G16" s="31">
        <f>IF(Tableau13267234911141541617181920212223242526[[#This Row],[Date]]="","",(Tableau13267234911141541617181920212223242526[[#This Row],[Départ]]-Tableau13267234911141541617181920212223242526[[#This Row],[Arrivée]]-INT(Tableau13267234911141541617181920212223242526[[#This Row],[Départ]]-Tableau13267234911141541617181920212223242526[[#This Row],[Arrivée]]))*24)</f>
        <v>10</v>
      </c>
      <c r="H16" s="31"/>
      <c r="I16" s="32"/>
      <c r="J16" s="32"/>
      <c r="K16" s="32"/>
    </row>
    <row r="17" spans="1:11" x14ac:dyDescent="0.25">
      <c r="B17" s="23">
        <f t="shared" si="0"/>
        <v>44453</v>
      </c>
      <c r="C17" s="29" t="str">
        <f>IF(Tableau13267234911141541617181920212223242526[[#This Row],[Date]]="","",TEXT(Tableau13267234911141541617181920212223242526[[#This Row],[Date]],"jjjj"))</f>
        <v>mardi</v>
      </c>
      <c r="D17" s="30">
        <v>0.29166666666666669</v>
      </c>
      <c r="E17" s="30">
        <v>0.70833333333333337</v>
      </c>
      <c r="F17" s="30">
        <f>IF(Tableau13267234911141541617181920212223242526[[#This Row],[Date]]="","",(Tableau13267234911141541617181920212223242526[[#This Row],[Départ]]-Tableau13267234911141541617181920212223242526[[#This Row],[Arrivée]]))</f>
        <v>0.41666666666666669</v>
      </c>
      <c r="G17" s="31">
        <f>IF(Tableau13267234911141541617181920212223242526[[#This Row],[Date]]="","",(Tableau13267234911141541617181920212223242526[[#This Row],[Départ]]-Tableau13267234911141541617181920212223242526[[#This Row],[Arrivée]]-INT(Tableau13267234911141541617181920212223242526[[#This Row],[Départ]]-Tableau13267234911141541617181920212223242526[[#This Row],[Arrivée]]))*24)</f>
        <v>10</v>
      </c>
      <c r="H17" s="31"/>
      <c r="I17" s="32"/>
      <c r="J17" s="32"/>
      <c r="K17" s="32"/>
    </row>
    <row r="18" spans="1:11" x14ac:dyDescent="0.25">
      <c r="B18" s="23">
        <f t="shared" si="0"/>
        <v>44454</v>
      </c>
      <c r="C18" s="29" t="str">
        <f>IF(Tableau13267234911141541617181920212223242526[[#This Row],[Date]]="","",TEXT(Tableau13267234911141541617181920212223242526[[#This Row],[Date]],"jjjj"))</f>
        <v>mercredi</v>
      </c>
      <c r="D18" s="30"/>
      <c r="E18" s="30"/>
      <c r="F18" s="30">
        <f>IF(Tableau13267234911141541617181920212223242526[[#This Row],[Date]]="","",(Tableau13267234911141541617181920212223242526[[#This Row],[Départ]]-Tableau13267234911141541617181920212223242526[[#This Row],[Arrivée]]))</f>
        <v>0</v>
      </c>
      <c r="G18" s="31">
        <f>IF(Tableau13267234911141541617181920212223242526[[#This Row],[Date]]="","",(Tableau13267234911141541617181920212223242526[[#This Row],[Départ]]-Tableau13267234911141541617181920212223242526[[#This Row],[Arrivée]]-INT(Tableau13267234911141541617181920212223242526[[#This Row],[Départ]]-Tableau13267234911141541617181920212223242526[[#This Row],[Arrivée]]))*24)</f>
        <v>0</v>
      </c>
      <c r="H18" s="31"/>
      <c r="I18" s="32"/>
      <c r="J18" s="32"/>
      <c r="K18" s="32"/>
    </row>
    <row r="19" spans="1:11" x14ac:dyDescent="0.25">
      <c r="B19" s="23">
        <f t="shared" si="0"/>
        <v>44455</v>
      </c>
      <c r="C19" s="29" t="str">
        <f>IF(Tableau13267234911141541617181920212223242526[[#This Row],[Date]]="","",TEXT(Tableau13267234911141541617181920212223242526[[#This Row],[Date]],"jjjj"))</f>
        <v>jeudi</v>
      </c>
      <c r="D19" s="30"/>
      <c r="E19" s="30"/>
      <c r="F19" s="30">
        <f>IF(Tableau13267234911141541617181920212223242526[[#This Row],[Date]]="","",(Tableau13267234911141541617181920212223242526[[#This Row],[Départ]]-Tableau13267234911141541617181920212223242526[[#This Row],[Arrivée]]))</f>
        <v>0</v>
      </c>
      <c r="G19" s="31">
        <f>IF(Tableau13267234911141541617181920212223242526[[#This Row],[Date]]="","",(Tableau13267234911141541617181920212223242526[[#This Row],[Départ]]-Tableau13267234911141541617181920212223242526[[#This Row],[Arrivée]]-INT(Tableau13267234911141541617181920212223242526[[#This Row],[Départ]]-Tableau13267234911141541617181920212223242526[[#This Row],[Arrivée]]))*24)</f>
        <v>0</v>
      </c>
      <c r="H19" s="31"/>
      <c r="I19" s="32"/>
      <c r="J19" s="32"/>
      <c r="K19" s="32"/>
    </row>
    <row r="20" spans="1:11" x14ac:dyDescent="0.25">
      <c r="B20" s="23">
        <f t="shared" si="0"/>
        <v>44456</v>
      </c>
      <c r="C20" s="29" t="str">
        <f>IF(Tableau13267234911141541617181920212223242526[[#This Row],[Date]]="","",TEXT(Tableau13267234911141541617181920212223242526[[#This Row],[Date]],"jjjj"))</f>
        <v>vendredi</v>
      </c>
      <c r="D20" s="30"/>
      <c r="E20" s="30"/>
      <c r="F20" s="30">
        <f>IF(Tableau13267234911141541617181920212223242526[[#This Row],[Date]]="","",(Tableau13267234911141541617181920212223242526[[#This Row],[Départ]]-Tableau13267234911141541617181920212223242526[[#This Row],[Arrivée]]))</f>
        <v>0</v>
      </c>
      <c r="G20" s="31">
        <f>IF(Tableau13267234911141541617181920212223242526[[#This Row],[Date]]="","",(Tableau13267234911141541617181920212223242526[[#This Row],[Départ]]-Tableau13267234911141541617181920212223242526[[#This Row],[Arrivée]]-INT(Tableau13267234911141541617181920212223242526[[#This Row],[Départ]]-Tableau13267234911141541617181920212223242526[[#This Row],[Arrivée]]))*24)</f>
        <v>0</v>
      </c>
      <c r="H20" s="31"/>
      <c r="I20" s="32"/>
      <c r="J20" s="32"/>
      <c r="K20" s="32"/>
    </row>
    <row r="21" spans="1:11" x14ac:dyDescent="0.25">
      <c r="B21" s="23">
        <f t="shared" si="0"/>
        <v>44457</v>
      </c>
      <c r="C21" s="29" t="str">
        <f>IF(Tableau13267234911141541617181920212223242526[[#This Row],[Date]]="","",TEXT(Tableau13267234911141541617181920212223242526[[#This Row],[Date]],"jjjj"))</f>
        <v>samedi</v>
      </c>
      <c r="D21" s="30"/>
      <c r="E21" s="30"/>
      <c r="F21" s="30">
        <f>IF(Tableau13267234911141541617181920212223242526[[#This Row],[Date]]="","",(Tableau13267234911141541617181920212223242526[[#This Row],[Départ]]-Tableau13267234911141541617181920212223242526[[#This Row],[Arrivée]]))</f>
        <v>0</v>
      </c>
      <c r="G21" s="31">
        <f>IF(Tableau13267234911141541617181920212223242526[[#This Row],[Date]]="","",(Tableau13267234911141541617181920212223242526[[#This Row],[Départ]]-Tableau13267234911141541617181920212223242526[[#This Row],[Arrivée]]-INT(Tableau13267234911141541617181920212223242526[[#This Row],[Départ]]-Tableau13267234911141541617181920212223242526[[#This Row],[Arrivée]]))*24)</f>
        <v>0</v>
      </c>
      <c r="H21" s="31"/>
      <c r="I21" s="32"/>
      <c r="J21" s="32"/>
      <c r="K21" s="32"/>
    </row>
    <row r="22" spans="1:11" x14ac:dyDescent="0.25">
      <c r="B22" s="23">
        <f t="shared" si="0"/>
        <v>44458</v>
      </c>
      <c r="C22" s="29" t="str">
        <f>IF(Tableau13267234911141541617181920212223242526[[#This Row],[Date]]="","",TEXT(Tableau13267234911141541617181920212223242526[[#This Row],[Date]],"jjjj"))</f>
        <v>dimanche</v>
      </c>
      <c r="D22" s="30">
        <v>0.29166666666666669</v>
      </c>
      <c r="E22" s="30">
        <v>0.70833333333333337</v>
      </c>
      <c r="F22" s="30">
        <f>IF(Tableau13267234911141541617181920212223242526[[#This Row],[Date]]="","",(Tableau13267234911141541617181920212223242526[[#This Row],[Départ]]-Tableau13267234911141541617181920212223242526[[#This Row],[Arrivée]]))</f>
        <v>0.41666666666666669</v>
      </c>
      <c r="G22" s="31">
        <f>IF(Tableau13267234911141541617181920212223242526[[#This Row],[Date]]="","",(Tableau13267234911141541617181920212223242526[[#This Row],[Départ]]-Tableau13267234911141541617181920212223242526[[#This Row],[Arrivée]]-INT(Tableau13267234911141541617181920212223242526[[#This Row],[Départ]]-Tableau13267234911141541617181920212223242526[[#This Row],[Arrivée]]))*24)</f>
        <v>10</v>
      </c>
      <c r="H22" s="31"/>
      <c r="I22" s="32"/>
      <c r="J22" s="32"/>
      <c r="K22" s="32"/>
    </row>
    <row r="23" spans="1:11" ht="15" customHeight="1" x14ac:dyDescent="0.25">
      <c r="B23" s="23">
        <f t="shared" si="0"/>
        <v>44459</v>
      </c>
      <c r="C23" s="29" t="str">
        <f>IF(Tableau13267234911141541617181920212223242526[[#This Row],[Date]]="","",TEXT(Tableau13267234911141541617181920212223242526[[#This Row],[Date]],"jjjj"))</f>
        <v>lundi</v>
      </c>
      <c r="D23" s="30">
        <v>0.29166666666666669</v>
      </c>
      <c r="E23" s="30">
        <v>0.70833333333333337</v>
      </c>
      <c r="F23" s="30">
        <f>IF(Tableau13267234911141541617181920212223242526[[#This Row],[Date]]="","",(Tableau13267234911141541617181920212223242526[[#This Row],[Départ]]-Tableau13267234911141541617181920212223242526[[#This Row],[Arrivée]]))</f>
        <v>0.41666666666666669</v>
      </c>
      <c r="G23" s="31">
        <f>IF(Tableau13267234911141541617181920212223242526[[#This Row],[Date]]="","",(Tableau13267234911141541617181920212223242526[[#This Row],[Départ]]-Tableau13267234911141541617181920212223242526[[#This Row],[Arrivée]]-INT(Tableau13267234911141541617181920212223242526[[#This Row],[Départ]]-Tableau13267234911141541617181920212223242526[[#This Row],[Arrivée]]))*24)</f>
        <v>10</v>
      </c>
      <c r="H23" s="31"/>
      <c r="I23" s="32"/>
      <c r="J23" s="32"/>
      <c r="K23" s="32"/>
    </row>
    <row r="24" spans="1:11" x14ac:dyDescent="0.25">
      <c r="B24" s="23">
        <f t="shared" si="0"/>
        <v>44460</v>
      </c>
      <c r="C24" s="29" t="str">
        <f>IF(Tableau13267234911141541617181920212223242526[[#This Row],[Date]]="","",TEXT(Tableau13267234911141541617181920212223242526[[#This Row],[Date]],"jjjj"))</f>
        <v>mardi</v>
      </c>
      <c r="D24" s="30">
        <v>0.29166666666666669</v>
      </c>
      <c r="E24" s="30">
        <v>0.70833333333333337</v>
      </c>
      <c r="F24" s="30">
        <f>IF(Tableau13267234911141541617181920212223242526[[#This Row],[Date]]="","",(Tableau13267234911141541617181920212223242526[[#This Row],[Départ]]-Tableau13267234911141541617181920212223242526[[#This Row],[Arrivée]]))</f>
        <v>0.41666666666666669</v>
      </c>
      <c r="G24" s="31">
        <f>IF(Tableau13267234911141541617181920212223242526[[#This Row],[Date]]="","",(Tableau13267234911141541617181920212223242526[[#This Row],[Départ]]-Tableau13267234911141541617181920212223242526[[#This Row],[Arrivée]]-INT(Tableau13267234911141541617181920212223242526[[#This Row],[Départ]]-Tableau13267234911141541617181920212223242526[[#This Row],[Arrivée]]))*24)</f>
        <v>10</v>
      </c>
      <c r="H24" s="31"/>
      <c r="I24" s="32"/>
      <c r="J24" s="32"/>
      <c r="K24" s="32"/>
    </row>
    <row r="25" spans="1:11" ht="15" customHeight="1" x14ac:dyDescent="0.25">
      <c r="B25" s="23">
        <f t="shared" si="0"/>
        <v>44461</v>
      </c>
      <c r="C25" s="29" t="str">
        <f>IF(Tableau13267234911141541617181920212223242526[[#This Row],[Date]]="","",TEXT(Tableau13267234911141541617181920212223242526[[#This Row],[Date]],"jjjj"))</f>
        <v>mercredi</v>
      </c>
      <c r="D25" s="30"/>
      <c r="E25" s="30"/>
      <c r="F25" s="30">
        <f>IF(Tableau13267234911141541617181920212223242526[[#This Row],[Date]]="","",(Tableau13267234911141541617181920212223242526[[#This Row],[Départ]]-Tableau13267234911141541617181920212223242526[[#This Row],[Arrivée]]))</f>
        <v>0</v>
      </c>
      <c r="G25" s="31">
        <f>IF(Tableau13267234911141541617181920212223242526[[#This Row],[Date]]="","",(Tableau13267234911141541617181920212223242526[[#This Row],[Départ]]-Tableau13267234911141541617181920212223242526[[#This Row],[Arrivée]]-INT(Tableau13267234911141541617181920212223242526[[#This Row],[Départ]]-Tableau13267234911141541617181920212223242526[[#This Row],[Arrivée]]))*24)</f>
        <v>0</v>
      </c>
      <c r="H25" s="31"/>
      <c r="I25" s="32"/>
      <c r="J25" s="32"/>
      <c r="K25" s="32"/>
    </row>
    <row r="26" spans="1:11" ht="15" customHeight="1" x14ac:dyDescent="0.25">
      <c r="B26" s="23">
        <f t="shared" si="0"/>
        <v>44462</v>
      </c>
      <c r="C26" s="29" t="str">
        <f>IF(Tableau13267234911141541617181920212223242526[[#This Row],[Date]]="","",TEXT(Tableau13267234911141541617181920212223242526[[#This Row],[Date]],"jjjj"))</f>
        <v>jeudi</v>
      </c>
      <c r="D26" s="30"/>
      <c r="E26" s="30"/>
      <c r="F26" s="30">
        <f>IF(Tableau13267234911141541617181920212223242526[[#This Row],[Date]]="","",(Tableau13267234911141541617181920212223242526[[#This Row],[Départ]]-Tableau13267234911141541617181920212223242526[[#This Row],[Arrivée]]))</f>
        <v>0</v>
      </c>
      <c r="G26" s="31">
        <f>IF(Tableau13267234911141541617181920212223242526[[#This Row],[Date]]="","",(Tableau13267234911141541617181920212223242526[[#This Row],[Départ]]-Tableau13267234911141541617181920212223242526[[#This Row],[Arrivée]]-INT(Tableau13267234911141541617181920212223242526[[#This Row],[Départ]]-Tableau13267234911141541617181920212223242526[[#This Row],[Arrivée]]))*24)</f>
        <v>0</v>
      </c>
      <c r="H26" s="31"/>
      <c r="I26" s="32"/>
      <c r="J26" s="32"/>
      <c r="K26" s="32"/>
    </row>
    <row r="27" spans="1:11" ht="15" customHeight="1" x14ac:dyDescent="0.25">
      <c r="B27" s="23">
        <f t="shared" si="0"/>
        <v>44463</v>
      </c>
      <c r="C27" s="29" t="str">
        <f>IF(Tableau13267234911141541617181920212223242526[[#This Row],[Date]]="","",TEXT(Tableau13267234911141541617181920212223242526[[#This Row],[Date]],"jjjj"))</f>
        <v>vendredi</v>
      </c>
      <c r="D27" s="30"/>
      <c r="E27" s="30"/>
      <c r="F27" s="30">
        <f>IF(Tableau13267234911141541617181920212223242526[[#This Row],[Date]]="","",(Tableau13267234911141541617181920212223242526[[#This Row],[Départ]]-Tableau13267234911141541617181920212223242526[[#This Row],[Arrivée]]))</f>
        <v>0</v>
      </c>
      <c r="G27" s="31">
        <f>IF(Tableau13267234911141541617181920212223242526[[#This Row],[Date]]="","",(Tableau13267234911141541617181920212223242526[[#This Row],[Départ]]-Tableau13267234911141541617181920212223242526[[#This Row],[Arrivée]]-INT(Tableau13267234911141541617181920212223242526[[#This Row],[Départ]]-Tableau13267234911141541617181920212223242526[[#This Row],[Arrivée]]))*24)</f>
        <v>0</v>
      </c>
      <c r="H27" s="31"/>
      <c r="I27" s="32"/>
      <c r="J27" s="32"/>
      <c r="K27" s="32"/>
    </row>
    <row r="28" spans="1:11" ht="15" customHeight="1" x14ac:dyDescent="0.25">
      <c r="B28" s="23">
        <f t="shared" si="0"/>
        <v>44464</v>
      </c>
      <c r="C28" s="29" t="str">
        <f>IF(Tableau13267234911141541617181920212223242526[[#This Row],[Date]]="","",TEXT(Tableau13267234911141541617181920212223242526[[#This Row],[Date]],"jjjj"))</f>
        <v>samedi</v>
      </c>
      <c r="D28" s="30"/>
      <c r="E28" s="30"/>
      <c r="F28" s="30">
        <f>IF(Tableau13267234911141541617181920212223242526[[#This Row],[Date]]="","",(Tableau13267234911141541617181920212223242526[[#This Row],[Départ]]-Tableau13267234911141541617181920212223242526[[#This Row],[Arrivée]]))</f>
        <v>0</v>
      </c>
      <c r="G28" s="31">
        <f>IF(Tableau13267234911141541617181920212223242526[[#This Row],[Date]]="","",(Tableau13267234911141541617181920212223242526[[#This Row],[Départ]]-Tableau13267234911141541617181920212223242526[[#This Row],[Arrivée]]-INT(Tableau13267234911141541617181920212223242526[[#This Row],[Départ]]-Tableau13267234911141541617181920212223242526[[#This Row],[Arrivée]]))*24)</f>
        <v>0</v>
      </c>
      <c r="H28" s="31"/>
      <c r="I28" s="32"/>
      <c r="J28" s="32"/>
      <c r="K28" s="32"/>
    </row>
    <row r="29" spans="1:11" ht="15" customHeight="1" x14ac:dyDescent="0.25">
      <c r="B29" s="23">
        <f t="shared" si="0"/>
        <v>44465</v>
      </c>
      <c r="C29" s="29" t="str">
        <f>IF(Tableau13267234911141541617181920212223242526[[#This Row],[Date]]="","",TEXT(Tableau13267234911141541617181920212223242526[[#This Row],[Date]],"jjjj"))</f>
        <v>dimanche</v>
      </c>
      <c r="D29" s="30">
        <v>0.29166666666666669</v>
      </c>
      <c r="E29" s="30">
        <v>0.70833333333333337</v>
      </c>
      <c r="F29" s="30">
        <f>IF(Tableau13267234911141541617181920212223242526[[#This Row],[Date]]="","",(Tableau13267234911141541617181920212223242526[[#This Row],[Départ]]-Tableau13267234911141541617181920212223242526[[#This Row],[Arrivée]]))</f>
        <v>0.41666666666666669</v>
      </c>
      <c r="G29" s="31">
        <f>IF(Tableau13267234911141541617181920212223242526[[#This Row],[Date]]="","",(Tableau13267234911141541617181920212223242526[[#This Row],[Départ]]-Tableau13267234911141541617181920212223242526[[#This Row],[Arrivée]]-INT(Tableau13267234911141541617181920212223242526[[#This Row],[Départ]]-Tableau13267234911141541617181920212223242526[[#This Row],[Arrivée]]))*24)</f>
        <v>10</v>
      </c>
      <c r="H29" s="31"/>
      <c r="I29" s="32"/>
      <c r="J29" s="32"/>
      <c r="K29" s="32"/>
    </row>
    <row r="30" spans="1:11" ht="15" customHeight="1" x14ac:dyDescent="0.25">
      <c r="B30" s="23">
        <f t="shared" si="0"/>
        <v>44466</v>
      </c>
      <c r="C30" s="29" t="str">
        <f>IF(Tableau13267234911141541617181920212223242526[[#This Row],[Date]]="","",TEXT(Tableau13267234911141541617181920212223242526[[#This Row],[Date]],"jjjj"))</f>
        <v>lundi</v>
      </c>
      <c r="D30" s="30">
        <v>0.29166666666666669</v>
      </c>
      <c r="E30" s="30">
        <v>0.70833333333333337</v>
      </c>
      <c r="F30" s="30">
        <f>IF(Tableau13267234911141541617181920212223242526[[#This Row],[Date]]="","",(Tableau13267234911141541617181920212223242526[[#This Row],[Départ]]-Tableau13267234911141541617181920212223242526[[#This Row],[Arrivée]]))</f>
        <v>0.41666666666666669</v>
      </c>
      <c r="G30" s="31">
        <f>IF(Tableau13267234911141541617181920212223242526[[#This Row],[Date]]="","",(Tableau13267234911141541617181920212223242526[[#This Row],[Départ]]-Tableau13267234911141541617181920212223242526[[#This Row],[Arrivée]]-INT(Tableau13267234911141541617181920212223242526[[#This Row],[Départ]]-Tableau13267234911141541617181920212223242526[[#This Row],[Arrivée]]))*24)</f>
        <v>10</v>
      </c>
      <c r="H30" s="31"/>
      <c r="I30" s="32"/>
      <c r="J30" s="32"/>
      <c r="K30" s="32"/>
    </row>
    <row r="31" spans="1:11" ht="15" customHeight="1" x14ac:dyDescent="0.25">
      <c r="A31" s="3" t="s">
        <v>36</v>
      </c>
      <c r="B31" s="23">
        <f t="shared" si="0"/>
        <v>44467</v>
      </c>
      <c r="C31" s="29" t="str">
        <f>IF(Tableau13267234911141541617181920212223242526[[#This Row],[Date]]="","",TEXT(Tableau13267234911141541617181920212223242526[[#This Row],[Date]],"jjjj"))</f>
        <v>mardi</v>
      </c>
      <c r="D31" s="30">
        <v>0.29166666666666669</v>
      </c>
      <c r="E31" s="30">
        <v>0.70833333333333337</v>
      </c>
      <c r="F31" s="30">
        <f>IF(Tableau13267234911141541617181920212223242526[[#This Row],[Date]]="","",(Tableau13267234911141541617181920212223242526[[#This Row],[Départ]]-Tableau13267234911141541617181920212223242526[[#This Row],[Arrivée]]))</f>
        <v>0.41666666666666669</v>
      </c>
      <c r="G31" s="31">
        <f>IF(Tableau13267234911141541617181920212223242526[[#This Row],[Date]]="","",(Tableau13267234911141541617181920212223242526[[#This Row],[Départ]]-Tableau13267234911141541617181920212223242526[[#This Row],[Arrivée]]-INT(Tableau13267234911141541617181920212223242526[[#This Row],[Départ]]-Tableau13267234911141541617181920212223242526[[#This Row],[Arrivée]]))*24)</f>
        <v>10</v>
      </c>
      <c r="H31" s="31"/>
      <c r="I31" s="32"/>
      <c r="J31" s="32"/>
      <c r="K31" s="32"/>
    </row>
    <row r="32" spans="1:11" ht="15" customHeight="1" x14ac:dyDescent="0.25">
      <c r="B32" s="23">
        <f t="shared" si="0"/>
        <v>44468</v>
      </c>
      <c r="C32" s="29" t="str">
        <f>IF(Tableau13267234911141541617181920212223242526[[#This Row],[Date]]="","",TEXT(Tableau13267234911141541617181920212223242526[[#This Row],[Date]],"jjjj"))</f>
        <v>mercredi</v>
      </c>
      <c r="D32" s="30"/>
      <c r="E32" s="30"/>
      <c r="F32" s="30">
        <f>IF(Tableau13267234911141541617181920212223242526[[#This Row],[Date]]="","",(Tableau13267234911141541617181920212223242526[[#This Row],[Départ]]-Tableau13267234911141541617181920212223242526[[#This Row],[Arrivée]]))</f>
        <v>0</v>
      </c>
      <c r="G32" s="31">
        <f>IF(Tableau13267234911141541617181920212223242526[[#This Row],[Date]]="","",(Tableau13267234911141541617181920212223242526[[#This Row],[Départ]]-Tableau13267234911141541617181920212223242526[[#This Row],[Arrivée]]-INT(Tableau13267234911141541617181920212223242526[[#This Row],[Départ]]-Tableau13267234911141541617181920212223242526[[#This Row],[Arrivée]]))*24)</f>
        <v>0</v>
      </c>
      <c r="H32" s="31"/>
      <c r="I32" s="32"/>
      <c r="J32" s="32"/>
      <c r="K32" s="32"/>
    </row>
    <row r="33" spans="2:11" ht="15" customHeight="1" x14ac:dyDescent="0.25">
      <c r="B33" s="23">
        <f t="shared" si="0"/>
        <v>44469</v>
      </c>
      <c r="C33" s="29" t="str">
        <f>IF(Tableau13267234911141541617181920212223242526[[#This Row],[Date]]="","",TEXT(Tableau13267234911141541617181920212223242526[[#This Row],[Date]],"jjjj"))</f>
        <v>jeudi</v>
      </c>
      <c r="D33" s="30"/>
      <c r="E33" s="30"/>
      <c r="F33" s="30">
        <f>IF(Tableau13267234911141541617181920212223242526[[#This Row],[Date]]="","",(Tableau13267234911141541617181920212223242526[[#This Row],[Départ]]-Tableau13267234911141541617181920212223242526[[#This Row],[Arrivée]]))</f>
        <v>0</v>
      </c>
      <c r="G33" s="31">
        <f>IF(Tableau13267234911141541617181920212223242526[[#This Row],[Date]]="","",(Tableau13267234911141541617181920212223242526[[#This Row],[Départ]]-Tableau13267234911141541617181920212223242526[[#This Row],[Arrivée]]-INT(Tableau13267234911141541617181920212223242526[[#This Row],[Départ]]-Tableau13267234911141541617181920212223242526[[#This Row],[Arrivée]]))*24)</f>
        <v>0</v>
      </c>
      <c r="H33" s="31"/>
      <c r="I33" s="32"/>
      <c r="J33" s="32"/>
      <c r="K33" s="32"/>
    </row>
    <row r="34" spans="2:11" x14ac:dyDescent="0.25">
      <c r="B34" s="23">
        <f t="shared" si="0"/>
        <v>44470</v>
      </c>
      <c r="C34" s="29" t="str">
        <f>IF(Tableau13267234911141541617181920212223242526[[#This Row],[Date]]="","",TEXT(Tableau13267234911141541617181920212223242526[[#This Row],[Date]],"jjjj"))</f>
        <v>vendredi</v>
      </c>
      <c r="D34" s="30"/>
      <c r="E34" s="30"/>
      <c r="F34" s="30">
        <f>IF(Tableau13267234911141541617181920212223242526[[#This Row],[Date]]="","",(Tableau13267234911141541617181920212223242526[[#This Row],[Départ]]-Tableau13267234911141541617181920212223242526[[#This Row],[Arrivée]]))</f>
        <v>0</v>
      </c>
      <c r="G34" s="31">
        <f>IF(Tableau13267234911141541617181920212223242526[[#This Row],[Date]]="","",(Tableau13267234911141541617181920212223242526[[#This Row],[Départ]]-Tableau13267234911141541617181920212223242526[[#This Row],[Arrivée]]-INT(Tableau13267234911141541617181920212223242526[[#This Row],[Départ]]-Tableau13267234911141541617181920212223242526[[#This Row],[Arrivée]]))*24)</f>
        <v>0</v>
      </c>
      <c r="H34" s="31"/>
      <c r="I34" s="32"/>
      <c r="J34" s="32"/>
      <c r="K34" s="32"/>
    </row>
    <row r="35" spans="2:11" x14ac:dyDescent="0.25">
      <c r="B35" s="3">
        <f>SUBTOTAL(103,Tableau13267234911141541617181920212223242526[Date])</f>
        <v>31</v>
      </c>
      <c r="D35" s="3">
        <f>SUBTOTAL(103,Tableau13267234911141541617181920212223242526[Arrivée])</f>
        <v>11</v>
      </c>
      <c r="F35" s="8"/>
      <c r="G35" s="5">
        <f>SUBTOTAL(109,Tableau13267234911141541617181920212223242526[Durée])</f>
        <v>110</v>
      </c>
      <c r="H35" s="11">
        <f>COUNTIF(Tableau13267234911141541617181920212223242526[Repas],"OUI")</f>
        <v>0</v>
      </c>
      <c r="I35" s="10">
        <f>COUNTIF(Tableau13267234911141541617181920212223242526[Gouter],"OUI")</f>
        <v>0</v>
      </c>
      <c r="J35" s="10">
        <f>SUBTOTAL(103,Tableau13267234911141541617181920212223242526[Trajet])</f>
        <v>0</v>
      </c>
      <c r="K35" s="6">
        <f>SUBTOTAL(109,Tableau13267234911141541617181920212223242526[Entretien])</f>
        <v>4.5</v>
      </c>
    </row>
    <row r="36" spans="2:11" x14ac:dyDescent="0.25">
      <c r="F36" s="8"/>
      <c r="G36" s="5"/>
      <c r="H36" s="11"/>
      <c r="I36" s="10"/>
      <c r="J36" s="10"/>
      <c r="K36" s="6"/>
    </row>
    <row r="37" spans="2:11" ht="15.75" thickBot="1" x14ac:dyDescent="0.3">
      <c r="F37" s="8"/>
      <c r="G37" s="5"/>
      <c r="H37" s="11"/>
      <c r="I37" s="10"/>
      <c r="J37" s="10"/>
      <c r="K37" s="6"/>
    </row>
    <row r="38" spans="2:11" x14ac:dyDescent="0.25">
      <c r="B38" s="76" t="s">
        <v>27</v>
      </c>
      <c r="C38" s="76"/>
      <c r="D38" s="77"/>
      <c r="E38" s="33" t="s">
        <v>32</v>
      </c>
      <c r="F38" s="34"/>
      <c r="G38" s="17">
        <f>Tableau13267234911141541617181920212223242526[[#Totals],[Durée]]+COUNTIF(Tableau13267234911141541617181920212223242526[Repas],"OUI")*REGLAGES!E8</f>
        <v>110</v>
      </c>
      <c r="I38" s="33" t="s">
        <v>23</v>
      </c>
      <c r="J38" s="34"/>
      <c r="K38" s="20">
        <f>COUNTIF(Tableau13267234911141541617181920212223242526[Gouter],"OUI")*REGLAGES!E9+COUNTIF(Tableau13267234911141541617181920212223242526[Repas],"OUI")*REGLAGES!E10</f>
        <v>0</v>
      </c>
    </row>
    <row r="39" spans="2:11" x14ac:dyDescent="0.25">
      <c r="B39" s="35"/>
      <c r="C39" s="35"/>
      <c r="D39" s="36"/>
      <c r="E39" s="37" t="s">
        <v>20</v>
      </c>
      <c r="F39" s="38"/>
      <c r="G39" s="18">
        <f>SUM(Tableau13267234911141541617181920212223242526[[#Totals],[Arrivée]])</f>
        <v>11</v>
      </c>
      <c r="I39" s="37" t="s">
        <v>19</v>
      </c>
      <c r="J39" s="38"/>
      <c r="K39" s="25">
        <f>Tableau13267234911141541617181920212223242526[[#Totals],[Entretien]]</f>
        <v>4.5</v>
      </c>
    </row>
    <row r="40" spans="2:11" ht="15.75" thickBot="1" x14ac:dyDescent="0.3">
      <c r="B40" s="35"/>
      <c r="C40" s="35"/>
      <c r="D40" s="36"/>
      <c r="E40" s="37" t="s">
        <v>31</v>
      </c>
      <c r="F40" s="38"/>
      <c r="G40" s="18">
        <f>REGLAGES!E12</f>
        <v>130</v>
      </c>
      <c r="I40" s="40" t="s">
        <v>33</v>
      </c>
      <c r="J40" s="41"/>
      <c r="K40" s="19">
        <f>+Tableau13267234911141541617181920212223242526[[#Totals],[Trajet]]*REGLAGES!E13</f>
        <v>0</v>
      </c>
    </row>
    <row r="41" spans="2:11" ht="15.75" thickBot="1" x14ac:dyDescent="0.3">
      <c r="B41" s="35"/>
      <c r="C41" s="35"/>
      <c r="D41" s="36"/>
      <c r="E41" s="37" t="s">
        <v>29</v>
      </c>
      <c r="F41" s="38"/>
      <c r="G41" s="18">
        <v>0</v>
      </c>
    </row>
    <row r="42" spans="2:11" ht="15.75" thickBot="1" x14ac:dyDescent="0.3">
      <c r="B42" s="35"/>
      <c r="C42" s="35"/>
      <c r="D42" s="35"/>
      <c r="E42" s="42" t="s">
        <v>17</v>
      </c>
      <c r="F42" s="43"/>
      <c r="G42" s="24">
        <f>REGLAGES!E11+(G41*REGLAGES!E6)</f>
        <v>518.70000000000005</v>
      </c>
      <c r="I42" s="44" t="s">
        <v>21</v>
      </c>
      <c r="J42" s="45"/>
      <c r="K42" s="21">
        <f>G42+K38+K39+K40</f>
        <v>523.20000000000005</v>
      </c>
    </row>
    <row r="43" spans="2:11" x14ac:dyDescent="0.25">
      <c r="B43" s="15"/>
      <c r="C43" s="7"/>
      <c r="D43" s="39"/>
      <c r="E43" s="39"/>
      <c r="F43" s="39"/>
    </row>
    <row r="44" spans="2:11" ht="15.75" thickBot="1" x14ac:dyDescent="0.3">
      <c r="B44" s="15"/>
      <c r="C44" s="7"/>
    </row>
    <row r="45" spans="2:11" x14ac:dyDescent="0.25">
      <c r="B45" s="15"/>
      <c r="C45" s="7"/>
      <c r="J45" s="26" t="s">
        <v>34</v>
      </c>
      <c r="K45" s="27"/>
    </row>
    <row r="46" spans="2:11" ht="15.75" thickBot="1" x14ac:dyDescent="0.3">
      <c r="B46" s="15"/>
      <c r="C46" s="7"/>
      <c r="J46" s="22" t="s">
        <v>35</v>
      </c>
      <c r="K46" s="9">
        <f>SUM(K42-K45)</f>
        <v>523.20000000000005</v>
      </c>
    </row>
    <row r="47" spans="2:11" x14ac:dyDescent="0.25">
      <c r="B47" s="15"/>
      <c r="C47" s="7"/>
    </row>
    <row r="48" spans="2:11" x14ac:dyDescent="0.25">
      <c r="B48" s="15"/>
      <c r="C48" s="7"/>
    </row>
    <row r="49" spans="2:3" x14ac:dyDescent="0.25">
      <c r="B49" s="15"/>
      <c r="C49" s="7"/>
    </row>
    <row r="50" spans="2:3" x14ac:dyDescent="0.25">
      <c r="B50" s="15"/>
      <c r="C50" s="7"/>
    </row>
    <row r="51" spans="2:3" x14ac:dyDescent="0.25">
      <c r="B51" s="15"/>
      <c r="C51" s="7"/>
    </row>
    <row r="52" spans="2:3" x14ac:dyDescent="0.25">
      <c r="B52" s="15"/>
      <c r="C52" s="7"/>
    </row>
    <row r="53" spans="2:3" x14ac:dyDescent="0.25">
      <c r="B53" s="15"/>
      <c r="C53" s="7"/>
    </row>
    <row r="54" spans="2:3" x14ac:dyDescent="0.25">
      <c r="B54" s="15"/>
      <c r="C54" s="7"/>
    </row>
    <row r="55" spans="2:3" x14ac:dyDescent="0.25">
      <c r="B55" s="15"/>
      <c r="C55" s="7"/>
    </row>
    <row r="56" spans="2:3" x14ac:dyDescent="0.25">
      <c r="B56" s="15"/>
    </row>
    <row r="57" spans="2:3" x14ac:dyDescent="0.25">
      <c r="B57" s="15"/>
    </row>
    <row r="58" spans="2:3" x14ac:dyDescent="0.25">
      <c r="B58" s="15"/>
    </row>
    <row r="59" spans="2:3" x14ac:dyDescent="0.25">
      <c r="B59" s="15"/>
    </row>
    <row r="60" spans="2:3" x14ac:dyDescent="0.25">
      <c r="B60" s="15"/>
    </row>
    <row r="61" spans="2:3" x14ac:dyDescent="0.25">
      <c r="B61" s="15"/>
    </row>
    <row r="62" spans="2:3" x14ac:dyDescent="0.25">
      <c r="B62" s="15"/>
    </row>
    <row r="63" spans="2:3" x14ac:dyDescent="0.25">
      <c r="B63" s="15"/>
    </row>
    <row r="64" spans="2:3" x14ac:dyDescent="0.25">
      <c r="B64" s="15"/>
    </row>
    <row r="65" spans="2:2" x14ac:dyDescent="0.25">
      <c r="B65" s="15"/>
    </row>
    <row r="66" spans="2:2" x14ac:dyDescent="0.25">
      <c r="B66" s="15"/>
    </row>
    <row r="67" spans="2:2" x14ac:dyDescent="0.25">
      <c r="B67" s="15"/>
    </row>
    <row r="68" spans="2:2" x14ac:dyDescent="0.25">
      <c r="B68" s="15"/>
    </row>
    <row r="69" spans="2:2" x14ac:dyDescent="0.25">
      <c r="B69" s="15"/>
    </row>
    <row r="70" spans="2:2" x14ac:dyDescent="0.25">
      <c r="B70" s="15"/>
    </row>
    <row r="71" spans="2:2" x14ac:dyDescent="0.25">
      <c r="B71" s="15"/>
    </row>
    <row r="72" spans="2:2" x14ac:dyDescent="0.25">
      <c r="B72" s="15"/>
    </row>
    <row r="73" spans="2:2" x14ac:dyDescent="0.25">
      <c r="B73" s="15"/>
    </row>
    <row r="74" spans="2:2" x14ac:dyDescent="0.25">
      <c r="B74" s="15"/>
    </row>
    <row r="75" spans="2:2" x14ac:dyDescent="0.25">
      <c r="B75" s="15"/>
    </row>
    <row r="76" spans="2:2" x14ac:dyDescent="0.25">
      <c r="B76" s="15"/>
    </row>
    <row r="77" spans="2:2" x14ac:dyDescent="0.25">
      <c r="B77" s="15"/>
    </row>
    <row r="78" spans="2:2" x14ac:dyDescent="0.25">
      <c r="B78" s="15"/>
    </row>
    <row r="79" spans="2:2" x14ac:dyDescent="0.25">
      <c r="B79" s="15"/>
    </row>
    <row r="80" spans="2:2" x14ac:dyDescent="0.25">
      <c r="B80" s="15"/>
    </row>
    <row r="81" spans="2:2" x14ac:dyDescent="0.25">
      <c r="B81" s="15"/>
    </row>
    <row r="82" spans="2:2" x14ac:dyDescent="0.25">
      <c r="B82" s="15"/>
    </row>
    <row r="83" spans="2:2" x14ac:dyDescent="0.25">
      <c r="B83" s="15"/>
    </row>
    <row r="84" spans="2:2" x14ac:dyDescent="0.25">
      <c r="B84" s="15"/>
    </row>
    <row r="85" spans="2:2" x14ac:dyDescent="0.25">
      <c r="B85" s="15"/>
    </row>
    <row r="86" spans="2:2" x14ac:dyDescent="0.25">
      <c r="B86" s="15"/>
    </row>
    <row r="87" spans="2:2" x14ac:dyDescent="0.25">
      <c r="B87" s="15"/>
    </row>
    <row r="88" spans="2:2" x14ac:dyDescent="0.25">
      <c r="B88" s="15"/>
    </row>
    <row r="89" spans="2:2" x14ac:dyDescent="0.25">
      <c r="B89" s="15"/>
    </row>
    <row r="90" spans="2:2" x14ac:dyDescent="0.25">
      <c r="B90" s="15"/>
    </row>
    <row r="91" spans="2:2" x14ac:dyDescent="0.25">
      <c r="B91" s="15"/>
    </row>
    <row r="92" spans="2:2" x14ac:dyDescent="0.25">
      <c r="B92" s="15"/>
    </row>
    <row r="93" spans="2:2" x14ac:dyDescent="0.25">
      <c r="B93" s="15"/>
    </row>
    <row r="94" spans="2:2" x14ac:dyDescent="0.25">
      <c r="B94" s="15"/>
    </row>
    <row r="95" spans="2:2" x14ac:dyDescent="0.25">
      <c r="B95" s="15"/>
    </row>
    <row r="96" spans="2:2" x14ac:dyDescent="0.25">
      <c r="B96" s="15"/>
    </row>
    <row r="97" spans="2:2" x14ac:dyDescent="0.25">
      <c r="B97" s="15"/>
    </row>
    <row r="98" spans="2:2" x14ac:dyDescent="0.25">
      <c r="B98" s="15"/>
    </row>
    <row r="99" spans="2:2" x14ac:dyDescent="0.25">
      <c r="B99" s="15"/>
    </row>
    <row r="100" spans="2:2" x14ac:dyDescent="0.25">
      <c r="B100" s="15"/>
    </row>
    <row r="101" spans="2:2" x14ac:dyDescent="0.25">
      <c r="B101" s="15"/>
    </row>
    <row r="102" spans="2:2" x14ac:dyDescent="0.25">
      <c r="B102" s="15"/>
    </row>
    <row r="103" spans="2:2" x14ac:dyDescent="0.25">
      <c r="B103" s="15"/>
    </row>
    <row r="104" spans="2:2" x14ac:dyDescent="0.25">
      <c r="B104" s="15"/>
    </row>
    <row r="105" spans="2:2" x14ac:dyDescent="0.25">
      <c r="B105" s="15"/>
    </row>
    <row r="106" spans="2:2" x14ac:dyDescent="0.25">
      <c r="B106" s="15"/>
    </row>
    <row r="107" spans="2:2" x14ac:dyDescent="0.25">
      <c r="B107" s="15"/>
    </row>
    <row r="108" spans="2:2" x14ac:dyDescent="0.25">
      <c r="B108" s="15"/>
    </row>
    <row r="109" spans="2:2" x14ac:dyDescent="0.25">
      <c r="B109" s="15"/>
    </row>
    <row r="110" spans="2:2" x14ac:dyDescent="0.25">
      <c r="B110" s="15"/>
    </row>
    <row r="111" spans="2:2" x14ac:dyDescent="0.25">
      <c r="B111" s="15"/>
    </row>
    <row r="112" spans="2:2" x14ac:dyDescent="0.25">
      <c r="B112" s="15"/>
    </row>
    <row r="113" spans="2:2" x14ac:dyDescent="0.25">
      <c r="B113" s="15"/>
    </row>
    <row r="114" spans="2:2" x14ac:dyDescent="0.25">
      <c r="B114" s="15"/>
    </row>
    <row r="115" spans="2:2" x14ac:dyDescent="0.25">
      <c r="B115" s="15"/>
    </row>
    <row r="116" spans="2:2" x14ac:dyDescent="0.25">
      <c r="B116" s="15"/>
    </row>
    <row r="117" spans="2:2" x14ac:dyDescent="0.25">
      <c r="B117" s="15"/>
    </row>
    <row r="118" spans="2:2" x14ac:dyDescent="0.25">
      <c r="B118" s="15"/>
    </row>
    <row r="119" spans="2:2" x14ac:dyDescent="0.25">
      <c r="B119" s="15"/>
    </row>
    <row r="120" spans="2:2" x14ac:dyDescent="0.25">
      <c r="B120" s="15"/>
    </row>
    <row r="121" spans="2:2" x14ac:dyDescent="0.25">
      <c r="B121" s="15"/>
    </row>
    <row r="122" spans="2:2" x14ac:dyDescent="0.25">
      <c r="B122" s="15"/>
    </row>
    <row r="123" spans="2:2" x14ac:dyDescent="0.25">
      <c r="B123" s="15"/>
    </row>
    <row r="124" spans="2:2" x14ac:dyDescent="0.25">
      <c r="B124" s="15"/>
    </row>
    <row r="125" spans="2:2" x14ac:dyDescent="0.25">
      <c r="B125" s="15"/>
    </row>
    <row r="126" spans="2:2" x14ac:dyDescent="0.25">
      <c r="B126" s="15"/>
    </row>
    <row r="127" spans="2:2" x14ac:dyDescent="0.25">
      <c r="B127" s="15"/>
    </row>
    <row r="128" spans="2:2" x14ac:dyDescent="0.25">
      <c r="B128" s="15"/>
    </row>
    <row r="129" spans="2:2" x14ac:dyDescent="0.25">
      <c r="B129" s="15"/>
    </row>
    <row r="130" spans="2:2" x14ac:dyDescent="0.25">
      <c r="B130" s="15"/>
    </row>
    <row r="131" spans="2:2" x14ac:dyDescent="0.25">
      <c r="B131" s="15"/>
    </row>
    <row r="132" spans="2:2" x14ac:dyDescent="0.25">
      <c r="B132" s="15"/>
    </row>
    <row r="133" spans="2:2" x14ac:dyDescent="0.25">
      <c r="B133" s="15"/>
    </row>
    <row r="134" spans="2:2" x14ac:dyDescent="0.25">
      <c r="B134" s="15"/>
    </row>
    <row r="135" spans="2:2" x14ac:dyDescent="0.25">
      <c r="B135" s="15"/>
    </row>
    <row r="136" spans="2:2" x14ac:dyDescent="0.25">
      <c r="B136" s="15"/>
    </row>
    <row r="137" spans="2:2" x14ac:dyDescent="0.25">
      <c r="B137" s="15"/>
    </row>
    <row r="138" spans="2:2" x14ac:dyDescent="0.25">
      <c r="B138" s="15"/>
    </row>
    <row r="139" spans="2:2" x14ac:dyDescent="0.25">
      <c r="B139" s="15"/>
    </row>
    <row r="140" spans="2:2" x14ac:dyDescent="0.25">
      <c r="B140" s="15"/>
    </row>
    <row r="141" spans="2:2" x14ac:dyDescent="0.25">
      <c r="B141" s="15"/>
    </row>
    <row r="142" spans="2:2" x14ac:dyDescent="0.25">
      <c r="B142" s="15"/>
    </row>
    <row r="143" spans="2:2" x14ac:dyDescent="0.25">
      <c r="B143" s="15"/>
    </row>
    <row r="144" spans="2:2" x14ac:dyDescent="0.25">
      <c r="B144" s="15"/>
    </row>
    <row r="145" spans="2:2" x14ac:dyDescent="0.25">
      <c r="B145" s="15"/>
    </row>
    <row r="146" spans="2:2" x14ac:dyDescent="0.25">
      <c r="B146" s="15"/>
    </row>
    <row r="147" spans="2:2" x14ac:dyDescent="0.25">
      <c r="B147" s="15"/>
    </row>
    <row r="148" spans="2:2" x14ac:dyDescent="0.25">
      <c r="B148" s="15"/>
    </row>
    <row r="149" spans="2:2" x14ac:dyDescent="0.25">
      <c r="B149" s="15"/>
    </row>
    <row r="150" spans="2:2" x14ac:dyDescent="0.25">
      <c r="B150" s="15"/>
    </row>
    <row r="151" spans="2:2" x14ac:dyDescent="0.25">
      <c r="B151" s="15"/>
    </row>
    <row r="152" spans="2:2" x14ac:dyDescent="0.25">
      <c r="B152" s="15"/>
    </row>
    <row r="153" spans="2:2" x14ac:dyDescent="0.25">
      <c r="B153" s="15"/>
    </row>
    <row r="154" spans="2:2" x14ac:dyDescent="0.25">
      <c r="B154" s="15"/>
    </row>
    <row r="155" spans="2:2" x14ac:dyDescent="0.25">
      <c r="B155" s="15"/>
    </row>
    <row r="156" spans="2:2" x14ac:dyDescent="0.25">
      <c r="B156" s="15"/>
    </row>
    <row r="157" spans="2:2" x14ac:dyDescent="0.25">
      <c r="B157" s="15"/>
    </row>
    <row r="158" spans="2:2" x14ac:dyDescent="0.25">
      <c r="B158" s="15"/>
    </row>
    <row r="159" spans="2:2" x14ac:dyDescent="0.25">
      <c r="B159" s="15"/>
    </row>
    <row r="160" spans="2:2" x14ac:dyDescent="0.25">
      <c r="B160" s="15"/>
    </row>
    <row r="161" spans="2:2" x14ac:dyDescent="0.25">
      <c r="B161" s="15"/>
    </row>
    <row r="162" spans="2:2" x14ac:dyDescent="0.25">
      <c r="B162" s="15"/>
    </row>
    <row r="163" spans="2:2" x14ac:dyDescent="0.25">
      <c r="B163" s="15"/>
    </row>
    <row r="164" spans="2:2" x14ac:dyDescent="0.25">
      <c r="B164" s="15"/>
    </row>
    <row r="165" spans="2:2" x14ac:dyDescent="0.25">
      <c r="B165" s="15"/>
    </row>
    <row r="166" spans="2:2" x14ac:dyDescent="0.25">
      <c r="B166" s="15"/>
    </row>
    <row r="167" spans="2:2" x14ac:dyDescent="0.25">
      <c r="B167" s="15"/>
    </row>
    <row r="168" spans="2:2" x14ac:dyDescent="0.25">
      <c r="B168" s="15"/>
    </row>
    <row r="169" spans="2:2" x14ac:dyDescent="0.25">
      <c r="B169" s="15"/>
    </row>
    <row r="170" spans="2:2" x14ac:dyDescent="0.25">
      <c r="B170" s="15"/>
    </row>
    <row r="171" spans="2:2" x14ac:dyDescent="0.25">
      <c r="B171" s="15"/>
    </row>
    <row r="172" spans="2:2" x14ac:dyDescent="0.25">
      <c r="B172" s="15"/>
    </row>
    <row r="173" spans="2:2" x14ac:dyDescent="0.25">
      <c r="B173" s="15"/>
    </row>
    <row r="174" spans="2:2" x14ac:dyDescent="0.25">
      <c r="B174" s="15"/>
    </row>
    <row r="175" spans="2:2" x14ac:dyDescent="0.25">
      <c r="B175" s="15"/>
    </row>
    <row r="176" spans="2:2" x14ac:dyDescent="0.25">
      <c r="B176" s="15"/>
    </row>
    <row r="177" spans="2:2" x14ac:dyDescent="0.25">
      <c r="B177" s="15"/>
    </row>
    <row r="178" spans="2:2" x14ac:dyDescent="0.25">
      <c r="B178" s="15"/>
    </row>
    <row r="179" spans="2:2" x14ac:dyDescent="0.25">
      <c r="B179" s="15"/>
    </row>
    <row r="180" spans="2:2" x14ac:dyDescent="0.25">
      <c r="B180" s="15"/>
    </row>
    <row r="181" spans="2:2" x14ac:dyDescent="0.25">
      <c r="B181" s="15"/>
    </row>
    <row r="182" spans="2:2" x14ac:dyDescent="0.25">
      <c r="B182" s="15"/>
    </row>
    <row r="183" spans="2:2" x14ac:dyDescent="0.25">
      <c r="B183" s="15"/>
    </row>
    <row r="184" spans="2:2" x14ac:dyDescent="0.25">
      <c r="B184" s="15"/>
    </row>
    <row r="185" spans="2:2" x14ac:dyDescent="0.25">
      <c r="B185" s="15"/>
    </row>
    <row r="186" spans="2:2" x14ac:dyDescent="0.25">
      <c r="B186" s="15"/>
    </row>
    <row r="187" spans="2:2" x14ac:dyDescent="0.25">
      <c r="B187" s="15"/>
    </row>
    <row r="188" spans="2:2" x14ac:dyDescent="0.25">
      <c r="B188" s="15"/>
    </row>
    <row r="189" spans="2:2" x14ac:dyDescent="0.25">
      <c r="B189" s="15"/>
    </row>
    <row r="190" spans="2:2" x14ac:dyDescent="0.25">
      <c r="B190" s="15"/>
    </row>
    <row r="191" spans="2:2" x14ac:dyDescent="0.25">
      <c r="B191" s="15"/>
    </row>
    <row r="192" spans="2:2" x14ac:dyDescent="0.25">
      <c r="B192" s="15"/>
    </row>
    <row r="193" spans="2:2" x14ac:dyDescent="0.25">
      <c r="B193" s="15"/>
    </row>
    <row r="194" spans="2:2" x14ac:dyDescent="0.25">
      <c r="B194" s="15"/>
    </row>
    <row r="195" spans="2:2" x14ac:dyDescent="0.25">
      <c r="B195" s="15"/>
    </row>
    <row r="196" spans="2:2" x14ac:dyDescent="0.25">
      <c r="B196" s="15"/>
    </row>
    <row r="197" spans="2:2" x14ac:dyDescent="0.25">
      <c r="B197" s="15"/>
    </row>
    <row r="198" spans="2:2" x14ac:dyDescent="0.25">
      <c r="B198" s="15"/>
    </row>
    <row r="199" spans="2:2" x14ac:dyDescent="0.25">
      <c r="B199" s="15"/>
    </row>
    <row r="200" spans="2:2" x14ac:dyDescent="0.25">
      <c r="B200" s="15"/>
    </row>
    <row r="201" spans="2:2" x14ac:dyDescent="0.25">
      <c r="B201" s="15"/>
    </row>
    <row r="202" spans="2:2" x14ac:dyDescent="0.25">
      <c r="B202" s="15"/>
    </row>
    <row r="203" spans="2:2" x14ac:dyDescent="0.25">
      <c r="B203" s="15"/>
    </row>
    <row r="204" spans="2:2" x14ac:dyDescent="0.25">
      <c r="B204" s="15"/>
    </row>
    <row r="205" spans="2:2" x14ac:dyDescent="0.25">
      <c r="B205" s="15"/>
    </row>
    <row r="206" spans="2:2" x14ac:dyDescent="0.25">
      <c r="B206" s="15"/>
    </row>
    <row r="207" spans="2:2" x14ac:dyDescent="0.25">
      <c r="B207" s="15"/>
    </row>
    <row r="208" spans="2:2" x14ac:dyDescent="0.25">
      <c r="B208" s="15"/>
    </row>
    <row r="209" spans="2:2" x14ac:dyDescent="0.25">
      <c r="B209" s="15"/>
    </row>
    <row r="210" spans="2:2" x14ac:dyDescent="0.25">
      <c r="B210" s="15"/>
    </row>
    <row r="211" spans="2:2" x14ac:dyDescent="0.25">
      <c r="B211" s="15"/>
    </row>
    <row r="212" spans="2:2" x14ac:dyDescent="0.25">
      <c r="B212" s="15"/>
    </row>
    <row r="213" spans="2:2" x14ac:dyDescent="0.25">
      <c r="B213" s="15"/>
    </row>
    <row r="214" spans="2:2" x14ac:dyDescent="0.25">
      <c r="B214" s="15"/>
    </row>
    <row r="215" spans="2:2" x14ac:dyDescent="0.25">
      <c r="B215" s="15"/>
    </row>
    <row r="216" spans="2:2" x14ac:dyDescent="0.25">
      <c r="B216" s="15"/>
    </row>
    <row r="217" spans="2:2" x14ac:dyDescent="0.25">
      <c r="B217" s="15"/>
    </row>
    <row r="218" spans="2:2" x14ac:dyDescent="0.25">
      <c r="B218" s="15"/>
    </row>
    <row r="219" spans="2:2" x14ac:dyDescent="0.25">
      <c r="B219" s="15"/>
    </row>
    <row r="220" spans="2:2" x14ac:dyDescent="0.25">
      <c r="B220" s="15"/>
    </row>
    <row r="221" spans="2:2" x14ac:dyDescent="0.25">
      <c r="B221" s="15"/>
    </row>
    <row r="222" spans="2:2" x14ac:dyDescent="0.25">
      <c r="B222" s="15"/>
    </row>
    <row r="223" spans="2:2" x14ac:dyDescent="0.25">
      <c r="B223" s="15"/>
    </row>
    <row r="224" spans="2:2" x14ac:dyDescent="0.25">
      <c r="B224" s="15"/>
    </row>
    <row r="225" spans="2:2" x14ac:dyDescent="0.25">
      <c r="B225" s="15"/>
    </row>
    <row r="226" spans="2:2" x14ac:dyDescent="0.25">
      <c r="B226" s="15"/>
    </row>
    <row r="227" spans="2:2" x14ac:dyDescent="0.25">
      <c r="B227" s="15"/>
    </row>
    <row r="228" spans="2:2" x14ac:dyDescent="0.25">
      <c r="B228" s="15"/>
    </row>
    <row r="229" spans="2:2" x14ac:dyDescent="0.25">
      <c r="B229" s="15"/>
    </row>
    <row r="230" spans="2:2" x14ac:dyDescent="0.25">
      <c r="B230" s="15"/>
    </row>
    <row r="231" spans="2:2" x14ac:dyDescent="0.25">
      <c r="B231" s="15"/>
    </row>
    <row r="232" spans="2:2" x14ac:dyDescent="0.25">
      <c r="B232" s="15"/>
    </row>
    <row r="233" spans="2:2" x14ac:dyDescent="0.25">
      <c r="B233" s="15"/>
    </row>
    <row r="234" spans="2:2" x14ac:dyDescent="0.25">
      <c r="B234" s="15"/>
    </row>
    <row r="235" spans="2:2" x14ac:dyDescent="0.25">
      <c r="B235" s="15"/>
    </row>
    <row r="236" spans="2:2" x14ac:dyDescent="0.25">
      <c r="B236" s="15"/>
    </row>
    <row r="237" spans="2:2" x14ac:dyDescent="0.25">
      <c r="B237" s="15"/>
    </row>
    <row r="238" spans="2:2" x14ac:dyDescent="0.25">
      <c r="B238" s="15"/>
    </row>
    <row r="239" spans="2:2" x14ac:dyDescent="0.25">
      <c r="B239" s="15"/>
    </row>
    <row r="240" spans="2:2" x14ac:dyDescent="0.25">
      <c r="B240" s="15"/>
    </row>
    <row r="241" spans="2:2" x14ac:dyDescent="0.25">
      <c r="B241" s="15"/>
    </row>
    <row r="242" spans="2:2" x14ac:dyDescent="0.25">
      <c r="B242" s="15"/>
    </row>
    <row r="243" spans="2:2" x14ac:dyDescent="0.25">
      <c r="B243" s="15"/>
    </row>
    <row r="244" spans="2:2" x14ac:dyDescent="0.25">
      <c r="B244" s="15"/>
    </row>
    <row r="245" spans="2:2" x14ac:dyDescent="0.25">
      <c r="B245" s="15"/>
    </row>
    <row r="246" spans="2:2" x14ac:dyDescent="0.25">
      <c r="B246" s="15"/>
    </row>
    <row r="247" spans="2:2" x14ac:dyDescent="0.25">
      <c r="B247" s="15"/>
    </row>
    <row r="248" spans="2:2" x14ac:dyDescent="0.25">
      <c r="B248" s="15"/>
    </row>
    <row r="249" spans="2:2" x14ac:dyDescent="0.25">
      <c r="B249" s="15"/>
    </row>
    <row r="250" spans="2:2" x14ac:dyDescent="0.25">
      <c r="B250" s="15"/>
    </row>
    <row r="251" spans="2:2" x14ac:dyDescent="0.25">
      <c r="B251" s="15"/>
    </row>
    <row r="252" spans="2:2" x14ac:dyDescent="0.25">
      <c r="B252" s="15"/>
    </row>
    <row r="253" spans="2:2" x14ac:dyDescent="0.25">
      <c r="B253" s="15"/>
    </row>
    <row r="254" spans="2:2" x14ac:dyDescent="0.25">
      <c r="B254" s="15"/>
    </row>
    <row r="255" spans="2:2" x14ac:dyDescent="0.25">
      <c r="B255" s="15"/>
    </row>
    <row r="256" spans="2:2" x14ac:dyDescent="0.25">
      <c r="B256" s="15"/>
    </row>
    <row r="257" spans="2:2" x14ac:dyDescent="0.25">
      <c r="B257" s="15"/>
    </row>
    <row r="258" spans="2:2" x14ac:dyDescent="0.25">
      <c r="B258" s="15"/>
    </row>
    <row r="259" spans="2:2" x14ac:dyDescent="0.25">
      <c r="B259" s="15"/>
    </row>
    <row r="260" spans="2:2" x14ac:dyDescent="0.25">
      <c r="B260" s="15"/>
    </row>
    <row r="261" spans="2:2" x14ac:dyDescent="0.25">
      <c r="B261" s="15"/>
    </row>
    <row r="262" spans="2:2" x14ac:dyDescent="0.25">
      <c r="B262" s="15"/>
    </row>
    <row r="263" spans="2:2" x14ac:dyDescent="0.25">
      <c r="B263" s="15"/>
    </row>
    <row r="264" spans="2:2" x14ac:dyDescent="0.25">
      <c r="B264" s="15"/>
    </row>
    <row r="265" spans="2:2" x14ac:dyDescent="0.25">
      <c r="B265" s="15"/>
    </row>
    <row r="266" spans="2:2" x14ac:dyDescent="0.25">
      <c r="B266" s="15"/>
    </row>
    <row r="267" spans="2:2" x14ac:dyDescent="0.25">
      <c r="B267" s="15"/>
    </row>
    <row r="268" spans="2:2" x14ac:dyDescent="0.25">
      <c r="B268" s="15"/>
    </row>
    <row r="269" spans="2:2" x14ac:dyDescent="0.25">
      <c r="B269" s="15"/>
    </row>
    <row r="270" spans="2:2" x14ac:dyDescent="0.25">
      <c r="B270" s="15"/>
    </row>
    <row r="271" spans="2:2" x14ac:dyDescent="0.25">
      <c r="B271" s="15"/>
    </row>
    <row r="272" spans="2:2" x14ac:dyDescent="0.25">
      <c r="B272" s="15"/>
    </row>
    <row r="273" spans="2:2" x14ac:dyDescent="0.25">
      <c r="B273" s="15"/>
    </row>
    <row r="274" spans="2:2" x14ac:dyDescent="0.25">
      <c r="B274" s="15"/>
    </row>
    <row r="275" spans="2:2" x14ac:dyDescent="0.25">
      <c r="B275" s="15"/>
    </row>
    <row r="276" spans="2:2" x14ac:dyDescent="0.25">
      <c r="B276" s="15"/>
    </row>
    <row r="277" spans="2:2" x14ac:dyDescent="0.25">
      <c r="B277" s="15"/>
    </row>
    <row r="278" spans="2:2" x14ac:dyDescent="0.25">
      <c r="B278" s="15"/>
    </row>
    <row r="279" spans="2:2" x14ac:dyDescent="0.25">
      <c r="B279" s="15"/>
    </row>
    <row r="280" spans="2:2" x14ac:dyDescent="0.25">
      <c r="B280" s="15"/>
    </row>
    <row r="281" spans="2:2" x14ac:dyDescent="0.25">
      <c r="B281" s="15"/>
    </row>
    <row r="282" spans="2:2" x14ac:dyDescent="0.25">
      <c r="B282" s="15"/>
    </row>
    <row r="283" spans="2:2" x14ac:dyDescent="0.25">
      <c r="B283" s="15"/>
    </row>
    <row r="284" spans="2:2" x14ac:dyDescent="0.25">
      <c r="B284" s="15"/>
    </row>
    <row r="285" spans="2:2" x14ac:dyDescent="0.25">
      <c r="B285" s="15"/>
    </row>
    <row r="286" spans="2:2" x14ac:dyDescent="0.25">
      <c r="B286" s="15"/>
    </row>
    <row r="287" spans="2:2" x14ac:dyDescent="0.25">
      <c r="B287" s="15"/>
    </row>
    <row r="288" spans="2:2" x14ac:dyDescent="0.25">
      <c r="B288" s="15"/>
    </row>
    <row r="289" spans="2:2" x14ac:dyDescent="0.25">
      <c r="B289" s="15"/>
    </row>
    <row r="290" spans="2:2" x14ac:dyDescent="0.25">
      <c r="B290" s="15"/>
    </row>
    <row r="291" spans="2:2" x14ac:dyDescent="0.25">
      <c r="B291" s="15"/>
    </row>
    <row r="292" spans="2:2" x14ac:dyDescent="0.25">
      <c r="B292" s="15"/>
    </row>
    <row r="293" spans="2:2" x14ac:dyDescent="0.25">
      <c r="B293" s="15"/>
    </row>
    <row r="294" spans="2:2" x14ac:dyDescent="0.25">
      <c r="B294" s="15"/>
    </row>
    <row r="295" spans="2:2" x14ac:dyDescent="0.25">
      <c r="B295" s="15"/>
    </row>
    <row r="296" spans="2:2" x14ac:dyDescent="0.25">
      <c r="B296" s="15"/>
    </row>
    <row r="297" spans="2:2" x14ac:dyDescent="0.25">
      <c r="B297" s="15"/>
    </row>
    <row r="298" spans="2:2" x14ac:dyDescent="0.25">
      <c r="B298" s="15"/>
    </row>
    <row r="299" spans="2:2" x14ac:dyDescent="0.25">
      <c r="B299" s="15"/>
    </row>
    <row r="300" spans="2:2" x14ac:dyDescent="0.25">
      <c r="B300" s="15"/>
    </row>
    <row r="301" spans="2:2" x14ac:dyDescent="0.25">
      <c r="B301" s="15"/>
    </row>
    <row r="302" spans="2:2" x14ac:dyDescent="0.25">
      <c r="B302" s="15"/>
    </row>
    <row r="303" spans="2:2" x14ac:dyDescent="0.25">
      <c r="B303" s="15"/>
    </row>
    <row r="304" spans="2:2" x14ac:dyDescent="0.25">
      <c r="B304" s="15"/>
    </row>
    <row r="305" spans="2:2" x14ac:dyDescent="0.25">
      <c r="B305" s="15"/>
    </row>
    <row r="306" spans="2:2" x14ac:dyDescent="0.25">
      <c r="B306" s="15"/>
    </row>
    <row r="307" spans="2:2" x14ac:dyDescent="0.25">
      <c r="B307" s="15"/>
    </row>
    <row r="308" spans="2:2" x14ac:dyDescent="0.25">
      <c r="B308" s="15"/>
    </row>
    <row r="309" spans="2:2" x14ac:dyDescent="0.25">
      <c r="B309" s="15"/>
    </row>
    <row r="310" spans="2:2" x14ac:dyDescent="0.25">
      <c r="B310" s="15"/>
    </row>
    <row r="311" spans="2:2" x14ac:dyDescent="0.25">
      <c r="B311" s="15"/>
    </row>
    <row r="312" spans="2:2" x14ac:dyDescent="0.25">
      <c r="B312" s="15"/>
    </row>
    <row r="313" spans="2:2" x14ac:dyDescent="0.25">
      <c r="B313" s="15"/>
    </row>
    <row r="314" spans="2:2" x14ac:dyDescent="0.25">
      <c r="B314" s="15"/>
    </row>
    <row r="315" spans="2:2" x14ac:dyDescent="0.25">
      <c r="B315" s="15"/>
    </row>
    <row r="316" spans="2:2" x14ac:dyDescent="0.25">
      <c r="B316" s="15"/>
    </row>
    <row r="317" spans="2:2" x14ac:dyDescent="0.25">
      <c r="B317" s="15"/>
    </row>
    <row r="318" spans="2:2" x14ac:dyDescent="0.25">
      <c r="B318" s="15"/>
    </row>
    <row r="319" spans="2:2" x14ac:dyDescent="0.25">
      <c r="B319" s="15"/>
    </row>
    <row r="320" spans="2:2" x14ac:dyDescent="0.25">
      <c r="B320" s="15"/>
    </row>
    <row r="321" spans="2:2" x14ac:dyDescent="0.25">
      <c r="B321" s="15"/>
    </row>
    <row r="322" spans="2:2" x14ac:dyDescent="0.25">
      <c r="B322" s="15"/>
    </row>
    <row r="323" spans="2:2" x14ac:dyDescent="0.25">
      <c r="B323" s="15"/>
    </row>
    <row r="324" spans="2:2" x14ac:dyDescent="0.25">
      <c r="B324" s="15"/>
    </row>
    <row r="325" spans="2:2" x14ac:dyDescent="0.25">
      <c r="B325" s="15"/>
    </row>
    <row r="326" spans="2:2" x14ac:dyDescent="0.25">
      <c r="B326" s="15"/>
    </row>
    <row r="327" spans="2:2" x14ac:dyDescent="0.25">
      <c r="B327" s="15"/>
    </row>
    <row r="328" spans="2:2" x14ac:dyDescent="0.25">
      <c r="B328" s="15"/>
    </row>
    <row r="329" spans="2:2" x14ac:dyDescent="0.25">
      <c r="B329" s="15"/>
    </row>
    <row r="330" spans="2:2" x14ac:dyDescent="0.25">
      <c r="B330" s="15"/>
    </row>
    <row r="331" spans="2:2" x14ac:dyDescent="0.25">
      <c r="B331" s="15"/>
    </row>
    <row r="332" spans="2:2" x14ac:dyDescent="0.25">
      <c r="B332" s="15"/>
    </row>
    <row r="333" spans="2:2" x14ac:dyDescent="0.25">
      <c r="B333" s="15"/>
    </row>
    <row r="334" spans="2:2" x14ac:dyDescent="0.25">
      <c r="B334" s="15"/>
    </row>
    <row r="335" spans="2:2" x14ac:dyDescent="0.25">
      <c r="B335" s="15"/>
    </row>
    <row r="336" spans="2:2" x14ac:dyDescent="0.25">
      <c r="B336" s="15"/>
    </row>
    <row r="337" spans="2:2" x14ac:dyDescent="0.25">
      <c r="B337" s="15"/>
    </row>
    <row r="338" spans="2:2" x14ac:dyDescent="0.25">
      <c r="B338" s="15"/>
    </row>
    <row r="339" spans="2:2" x14ac:dyDescent="0.25">
      <c r="B339" s="15"/>
    </row>
    <row r="340" spans="2:2" x14ac:dyDescent="0.25">
      <c r="B340" s="15"/>
    </row>
    <row r="341" spans="2:2" x14ac:dyDescent="0.25">
      <c r="B341" s="15"/>
    </row>
    <row r="342" spans="2:2" x14ac:dyDescent="0.25">
      <c r="B342" s="15"/>
    </row>
    <row r="343" spans="2:2" x14ac:dyDescent="0.25">
      <c r="B343" s="15"/>
    </row>
    <row r="344" spans="2:2" x14ac:dyDescent="0.25">
      <c r="B344" s="15"/>
    </row>
    <row r="345" spans="2:2" x14ac:dyDescent="0.25">
      <c r="B345" s="15"/>
    </row>
    <row r="346" spans="2:2" x14ac:dyDescent="0.25">
      <c r="B346" s="15"/>
    </row>
    <row r="347" spans="2:2" x14ac:dyDescent="0.25">
      <c r="B347" s="15"/>
    </row>
    <row r="348" spans="2:2" x14ac:dyDescent="0.25">
      <c r="B348" s="15"/>
    </row>
    <row r="349" spans="2:2" x14ac:dyDescent="0.25">
      <c r="B349" s="15"/>
    </row>
    <row r="350" spans="2:2" x14ac:dyDescent="0.25">
      <c r="B350" s="15"/>
    </row>
    <row r="351" spans="2:2" x14ac:dyDescent="0.25">
      <c r="B351" s="15"/>
    </row>
    <row r="352" spans="2:2" x14ac:dyDescent="0.25">
      <c r="B352" s="15"/>
    </row>
    <row r="353" spans="2:2" x14ac:dyDescent="0.25">
      <c r="B353" s="15"/>
    </row>
    <row r="354" spans="2:2" x14ac:dyDescent="0.25">
      <c r="B354" s="15"/>
    </row>
    <row r="355" spans="2:2" x14ac:dyDescent="0.25">
      <c r="B355" s="15"/>
    </row>
    <row r="356" spans="2:2" x14ac:dyDescent="0.25">
      <c r="B356" s="15"/>
    </row>
    <row r="357" spans="2:2" x14ac:dyDescent="0.25">
      <c r="B357" s="15"/>
    </row>
    <row r="358" spans="2:2" x14ac:dyDescent="0.25">
      <c r="B358" s="15"/>
    </row>
    <row r="359" spans="2:2" x14ac:dyDescent="0.25">
      <c r="B359" s="15"/>
    </row>
    <row r="360" spans="2:2" x14ac:dyDescent="0.25">
      <c r="B360" s="15"/>
    </row>
    <row r="361" spans="2:2" x14ac:dyDescent="0.25">
      <c r="B361" s="15"/>
    </row>
    <row r="362" spans="2:2" x14ac:dyDescent="0.25">
      <c r="B362" s="15"/>
    </row>
    <row r="363" spans="2:2" x14ac:dyDescent="0.25">
      <c r="B363" s="15"/>
    </row>
    <row r="364" spans="2:2" x14ac:dyDescent="0.25">
      <c r="B364" s="15"/>
    </row>
    <row r="365" spans="2:2" x14ac:dyDescent="0.25">
      <c r="B365" s="15"/>
    </row>
    <row r="366" spans="2:2" x14ac:dyDescent="0.25">
      <c r="B366" s="15"/>
    </row>
    <row r="367" spans="2:2" x14ac:dyDescent="0.25">
      <c r="B367" s="15"/>
    </row>
    <row r="368" spans="2:2" x14ac:dyDescent="0.25">
      <c r="B368" s="15"/>
    </row>
    <row r="369" spans="2:2" x14ac:dyDescent="0.25">
      <c r="B369" s="15"/>
    </row>
    <row r="370" spans="2:2" x14ac:dyDescent="0.25">
      <c r="B370" s="15"/>
    </row>
    <row r="371" spans="2:2" x14ac:dyDescent="0.25">
      <c r="B371" s="15"/>
    </row>
    <row r="372" spans="2:2" x14ac:dyDescent="0.25">
      <c r="B372" s="15"/>
    </row>
    <row r="373" spans="2:2" x14ac:dyDescent="0.25">
      <c r="B373" s="15"/>
    </row>
    <row r="374" spans="2:2" x14ac:dyDescent="0.25">
      <c r="B374" s="15"/>
    </row>
    <row r="375" spans="2:2" x14ac:dyDescent="0.25">
      <c r="B375" s="15"/>
    </row>
    <row r="376" spans="2:2" x14ac:dyDescent="0.25">
      <c r="B376" s="15"/>
    </row>
    <row r="377" spans="2:2" x14ac:dyDescent="0.25">
      <c r="B377" s="15"/>
    </row>
    <row r="378" spans="2:2" x14ac:dyDescent="0.25">
      <c r="B378" s="15"/>
    </row>
    <row r="379" spans="2:2" x14ac:dyDescent="0.25">
      <c r="B379" s="15"/>
    </row>
    <row r="380" spans="2:2" x14ac:dyDescent="0.25">
      <c r="B380" s="15"/>
    </row>
    <row r="381" spans="2:2" x14ac:dyDescent="0.25">
      <c r="B381" s="15"/>
    </row>
    <row r="382" spans="2:2" x14ac:dyDescent="0.25">
      <c r="B382" s="15"/>
    </row>
    <row r="383" spans="2:2" x14ac:dyDescent="0.25">
      <c r="B383" s="15"/>
    </row>
    <row r="384" spans="2:2" x14ac:dyDescent="0.25">
      <c r="B384" s="15"/>
    </row>
    <row r="385" spans="2:2" x14ac:dyDescent="0.25">
      <c r="B385" s="15"/>
    </row>
    <row r="386" spans="2:2" x14ac:dyDescent="0.25">
      <c r="B386" s="15"/>
    </row>
    <row r="387" spans="2:2" x14ac:dyDescent="0.25">
      <c r="B387" s="15"/>
    </row>
    <row r="388" spans="2:2" x14ac:dyDescent="0.25">
      <c r="B388" s="15"/>
    </row>
    <row r="389" spans="2:2" x14ac:dyDescent="0.25">
      <c r="B389" s="15"/>
    </row>
    <row r="390" spans="2:2" x14ac:dyDescent="0.25">
      <c r="B390" s="15"/>
    </row>
    <row r="391" spans="2:2" x14ac:dyDescent="0.25">
      <c r="B391" s="15"/>
    </row>
    <row r="392" spans="2:2" x14ac:dyDescent="0.25">
      <c r="B392" s="15"/>
    </row>
    <row r="393" spans="2:2" x14ac:dyDescent="0.25">
      <c r="B393" s="15"/>
    </row>
    <row r="394" spans="2:2" x14ac:dyDescent="0.25">
      <c r="B394" s="15"/>
    </row>
    <row r="395" spans="2:2" x14ac:dyDescent="0.25">
      <c r="B395" s="15"/>
    </row>
    <row r="396" spans="2:2" x14ac:dyDescent="0.25">
      <c r="B396" s="15"/>
    </row>
    <row r="397" spans="2:2" x14ac:dyDescent="0.25">
      <c r="B397" s="15"/>
    </row>
    <row r="398" spans="2:2" x14ac:dyDescent="0.25">
      <c r="B398" s="15"/>
    </row>
    <row r="399" spans="2:2" x14ac:dyDescent="0.25">
      <c r="B399" s="15"/>
    </row>
    <row r="400" spans="2:2" x14ac:dyDescent="0.25">
      <c r="B400" s="15"/>
    </row>
    <row r="401" spans="2:2" x14ac:dyDescent="0.25">
      <c r="B401" s="15"/>
    </row>
    <row r="402" spans="2:2" x14ac:dyDescent="0.25">
      <c r="B402" s="15"/>
    </row>
    <row r="403" spans="2:2" x14ac:dyDescent="0.25">
      <c r="B403" s="15"/>
    </row>
    <row r="404" spans="2:2" x14ac:dyDescent="0.25">
      <c r="B404" s="15"/>
    </row>
    <row r="405" spans="2:2" x14ac:dyDescent="0.25">
      <c r="B405" s="15"/>
    </row>
    <row r="406" spans="2:2" x14ac:dyDescent="0.25">
      <c r="B406" s="15"/>
    </row>
    <row r="407" spans="2:2" x14ac:dyDescent="0.25">
      <c r="B407" s="15"/>
    </row>
    <row r="408" spans="2:2" x14ac:dyDescent="0.25">
      <c r="B408" s="15"/>
    </row>
    <row r="409" spans="2:2" x14ac:dyDescent="0.25">
      <c r="B409" s="15"/>
    </row>
    <row r="410" spans="2:2" x14ac:dyDescent="0.25">
      <c r="B410" s="15"/>
    </row>
    <row r="411" spans="2:2" x14ac:dyDescent="0.25">
      <c r="B411" s="15"/>
    </row>
    <row r="412" spans="2:2" x14ac:dyDescent="0.25">
      <c r="B412" s="15"/>
    </row>
    <row r="413" spans="2:2" x14ac:dyDescent="0.25">
      <c r="B413" s="15"/>
    </row>
    <row r="414" spans="2:2" x14ac:dyDescent="0.25">
      <c r="B414" s="15"/>
    </row>
    <row r="415" spans="2:2" x14ac:dyDescent="0.25">
      <c r="B415" s="15"/>
    </row>
    <row r="416" spans="2:2" x14ac:dyDescent="0.25">
      <c r="B416" s="15"/>
    </row>
    <row r="417" spans="2:2" x14ac:dyDescent="0.25">
      <c r="B417" s="15"/>
    </row>
    <row r="418" spans="2:2" x14ac:dyDescent="0.25">
      <c r="B418" s="15"/>
    </row>
    <row r="419" spans="2:2" x14ac:dyDescent="0.25">
      <c r="B419" s="15"/>
    </row>
    <row r="420" spans="2:2" x14ac:dyDescent="0.25">
      <c r="B420" s="15"/>
    </row>
    <row r="421" spans="2:2" x14ac:dyDescent="0.25">
      <c r="B421" s="15"/>
    </row>
    <row r="422" spans="2:2" x14ac:dyDescent="0.25">
      <c r="B422" s="15"/>
    </row>
    <row r="423" spans="2:2" x14ac:dyDescent="0.25">
      <c r="B423" s="15"/>
    </row>
    <row r="424" spans="2:2" x14ac:dyDescent="0.25">
      <c r="B424" s="15"/>
    </row>
    <row r="425" spans="2:2" x14ac:dyDescent="0.25">
      <c r="B425" s="15"/>
    </row>
    <row r="426" spans="2:2" x14ac:dyDescent="0.25">
      <c r="B426" s="15"/>
    </row>
    <row r="427" spans="2:2" x14ac:dyDescent="0.25">
      <c r="B427" s="15"/>
    </row>
    <row r="428" spans="2:2" x14ac:dyDescent="0.25">
      <c r="B428" s="15"/>
    </row>
    <row r="429" spans="2:2" x14ac:dyDescent="0.25">
      <c r="B429" s="15"/>
    </row>
    <row r="430" spans="2:2" x14ac:dyDescent="0.25">
      <c r="B430" s="15"/>
    </row>
    <row r="431" spans="2:2" x14ac:dyDescent="0.25">
      <c r="B431" s="15"/>
    </row>
    <row r="432" spans="2:2" x14ac:dyDescent="0.25">
      <c r="B432" s="15"/>
    </row>
    <row r="433" spans="2:2" x14ac:dyDescent="0.25">
      <c r="B433" s="15"/>
    </row>
    <row r="434" spans="2:2" x14ac:dyDescent="0.25">
      <c r="B434" s="15"/>
    </row>
    <row r="435" spans="2:2" x14ac:dyDescent="0.25">
      <c r="B435" s="15"/>
    </row>
    <row r="436" spans="2:2" x14ac:dyDescent="0.25">
      <c r="B436" s="15"/>
    </row>
    <row r="437" spans="2:2" x14ac:dyDescent="0.25">
      <c r="B437" s="15"/>
    </row>
    <row r="438" spans="2:2" x14ac:dyDescent="0.25">
      <c r="B438" s="15"/>
    </row>
    <row r="439" spans="2:2" x14ac:dyDescent="0.25">
      <c r="B439" s="15"/>
    </row>
    <row r="440" spans="2:2" x14ac:dyDescent="0.25">
      <c r="B440" s="15"/>
    </row>
    <row r="441" spans="2:2" x14ac:dyDescent="0.25">
      <c r="B441" s="15"/>
    </row>
    <row r="442" spans="2:2" x14ac:dyDescent="0.25">
      <c r="B442" s="15"/>
    </row>
    <row r="443" spans="2:2" x14ac:dyDescent="0.25">
      <c r="B443" s="15"/>
    </row>
  </sheetData>
  <mergeCells count="15">
    <mergeCell ref="D43:F43"/>
    <mergeCell ref="B40:D40"/>
    <mergeCell ref="E40:F40"/>
    <mergeCell ref="I40:J40"/>
    <mergeCell ref="B41:D41"/>
    <mergeCell ref="E41:F41"/>
    <mergeCell ref="B42:D42"/>
    <mergeCell ref="E42:F42"/>
    <mergeCell ref="I42:J42"/>
    <mergeCell ref="B38:D38"/>
    <mergeCell ref="E38:F38"/>
    <mergeCell ref="I38:J38"/>
    <mergeCell ref="B39:D39"/>
    <mergeCell ref="E39:F39"/>
    <mergeCell ref="I39:J39"/>
  </mergeCells>
  <conditionalFormatting sqref="B4:K34">
    <cfRule type="expression" dxfId="10" priority="1">
      <formula>WEEKDAY($B4,2)&gt;5</formula>
    </cfRule>
  </conditionalFormatting>
  <pageMargins left="0.25" right="0.25" top="0.75" bottom="0.75" header="0.3" footer="0.3"/>
  <pageSetup paperSize="9" orientation="landscape" horizontalDpi="4294967293" r:id="rId1"/>
  <headerFooter>
    <oddFooter>&amp;RImprimé le &amp;D</oddFooter>
  </headerFooter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24"/>
  <sheetViews>
    <sheetView workbookViewId="0">
      <selection activeCell="E13" sqref="E13"/>
    </sheetView>
  </sheetViews>
  <sheetFormatPr baseColWidth="10" defaultRowHeight="15" x14ac:dyDescent="0.25"/>
  <cols>
    <col min="5" max="5" width="11.42578125" style="1"/>
  </cols>
  <sheetData>
    <row r="1" spans="1:13" x14ac:dyDescent="0.25">
      <c r="A1" s="79" t="s">
        <v>15</v>
      </c>
      <c r="B1" s="79"/>
      <c r="C1" s="79"/>
      <c r="D1" s="79"/>
      <c r="E1" s="5">
        <v>12</v>
      </c>
      <c r="M1" s="68" t="s">
        <v>24</v>
      </c>
    </row>
    <row r="2" spans="1:13" x14ac:dyDescent="0.25">
      <c r="A2" s="79" t="s">
        <v>16</v>
      </c>
      <c r="B2" s="79"/>
      <c r="C2" s="79"/>
      <c r="D2" s="79"/>
      <c r="E2" s="5">
        <v>52</v>
      </c>
      <c r="M2" s="68" t="s">
        <v>25</v>
      </c>
    </row>
    <row r="3" spans="1:13" x14ac:dyDescent="0.25">
      <c r="A3" s="79" t="s">
        <v>13</v>
      </c>
      <c r="B3" s="79"/>
      <c r="C3" s="79"/>
      <c r="D3" s="79"/>
      <c r="E3" s="5">
        <v>3</v>
      </c>
    </row>
    <row r="4" spans="1:13" x14ac:dyDescent="0.25">
      <c r="A4" s="79" t="s">
        <v>11</v>
      </c>
      <c r="B4" s="79"/>
      <c r="C4" s="79"/>
      <c r="D4" s="79"/>
      <c r="E4" s="5">
        <v>52</v>
      </c>
    </row>
    <row r="5" spans="1:13" x14ac:dyDescent="0.25">
      <c r="A5" s="79" t="s">
        <v>6</v>
      </c>
      <c r="B5" s="79"/>
      <c r="C5" s="79"/>
      <c r="D5" s="79"/>
      <c r="E5" s="5">
        <v>30</v>
      </c>
    </row>
    <row r="6" spans="1:13" x14ac:dyDescent="0.25">
      <c r="A6" s="79" t="s">
        <v>7</v>
      </c>
      <c r="B6" s="79"/>
      <c r="C6" s="79"/>
      <c r="D6" s="79"/>
      <c r="E6" s="5">
        <v>3.99</v>
      </c>
    </row>
    <row r="7" spans="1:13" x14ac:dyDescent="0.25">
      <c r="A7" s="79" t="s">
        <v>19</v>
      </c>
      <c r="B7" s="79"/>
      <c r="C7" s="79"/>
      <c r="D7" s="79"/>
      <c r="E7" s="5">
        <v>4.5</v>
      </c>
    </row>
    <row r="8" spans="1:13" x14ac:dyDescent="0.25">
      <c r="A8" s="79" t="s">
        <v>18</v>
      </c>
      <c r="B8" s="79"/>
      <c r="C8" s="79"/>
      <c r="D8" s="79"/>
      <c r="E8" s="5">
        <v>0</v>
      </c>
    </row>
    <row r="9" spans="1:13" x14ac:dyDescent="0.25">
      <c r="A9" s="79" t="s">
        <v>26</v>
      </c>
      <c r="B9" s="79"/>
      <c r="C9" s="79"/>
      <c r="D9" s="79"/>
      <c r="E9" s="5">
        <v>1</v>
      </c>
    </row>
    <row r="10" spans="1:13" x14ac:dyDescent="0.25">
      <c r="A10" s="79" t="s">
        <v>8</v>
      </c>
      <c r="B10" s="79"/>
      <c r="C10" s="79"/>
      <c r="D10" s="79"/>
      <c r="E10" s="5">
        <v>3</v>
      </c>
    </row>
    <row r="11" spans="1:13" x14ac:dyDescent="0.25">
      <c r="A11" s="79" t="s">
        <v>9</v>
      </c>
      <c r="B11" s="79"/>
      <c r="C11" s="79"/>
      <c r="D11" s="79"/>
      <c r="E11" s="5">
        <f>E6*(E4*E5)/E1</f>
        <v>518.70000000000005</v>
      </c>
    </row>
    <row r="12" spans="1:13" x14ac:dyDescent="0.25">
      <c r="A12" s="79" t="s">
        <v>12</v>
      </c>
      <c r="B12" s="79"/>
      <c r="C12" s="79"/>
      <c r="D12" s="79"/>
      <c r="E12" s="5">
        <f>INT(E5*E4/E1)</f>
        <v>130</v>
      </c>
    </row>
    <row r="13" spans="1:13" x14ac:dyDescent="0.25">
      <c r="A13" s="79" t="s">
        <v>28</v>
      </c>
      <c r="B13" s="79"/>
      <c r="C13" s="79"/>
      <c r="D13" s="79"/>
      <c r="E13" s="5">
        <f>8*0.493</f>
        <v>3.944</v>
      </c>
    </row>
    <row r="14" spans="1:13" x14ac:dyDescent="0.25">
      <c r="A14" s="80"/>
      <c r="B14" s="80"/>
      <c r="C14" s="80"/>
      <c r="D14" s="80"/>
    </row>
    <row r="15" spans="1:13" x14ac:dyDescent="0.25">
      <c r="A15" s="79" t="s">
        <v>60</v>
      </c>
      <c r="B15" s="79"/>
      <c r="C15" s="79"/>
      <c r="D15" s="79"/>
      <c r="E15" s="7">
        <v>0.29166666666666669</v>
      </c>
      <c r="F15" s="78">
        <v>0.70833333333333337</v>
      </c>
    </row>
    <row r="16" spans="1:13" x14ac:dyDescent="0.25">
      <c r="A16" s="46"/>
      <c r="B16" s="46"/>
      <c r="C16" s="46"/>
      <c r="D16" s="46"/>
    </row>
    <row r="17" spans="1:13" x14ac:dyDescent="0.25">
      <c r="A17" s="46"/>
      <c r="B17" s="46"/>
      <c r="C17" s="46"/>
      <c r="D17" s="46"/>
    </row>
    <row r="18" spans="1:13" s="1" customFormat="1" x14ac:dyDescent="0.25">
      <c r="A18" s="46"/>
      <c r="B18" s="46"/>
      <c r="C18" s="46"/>
      <c r="D18" s="46"/>
      <c r="F18"/>
      <c r="G18"/>
      <c r="H18"/>
      <c r="I18"/>
      <c r="J18"/>
      <c r="K18"/>
      <c r="L18"/>
      <c r="M18"/>
    </row>
    <row r="19" spans="1:13" s="1" customFormat="1" x14ac:dyDescent="0.25">
      <c r="A19" s="46"/>
      <c r="B19" s="46"/>
      <c r="C19" s="46"/>
      <c r="D19" s="46"/>
      <c r="F19"/>
      <c r="G19"/>
      <c r="H19"/>
      <c r="I19"/>
      <c r="J19"/>
      <c r="K19"/>
      <c r="L19"/>
      <c r="M19"/>
    </row>
    <row r="20" spans="1:13" s="1" customFormat="1" x14ac:dyDescent="0.25">
      <c r="A20" s="46"/>
      <c r="B20" s="46"/>
      <c r="C20" s="46"/>
      <c r="D20" s="46"/>
      <c r="F20"/>
      <c r="G20"/>
      <c r="H20"/>
      <c r="I20"/>
      <c r="J20"/>
      <c r="K20"/>
      <c r="L20"/>
      <c r="M20"/>
    </row>
    <row r="21" spans="1:13" s="1" customFormat="1" x14ac:dyDescent="0.25">
      <c r="A21" s="46"/>
      <c r="B21" s="46"/>
      <c r="C21" s="46"/>
      <c r="D21" s="46"/>
      <c r="F21"/>
      <c r="G21"/>
      <c r="H21"/>
      <c r="I21"/>
      <c r="J21"/>
      <c r="K21"/>
      <c r="L21"/>
      <c r="M21"/>
    </row>
    <row r="22" spans="1:13" s="1" customFormat="1" x14ac:dyDescent="0.25">
      <c r="A22" s="46"/>
      <c r="B22" s="46"/>
      <c r="C22" s="46"/>
      <c r="D22" s="46"/>
      <c r="F22"/>
      <c r="G22"/>
      <c r="H22"/>
      <c r="I22"/>
      <c r="J22"/>
      <c r="K22"/>
      <c r="L22"/>
      <c r="M22"/>
    </row>
    <row r="23" spans="1:13" s="1" customFormat="1" x14ac:dyDescent="0.25">
      <c r="A23" s="46"/>
      <c r="B23" s="46"/>
      <c r="C23" s="46"/>
      <c r="D23" s="46"/>
      <c r="F23"/>
      <c r="G23"/>
      <c r="H23"/>
      <c r="I23"/>
      <c r="J23"/>
      <c r="K23"/>
      <c r="L23"/>
      <c r="M23"/>
    </row>
    <row r="24" spans="1:13" s="1" customFormat="1" x14ac:dyDescent="0.25">
      <c r="A24" s="46"/>
      <c r="B24" s="46"/>
      <c r="C24" s="46"/>
      <c r="D24" s="46"/>
      <c r="F24"/>
      <c r="G24"/>
      <c r="H24"/>
      <c r="I24"/>
      <c r="J24"/>
      <c r="K24"/>
      <c r="L24"/>
      <c r="M24"/>
    </row>
  </sheetData>
  <mergeCells count="24">
    <mergeCell ref="A12:D12"/>
    <mergeCell ref="A1:D1"/>
    <mergeCell ref="A2:D2"/>
    <mergeCell ref="A3:D3"/>
    <mergeCell ref="A4:D4"/>
    <mergeCell ref="A5:D5"/>
    <mergeCell ref="A6:D6"/>
    <mergeCell ref="A7:D7"/>
    <mergeCell ref="A8:D8"/>
    <mergeCell ref="A9:D9"/>
    <mergeCell ref="A10:D10"/>
    <mergeCell ref="A11:D11"/>
    <mergeCell ref="A24:D24"/>
    <mergeCell ref="A13:D13"/>
    <mergeCell ref="A14:D14"/>
    <mergeCell ref="A15:D15"/>
    <mergeCell ref="A16:D16"/>
    <mergeCell ref="A17:D17"/>
    <mergeCell ref="A18:D18"/>
    <mergeCell ref="A19:D19"/>
    <mergeCell ref="A20:D20"/>
    <mergeCell ref="A21:D21"/>
    <mergeCell ref="A22:D22"/>
    <mergeCell ref="A23:D23"/>
  </mergeCells>
  <pageMargins left="0.7" right="0.7" top="0.75" bottom="0.75" header="0.3" footer="0.3"/>
  <pageSetup paperSize="9" orientation="portrait" horizontalDpi="4294967293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D3:N32"/>
  <sheetViews>
    <sheetView workbookViewId="0">
      <selection activeCell="G32" sqref="G32"/>
    </sheetView>
  </sheetViews>
  <sheetFormatPr baseColWidth="10" defaultRowHeight="15" x14ac:dyDescent="0.25"/>
  <cols>
    <col min="4" max="4" width="31.140625" bestFit="1" customWidth="1"/>
    <col min="6" max="6" width="2" bestFit="1" customWidth="1"/>
    <col min="8" max="8" width="2" bestFit="1" customWidth="1"/>
    <col min="11" max="11" width="2" bestFit="1" customWidth="1"/>
    <col min="13" max="13" width="2" bestFit="1" customWidth="1"/>
  </cols>
  <sheetData>
    <row r="3" spans="4:14" ht="15.75" thickBot="1" x14ac:dyDescent="0.3"/>
    <row r="4" spans="4:14" ht="15.75" thickBot="1" x14ac:dyDescent="0.3">
      <c r="E4" s="47" t="s">
        <v>37</v>
      </c>
      <c r="F4" s="48"/>
      <c r="G4" s="48"/>
      <c r="H4" s="48"/>
      <c r="I4" s="49"/>
      <c r="J4" s="47" t="s">
        <v>38</v>
      </c>
      <c r="K4" s="48"/>
      <c r="L4" s="48"/>
      <c r="M4" s="48"/>
      <c r="N4" s="49"/>
    </row>
    <row r="5" spans="4:14" x14ac:dyDescent="0.25">
      <c r="D5" s="50" t="s">
        <v>39</v>
      </c>
      <c r="E5" s="51"/>
      <c r="F5" s="52"/>
      <c r="G5" s="52"/>
      <c r="H5" s="52"/>
      <c r="I5" s="53"/>
      <c r="J5" s="51">
        <v>653.28</v>
      </c>
      <c r="K5" s="52" t="s">
        <v>40</v>
      </c>
      <c r="L5" s="54">
        <v>2.9000000000000001E-2</v>
      </c>
      <c r="M5" s="52" t="s">
        <v>41</v>
      </c>
      <c r="N5" s="55">
        <f>SUM(J5*L5)</f>
        <v>18.945119999999999</v>
      </c>
    </row>
    <row r="6" spans="4:14" x14ac:dyDescent="0.25">
      <c r="D6" s="56" t="s">
        <v>42</v>
      </c>
      <c r="E6" s="57"/>
      <c r="F6" s="58"/>
      <c r="G6" s="58"/>
      <c r="H6" s="58"/>
      <c r="I6" s="59"/>
      <c r="J6" s="57">
        <v>653.28</v>
      </c>
      <c r="K6" s="58" t="s">
        <v>40</v>
      </c>
      <c r="L6" s="60">
        <v>6.8000000000000005E-2</v>
      </c>
      <c r="M6" s="58" t="s">
        <v>41</v>
      </c>
      <c r="N6" s="61">
        <f t="shared" ref="N6:N18" si="0">SUM(J6*L6)</f>
        <v>44.42304</v>
      </c>
    </row>
    <row r="7" spans="4:14" x14ac:dyDescent="0.25">
      <c r="D7" s="56" t="s">
        <v>43</v>
      </c>
      <c r="E7" s="57"/>
      <c r="F7" s="58"/>
      <c r="G7" s="58"/>
      <c r="H7" s="58"/>
      <c r="I7" s="59"/>
      <c r="J7" s="57">
        <v>664.92</v>
      </c>
      <c r="K7" s="58" t="s">
        <v>40</v>
      </c>
      <c r="L7" s="60">
        <v>4.0000000000000001E-3</v>
      </c>
      <c r="M7" s="58" t="s">
        <v>41</v>
      </c>
      <c r="N7" s="61">
        <f t="shared" si="0"/>
        <v>2.6596799999999998</v>
      </c>
    </row>
    <row r="8" spans="4:14" x14ac:dyDescent="0.25">
      <c r="D8" s="56" t="s">
        <v>44</v>
      </c>
      <c r="E8" s="57">
        <v>664.92</v>
      </c>
      <c r="F8" s="58" t="s">
        <v>40</v>
      </c>
      <c r="G8" s="60">
        <v>0.13</v>
      </c>
      <c r="H8" s="58" t="s">
        <v>41</v>
      </c>
      <c r="I8" s="61">
        <f>SUM(E8*G8)</f>
        <v>86.439599999999999</v>
      </c>
      <c r="J8" s="57"/>
      <c r="K8" s="58"/>
      <c r="L8" s="58"/>
      <c r="M8" s="58"/>
      <c r="N8" s="61"/>
    </row>
    <row r="9" spans="4:14" x14ac:dyDescent="0.25">
      <c r="D9" s="56" t="s">
        <v>43</v>
      </c>
      <c r="E9" s="57">
        <v>664.92</v>
      </c>
      <c r="F9" s="58" t="s">
        <v>40</v>
      </c>
      <c r="G9" s="60">
        <v>8.5500000000000007E-2</v>
      </c>
      <c r="H9" s="58" t="s">
        <v>41</v>
      </c>
      <c r="I9" s="61">
        <f t="shared" ref="I9:I19" si="1">SUM(E9*G9)</f>
        <v>56.850659999999998</v>
      </c>
      <c r="J9" s="57">
        <v>664.92</v>
      </c>
      <c r="K9" s="58" t="s">
        <v>40</v>
      </c>
      <c r="L9" s="60">
        <v>6.9000000000000006E-2</v>
      </c>
      <c r="M9" s="58" t="s">
        <v>41</v>
      </c>
      <c r="N9" s="61">
        <f t="shared" si="0"/>
        <v>45.879480000000001</v>
      </c>
    </row>
    <row r="10" spans="4:14" x14ac:dyDescent="0.25">
      <c r="D10" s="56"/>
      <c r="E10" s="57">
        <v>664.92</v>
      </c>
      <c r="F10" s="58" t="s">
        <v>40</v>
      </c>
      <c r="G10" s="60">
        <v>1.9E-2</v>
      </c>
      <c r="H10" s="58" t="s">
        <v>41</v>
      </c>
      <c r="I10" s="61">
        <f t="shared" si="1"/>
        <v>12.633479999999999</v>
      </c>
      <c r="J10" s="57"/>
      <c r="K10" s="58"/>
      <c r="L10" s="58"/>
      <c r="M10" s="58"/>
      <c r="N10" s="61"/>
    </row>
    <row r="11" spans="4:14" x14ac:dyDescent="0.25">
      <c r="D11" s="56" t="s">
        <v>45</v>
      </c>
      <c r="E11" s="57">
        <v>664.92</v>
      </c>
      <c r="F11" s="58" t="s">
        <v>40</v>
      </c>
      <c r="G11" s="60">
        <v>5.2499999999999998E-2</v>
      </c>
      <c r="H11" s="58" t="s">
        <v>41</v>
      </c>
      <c r="I11" s="61">
        <f t="shared" si="1"/>
        <v>34.908299999999997</v>
      </c>
      <c r="J11" s="57"/>
      <c r="K11" s="58"/>
      <c r="L11" s="58"/>
      <c r="M11" s="58"/>
      <c r="N11" s="61"/>
    </row>
    <row r="12" spans="4:14" x14ac:dyDescent="0.25">
      <c r="D12" s="56" t="s">
        <v>46</v>
      </c>
      <c r="E12" s="57">
        <v>664.92</v>
      </c>
      <c r="F12" s="58" t="s">
        <v>40</v>
      </c>
      <c r="G12" s="60">
        <v>0.01</v>
      </c>
      <c r="H12" s="58" t="s">
        <v>41</v>
      </c>
      <c r="I12" s="61">
        <f t="shared" si="1"/>
        <v>6.6491999999999996</v>
      </c>
      <c r="J12" s="57"/>
      <c r="K12" s="58"/>
      <c r="L12" s="58"/>
      <c r="M12" s="58"/>
      <c r="N12" s="61"/>
    </row>
    <row r="13" spans="4:14" x14ac:dyDescent="0.25">
      <c r="D13" s="56" t="s">
        <v>47</v>
      </c>
      <c r="E13" s="57">
        <v>664.92</v>
      </c>
      <c r="F13" s="58" t="s">
        <v>40</v>
      </c>
      <c r="G13" s="60">
        <v>1E-3</v>
      </c>
      <c r="H13" s="58" t="s">
        <v>41</v>
      </c>
      <c r="I13" s="61">
        <f t="shared" si="1"/>
        <v>0.66491999999999996</v>
      </c>
      <c r="J13" s="57"/>
      <c r="K13" s="58"/>
      <c r="L13" s="58"/>
      <c r="M13" s="58"/>
      <c r="N13" s="61"/>
    </row>
    <row r="14" spans="4:14" x14ac:dyDescent="0.25">
      <c r="D14" s="56" t="s">
        <v>48</v>
      </c>
      <c r="E14" s="57">
        <v>664.92</v>
      </c>
      <c r="F14" s="58" t="s">
        <v>40</v>
      </c>
      <c r="G14" s="60">
        <v>3.0000000000000001E-3</v>
      </c>
      <c r="H14" s="58" t="s">
        <v>41</v>
      </c>
      <c r="I14" s="61">
        <f t="shared" si="1"/>
        <v>1.9947599999999999</v>
      </c>
      <c r="J14" s="57"/>
      <c r="K14" s="58"/>
      <c r="L14" s="58"/>
      <c r="M14" s="58"/>
      <c r="N14" s="61"/>
    </row>
    <row r="15" spans="4:14" x14ac:dyDescent="0.25">
      <c r="D15" s="56" t="s">
        <v>49</v>
      </c>
      <c r="E15" s="57">
        <v>664.92</v>
      </c>
      <c r="F15" s="58" t="s">
        <v>40</v>
      </c>
      <c r="G15" s="60">
        <v>5.4999999999999997E-3</v>
      </c>
      <c r="H15" s="58" t="s">
        <v>41</v>
      </c>
      <c r="I15" s="61">
        <f t="shared" si="1"/>
        <v>3.6570599999999995</v>
      </c>
      <c r="J15" s="57"/>
      <c r="K15" s="58"/>
      <c r="L15" s="58"/>
      <c r="M15" s="58"/>
      <c r="N15" s="61"/>
    </row>
    <row r="16" spans="4:14" x14ac:dyDescent="0.25">
      <c r="D16" s="56" t="s">
        <v>50</v>
      </c>
      <c r="E16" s="57">
        <v>664.92</v>
      </c>
      <c r="F16" s="58" t="s">
        <v>40</v>
      </c>
      <c r="G16" s="60">
        <v>1.6000000000000001E-4</v>
      </c>
      <c r="H16" s="58" t="s">
        <v>41</v>
      </c>
      <c r="I16" s="61">
        <f t="shared" si="1"/>
        <v>0.1063872</v>
      </c>
      <c r="J16" s="57"/>
      <c r="K16" s="58"/>
      <c r="L16" s="58"/>
      <c r="M16" s="58"/>
      <c r="N16" s="61"/>
    </row>
    <row r="17" spans="4:14" x14ac:dyDescent="0.25">
      <c r="D17" s="56" t="s">
        <v>51</v>
      </c>
      <c r="E17" s="57">
        <v>664.92</v>
      </c>
      <c r="F17" s="58" t="s">
        <v>40</v>
      </c>
      <c r="G17" s="60">
        <v>6.0100000000000001E-2</v>
      </c>
      <c r="H17" s="58" t="s">
        <v>41</v>
      </c>
      <c r="I17" s="61">
        <f t="shared" si="1"/>
        <v>39.961691999999999</v>
      </c>
      <c r="J17" s="57">
        <v>664.92</v>
      </c>
      <c r="K17" s="58" t="s">
        <v>40</v>
      </c>
      <c r="L17" s="60">
        <v>4.0099999999999997E-2</v>
      </c>
      <c r="M17" s="58" t="s">
        <v>41</v>
      </c>
      <c r="N17" s="61">
        <f t="shared" si="0"/>
        <v>26.663291999999995</v>
      </c>
    </row>
    <row r="18" spans="4:14" x14ac:dyDescent="0.25">
      <c r="D18" s="56" t="s">
        <v>52</v>
      </c>
      <c r="E18" s="57">
        <v>664.92</v>
      </c>
      <c r="F18" s="58" t="s">
        <v>40</v>
      </c>
      <c r="G18" s="60">
        <v>1.4200000000000001E-2</v>
      </c>
      <c r="H18" s="58" t="s">
        <v>41</v>
      </c>
      <c r="I18" s="61">
        <f t="shared" si="1"/>
        <v>9.4418640000000007</v>
      </c>
      <c r="J18" s="57">
        <v>664.92</v>
      </c>
      <c r="K18" s="58" t="s">
        <v>40</v>
      </c>
      <c r="L18" s="60">
        <v>1.15E-2</v>
      </c>
      <c r="M18" s="58" t="s">
        <v>41</v>
      </c>
      <c r="N18" s="61">
        <f t="shared" si="0"/>
        <v>7.6465799999999993</v>
      </c>
    </row>
    <row r="19" spans="4:14" ht="15.75" thickBot="1" x14ac:dyDescent="0.3">
      <c r="D19" s="62" t="s">
        <v>53</v>
      </c>
      <c r="E19" s="63">
        <v>664.92</v>
      </c>
      <c r="F19" s="64" t="s">
        <v>40</v>
      </c>
      <c r="G19" s="65">
        <v>4.0500000000000001E-2</v>
      </c>
      <c r="H19" s="64" t="s">
        <v>41</v>
      </c>
      <c r="I19" s="66">
        <f t="shared" si="1"/>
        <v>26.929259999999999</v>
      </c>
      <c r="J19" s="63"/>
      <c r="K19" s="64"/>
      <c r="L19" s="64"/>
      <c r="M19" s="64"/>
      <c r="N19" s="67"/>
    </row>
    <row r="20" spans="4:14" x14ac:dyDescent="0.25">
      <c r="D20" s="68"/>
      <c r="E20" s="68"/>
      <c r="F20" s="68"/>
      <c r="G20" s="68"/>
      <c r="H20" s="68"/>
      <c r="I20" s="69">
        <f>SUM(I8:I19)</f>
        <v>280.2371832</v>
      </c>
      <c r="J20" s="68"/>
      <c r="K20" s="68"/>
      <c r="L20" s="68"/>
      <c r="M20" s="68"/>
      <c r="N20" s="70">
        <f>SUM(N5:N18)</f>
        <v>146.21719199999998</v>
      </c>
    </row>
    <row r="22" spans="4:14" x14ac:dyDescent="0.25">
      <c r="D22" s="71" t="s">
        <v>54</v>
      </c>
      <c r="E22" s="72">
        <f>SUM(I20,N20)</f>
        <v>426.45437519999996</v>
      </c>
      <c r="F22" s="72"/>
      <c r="G22" s="72"/>
      <c r="H22" s="72"/>
      <c r="I22" s="72"/>
      <c r="J22" s="72"/>
      <c r="K22" s="72"/>
      <c r="L22" s="72"/>
      <c r="M22" s="72"/>
      <c r="N22" s="72"/>
    </row>
    <row r="28" spans="4:14" x14ac:dyDescent="0.25">
      <c r="D28" t="s">
        <v>55</v>
      </c>
      <c r="E28" s="75">
        <f>SUM(E29*E31/E32)</f>
        <v>13</v>
      </c>
    </row>
    <row r="29" spans="4:14" x14ac:dyDescent="0.25">
      <c r="D29" t="s">
        <v>56</v>
      </c>
      <c r="E29" s="68">
        <v>52</v>
      </c>
    </row>
    <row r="30" spans="4:14" x14ac:dyDescent="0.25">
      <c r="D30" t="s">
        <v>57</v>
      </c>
      <c r="E30" s="68">
        <v>30</v>
      </c>
      <c r="F30" s="68"/>
      <c r="G30" s="73"/>
      <c r="H30" s="68"/>
      <c r="I30" s="74"/>
    </row>
    <row r="31" spans="4:14" x14ac:dyDescent="0.25">
      <c r="D31" t="s">
        <v>58</v>
      </c>
      <c r="E31" s="68">
        <v>3</v>
      </c>
    </row>
    <row r="32" spans="4:14" x14ac:dyDescent="0.25">
      <c r="D32" t="s">
        <v>59</v>
      </c>
      <c r="E32" s="68">
        <v>12</v>
      </c>
    </row>
  </sheetData>
  <mergeCells count="3">
    <mergeCell ref="E4:I4"/>
    <mergeCell ref="J4:N4"/>
    <mergeCell ref="E22:N22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Septembre 2021</vt:lpstr>
      <vt:lpstr>REGLAGES</vt:lpstr>
      <vt:lpstr>Charges</vt:lpstr>
      <vt:lpstr>'Septembre 2021'!Zone_d_impression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Melanie</dc:creator>
  <cp:lastModifiedBy>AZDINE MANJLI - J493455</cp:lastModifiedBy>
  <cp:lastPrinted>2017-10-01T18:55:55Z</cp:lastPrinted>
  <dcterms:created xsi:type="dcterms:W3CDTF">2014-10-22T14:22:50Z</dcterms:created>
  <dcterms:modified xsi:type="dcterms:W3CDTF">2021-06-11T07:33:52Z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MSIP_Label_2fd53d93-3f4c-4b90-b511-bd6bdbb4fba9_Enabled">
    <vt:lpwstr>true</vt:lpwstr>
  </property>
  <property fmtid="{D5CDD505-2E9C-101B-9397-08002B2CF9AE}" pid="3" name="MSIP_Label_2fd53d93-3f4c-4b90-b511-bd6bdbb4fba9_SetDate">
    <vt:lpwstr>2021-06-11T05:37:25Z</vt:lpwstr>
  </property>
  <property fmtid="{D5CDD505-2E9C-101B-9397-08002B2CF9AE}" pid="4" name="MSIP_Label_2fd53d93-3f4c-4b90-b511-bd6bdbb4fba9_Method">
    <vt:lpwstr>Standard</vt:lpwstr>
  </property>
  <property fmtid="{D5CDD505-2E9C-101B-9397-08002B2CF9AE}" pid="5" name="MSIP_Label_2fd53d93-3f4c-4b90-b511-bd6bdbb4fba9_Name">
    <vt:lpwstr>2fd53d93-3f4c-4b90-b511-bd6bdbb4fba9</vt:lpwstr>
  </property>
  <property fmtid="{D5CDD505-2E9C-101B-9397-08002B2CF9AE}" pid="6" name="MSIP_Label_2fd53d93-3f4c-4b90-b511-bd6bdbb4fba9_SiteId">
    <vt:lpwstr>d852d5cd-724c-4128-8812-ffa5db3f8507</vt:lpwstr>
  </property>
  <property fmtid="{D5CDD505-2E9C-101B-9397-08002B2CF9AE}" pid="7" name="MSIP_Label_2fd53d93-3f4c-4b90-b511-bd6bdbb4fba9_ActionId">
    <vt:lpwstr>9cd7bc8c-929b-4026-8343-0ad911231285</vt:lpwstr>
  </property>
  <property fmtid="{D5CDD505-2E9C-101B-9397-08002B2CF9AE}" pid="8" name="MSIP_Label_2fd53d93-3f4c-4b90-b511-bd6bdbb4fba9_ContentBits">
    <vt:lpwstr>0</vt:lpwstr>
  </property>
</Properties>
</file>