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filterPrivacy="1" defaultThemeVersion="164011"/>
  <bookViews>
    <workbookView xWindow="0" yWindow="0" windowWidth="22260" windowHeight="12645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9" i="1" l="1"/>
  <c r="V79" i="1"/>
  <c r="W78" i="1"/>
  <c r="V78" i="1"/>
  <c r="W77" i="1"/>
  <c r="V77" i="1"/>
  <c r="W76" i="1"/>
  <c r="V76" i="1"/>
  <c r="W75" i="1"/>
  <c r="V75" i="1"/>
  <c r="W74" i="1"/>
  <c r="V74" i="1"/>
  <c r="W73" i="1"/>
  <c r="V73" i="1"/>
  <c r="W72" i="1"/>
  <c r="V72" i="1"/>
  <c r="W71" i="1"/>
  <c r="V71" i="1"/>
  <c r="W70" i="1"/>
  <c r="V70" i="1"/>
  <c r="W69" i="1"/>
  <c r="V69" i="1"/>
  <c r="W68" i="1"/>
  <c r="V68" i="1"/>
  <c r="W67" i="1"/>
  <c r="V67" i="1"/>
  <c r="W66" i="1"/>
  <c r="V66" i="1"/>
  <c r="W65" i="1"/>
  <c r="V65" i="1"/>
  <c r="W64" i="1"/>
  <c r="V64" i="1"/>
  <c r="W63" i="1"/>
  <c r="V63" i="1"/>
  <c r="W62" i="1"/>
  <c r="V62" i="1"/>
  <c r="W61" i="1"/>
  <c r="V61" i="1"/>
  <c r="W60" i="1"/>
  <c r="V60" i="1"/>
  <c r="W59" i="1"/>
  <c r="V59" i="1"/>
  <c r="W58" i="1"/>
  <c r="V58" i="1"/>
  <c r="W57" i="1"/>
  <c r="V57" i="1"/>
  <c r="W56" i="1"/>
  <c r="V56" i="1"/>
  <c r="W55" i="1"/>
  <c r="V55" i="1"/>
  <c r="W54" i="1"/>
  <c r="V54" i="1"/>
  <c r="W53" i="1"/>
  <c r="V53" i="1"/>
  <c r="W52" i="1"/>
  <c r="V52" i="1"/>
  <c r="W51" i="1"/>
  <c r="V51" i="1"/>
  <c r="W50" i="1"/>
  <c r="V50" i="1"/>
  <c r="W49" i="1"/>
  <c r="V49" i="1"/>
  <c r="W48" i="1"/>
  <c r="V48" i="1"/>
  <c r="W47" i="1"/>
  <c r="V4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AB7" i="1" a="1"/>
  <c r="AB7" i="1" s="1"/>
  <c r="AC7" i="1" s="1"/>
  <c r="AA7" i="1" a="1"/>
  <c r="AA7" i="1" s="1"/>
  <c r="Y7" i="1"/>
  <c r="Z7" i="1" s="1"/>
  <c r="K7" i="1"/>
  <c r="AB6" i="1" a="1"/>
  <c r="AB6" i="1" s="1"/>
  <c r="AC6" i="1" s="1"/>
  <c r="AA6" i="1" a="1"/>
  <c r="AA6" i="1" s="1"/>
  <c r="Y6" i="1"/>
  <c r="AB5" i="1" a="1"/>
  <c r="AB5" i="1" s="1"/>
  <c r="AC5" i="1" s="1"/>
  <c r="AA5" i="1" a="1"/>
  <c r="AA5" i="1" s="1"/>
  <c r="Y5" i="1"/>
  <c r="AB4" i="1" a="1"/>
  <c r="AB4" i="1" s="1"/>
  <c r="AC4" i="1" s="1"/>
  <c r="AA4" i="1" a="1"/>
  <c r="AA4" i="1" s="1"/>
  <c r="Y4" i="1"/>
  <c r="Z4" i="1" s="1"/>
  <c r="C4" i="1"/>
  <c r="AB3" i="1" a="1"/>
  <c r="AB3" i="1" s="1"/>
  <c r="AC3" i="1" s="1"/>
  <c r="AA3" i="1"/>
  <c r="AA3" i="1" a="1"/>
  <c r="Z3" i="1"/>
  <c r="Y3" i="1"/>
  <c r="C3" i="1"/>
  <c r="AB2" i="1" a="1"/>
  <c r="AB2" i="1" s="1"/>
  <c r="AA2" i="1"/>
  <c r="AA8" i="1" s="1"/>
  <c r="AA2" i="1" a="1"/>
  <c r="Z2" i="1"/>
  <c r="Y2" i="1"/>
  <c r="Y8" i="1" s="1"/>
  <c r="C2" i="1"/>
  <c r="C1" i="1"/>
  <c r="AC2" i="1" l="1"/>
  <c r="AC8" i="1" s="1"/>
  <c r="AB8" i="1"/>
  <c r="Z5" i="1"/>
  <c r="Z6" i="1"/>
</calcChain>
</file>

<file path=xl/comments1.xml><?xml version="1.0" encoding="utf-8"?>
<comments xmlns="http://schemas.openxmlformats.org/spreadsheetml/2006/main">
  <authors>
    <author>Auteur</author>
  </authors>
  <commentList>
    <comment ref="AA2" authorId="0" shapeId="0">
      <text>
        <r>
          <rPr>
            <b/>
            <sz val="9"/>
            <color indexed="81"/>
            <rFont val="Tahoma"/>
            <family val="2"/>
          </rPr>
          <t>Attention:
Valider avec
Ctrl + Maj + Entrée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<sst xmlns="http://schemas.openxmlformats.org/spreadsheetml/2006/main" count="75" uniqueCount="58">
  <si>
    <r>
      <t xml:space="preserve">Plus de Stock ET vendu </t>
    </r>
    <r>
      <rPr>
        <b/>
        <sz val="10"/>
        <color rgb="FF000000"/>
        <rFont val="Times New Roman"/>
        <family val="1"/>
      </rPr>
      <t xml:space="preserve">1 </t>
    </r>
    <r>
      <rPr>
        <sz val="10"/>
        <color rgb="FF000000"/>
        <rFont val="Times New Roman"/>
        <family val="1"/>
      </rPr>
      <t>produit la derniere année</t>
    </r>
  </si>
  <si>
    <t>Ventes</t>
  </si>
  <si>
    <t>%</t>
  </si>
  <si>
    <t>PA HT</t>
  </si>
  <si>
    <t>CA</t>
  </si>
  <si>
    <t>Marge</t>
  </si>
  <si>
    <r>
      <t xml:space="preserve">Plus de Stock ET vendu </t>
    </r>
    <r>
      <rPr>
        <b/>
        <sz val="10"/>
        <color rgb="FF000000"/>
        <rFont val="Times New Roman"/>
        <family val="1"/>
      </rPr>
      <t xml:space="preserve">2 </t>
    </r>
    <r>
      <rPr>
        <sz val="10"/>
        <color rgb="FF000000"/>
        <rFont val="Times New Roman"/>
        <family val="1"/>
      </rPr>
      <t xml:space="preserve">produit </t>
    </r>
    <r>
      <rPr>
        <b/>
        <sz val="10"/>
        <color rgb="FF000000"/>
        <rFont val="Times New Roman"/>
        <family val="1"/>
      </rPr>
      <t>ou plus</t>
    </r>
    <r>
      <rPr>
        <sz val="10"/>
        <color rgb="FF000000"/>
        <rFont val="Times New Roman"/>
        <family val="1"/>
      </rPr>
      <t xml:space="preserve"> la derniere année</t>
    </r>
  </si>
  <si>
    <t>BO</t>
  </si>
  <si>
    <t>Trop de Stock</t>
  </si>
  <si>
    <t>Collier</t>
  </si>
  <si>
    <t>Stock et invendu depuis 1 an (Stock 3)</t>
  </si>
  <si>
    <t>Pendentif</t>
  </si>
  <si>
    <t>Pas assez de stock (Pour les 3 prochains mois)</t>
  </si>
  <si>
    <t>Bracelet</t>
  </si>
  <si>
    <t>Total références</t>
  </si>
  <si>
    <t>Je cherche à faire :</t>
  </si>
  <si>
    <t>*=SOMMEPROD(--($Q:$Q&lt;($P:$P/4))*($P:$P&gt;=4)*($Q:$Q&gt;0)))</t>
  </si>
  <si>
    <t>Bague</t>
  </si>
  <si>
    <t>Pb références</t>
  </si>
  <si>
    <t>Charm</t>
  </si>
  <si>
    <t>P</t>
  </si>
  <si>
    <t>Q</t>
  </si>
  <si>
    <t>Total</t>
  </si>
  <si>
    <t>Références</t>
  </si>
  <si>
    <t>GFSF</t>
  </si>
  <si>
    <t>avr-15</t>
  </si>
  <si>
    <t>mai-15</t>
  </si>
  <si>
    <t>juin-15</t>
  </si>
  <si>
    <t>juil-15</t>
  </si>
  <si>
    <t>août-15</t>
  </si>
  <si>
    <t>sept-15</t>
  </si>
  <si>
    <t>oct-15</t>
  </si>
  <si>
    <t>nov-15</t>
  </si>
  <si>
    <t>déc-15</t>
  </si>
  <si>
    <t>janv-16</t>
  </si>
  <si>
    <t>févr-16</t>
  </si>
  <si>
    <t>mars-16</t>
  </si>
  <si>
    <t>avr-16</t>
  </si>
  <si>
    <r>
      <rPr>
        <b/>
        <sz val="8"/>
        <rFont val="Arial"/>
        <family val="2"/>
      </rPr>
      <t>Vtes 12 m</t>
    </r>
  </si>
  <si>
    <r>
      <rPr>
        <sz val="8"/>
        <rFont val="Arial"/>
        <family val="2"/>
      </rPr>
      <t xml:space="preserve">Qte
</t>
    </r>
    <r>
      <rPr>
        <sz val="8"/>
        <rFont val="Arial"/>
        <family val="2"/>
      </rPr>
      <t>Stk</t>
    </r>
  </si>
  <si>
    <r>
      <rPr>
        <b/>
        <sz val="8"/>
        <rFont val="Arial"/>
        <family val="2"/>
      </rPr>
      <t>PA HT</t>
    </r>
  </si>
  <si>
    <r>
      <rPr>
        <b/>
        <sz val="8"/>
        <rFont val="Arial"/>
        <family val="2"/>
      </rPr>
      <t>PV TTC</t>
    </r>
  </si>
  <si>
    <r>
      <rPr>
        <b/>
        <sz val="8"/>
        <rFont val="Arial"/>
        <family val="2"/>
      </rPr>
      <t>Date Créat.</t>
    </r>
  </si>
  <si>
    <r>
      <rPr>
        <b/>
        <sz val="8"/>
        <rFont val="Arial"/>
        <family val="2"/>
      </rPr>
      <t>Dern. Entrée</t>
    </r>
  </si>
  <si>
    <t>Cmd</t>
  </si>
  <si>
    <t>Valeur Cmd</t>
  </si>
  <si>
    <t>Légende et formules utilisées</t>
  </si>
  <si>
    <t>*=SI(ET(Q10=0;P10=1);1;0)</t>
  </si>
  <si>
    <t>*=SI(ET(Q10=0;P10&gt;1);1;0)</t>
  </si>
  <si>
    <t>*=SI(ET(Q10&gt;=P10;P10&gt;=3);1;0)</t>
  </si>
  <si>
    <t>*=SI(ET(Q10&gt;2;P10=0);1;0)</t>
  </si>
  <si>
    <t>*=SI(ET(Q10&lt;P10/4;P10&gt;=4;Q10&gt;0);1;0)</t>
  </si>
  <si>
    <t>Calcul des quantités à commander</t>
  </si>
  <si>
    <t>*=SI(OU(ET(Q10=0;P10=1);ET(Q10=0;P10&gt;1);ET(Q10&lt;P10/4;P10&gt;=4;Q10&gt;0));ARRONDI.SUP(P13/3-Q13;0);0)</t>
  </si>
  <si>
    <r>
      <t xml:space="preserve">Calcul PA HT - </t>
    </r>
    <r>
      <rPr>
        <b/>
        <sz val="10"/>
        <color rgb="FFFF0000"/>
        <rFont val="Times New Roman"/>
        <family val="1"/>
      </rPr>
      <t>Formule Matricielle</t>
    </r>
  </si>
  <si>
    <t>*=SOMME(SI(A1:A100=condition;A1:A100*B1:B100))</t>
  </si>
  <si>
    <r>
      <rPr>
        <sz val="8"/>
        <rFont val="Arial"/>
        <family val="2"/>
      </rPr>
      <t>09/09</t>
    </r>
  </si>
  <si>
    <r>
      <rPr>
        <sz val="8"/>
        <rFont val="Arial"/>
        <family val="2"/>
      </rPr>
      <t>12/09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</si>
</sst>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\ &quot;€&quot;"/>
  </numFmts>
  <fonts count="22">
    <font>
      <sz val="11"/>
      <color theme="1"/>
      <name val="Calibri"/>
      <family val="2"/>
      <scheme val="minor"/>
    </font>
    <font>
      <sz val="10"/>
      <color rgb="FFFFC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theme="0"/>
      <name val="Calibri (Corps)*"/>
    </font>
    <font>
      <b/>
      <sz val="10"/>
      <color theme="0"/>
      <name val="Calibri (Corps)"/>
    </font>
    <font>
      <b/>
      <sz val="10"/>
      <color theme="0"/>
      <name val="Times New Roman"/>
      <family val="1"/>
    </font>
    <font>
      <b/>
      <sz val="9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name val="Arial"/>
      <family val="2"/>
    </font>
    <font>
      <b/>
      <sz val="8"/>
      <name val="Arial"/>
      <family val="2"/>
    </font>
    <font>
      <b/>
      <sz val="9"/>
      <color theme="0"/>
      <name val="Times New Roman"/>
      <family val="1"/>
    </font>
    <font>
      <b/>
      <sz val="6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7E7E7"/>
      </patternFill>
    </fill>
    <fill>
      <patternFill patternType="solid">
        <fgColor rgb="FFE7E7E7"/>
        <bgColor indexed="64"/>
      </patternFill>
    </fill>
    <fill>
      <patternFill patternType="solid">
        <fgColor rgb="FFFBFBFB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0" fillId="8" borderId="1" xfId="0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3" fillId="2" borderId="0" xfId="0" applyFont="1" applyFill="1"/>
    <xf numFmtId="0" fontId="5" fillId="5" borderId="1" xfId="0" applyFont="1" applyFill="1" applyBorder="1"/>
    <xf numFmtId="0" fontId="6" fillId="10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165" fontId="2" fillId="9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12" borderId="1" xfId="0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top"/>
    </xf>
    <xf numFmtId="0" fontId="0" fillId="14" borderId="1" xfId="0" applyFill="1" applyBorder="1" applyAlignment="1">
      <alignment horizontal="center" vertical="center"/>
    </xf>
    <xf numFmtId="165" fontId="2" fillId="9" borderId="2" xfId="0" applyNumberFormat="1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65" fontId="2" fillId="9" borderId="3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center" vertical="top"/>
    </xf>
    <xf numFmtId="0" fontId="8" fillId="4" borderId="5" xfId="0" applyFont="1" applyFill="1" applyBorder="1" applyAlignment="1">
      <alignment vertical="top"/>
    </xf>
    <xf numFmtId="0" fontId="2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center" vertical="center"/>
    </xf>
    <xf numFmtId="165" fontId="7" fillId="12" borderId="1" xfId="0" applyNumberFormat="1" applyFont="1" applyFill="1" applyBorder="1" applyAlignment="1">
      <alignment horizontal="center" vertical="center"/>
    </xf>
    <xf numFmtId="0" fontId="11" fillId="16" borderId="6" xfId="0" applyFont="1" applyFill="1" applyBorder="1" applyAlignment="1">
      <alignment horizontal="left" vertical="top" wrapText="1" indent="2"/>
    </xf>
    <xf numFmtId="0" fontId="11" fillId="16" borderId="7" xfId="0" applyFont="1" applyFill="1" applyBorder="1" applyAlignment="1">
      <alignment horizontal="left" vertical="top" wrapText="1" indent="2"/>
    </xf>
    <xf numFmtId="0" fontId="11" fillId="16" borderId="7" xfId="0" applyFont="1" applyFill="1" applyBorder="1" applyAlignment="1">
      <alignment horizontal="left" vertical="top" wrapText="1"/>
    </xf>
    <xf numFmtId="0" fontId="11" fillId="16" borderId="8" xfId="0" applyFont="1" applyFill="1" applyBorder="1" applyAlignment="1">
      <alignment horizontal="left" vertical="top" wrapText="1"/>
    </xf>
    <xf numFmtId="0" fontId="12" fillId="16" borderId="8" xfId="0" applyFont="1" applyFill="1" applyBorder="1" applyAlignment="1">
      <alignment horizontal="left" vertical="top" wrapText="1" indent="2"/>
    </xf>
    <xf numFmtId="0" fontId="8" fillId="16" borderId="8" xfId="0" applyFont="1" applyFill="1" applyBorder="1" applyAlignment="1">
      <alignment horizontal="center" vertical="center" wrapText="1"/>
    </xf>
    <xf numFmtId="0" fontId="0" fillId="16" borderId="8" xfId="0" applyFill="1" applyBorder="1" applyAlignment="1">
      <alignment horizontal="left" vertical="top" wrapText="1"/>
    </xf>
    <xf numFmtId="0" fontId="0" fillId="16" borderId="9" xfId="0" applyFill="1" applyBorder="1" applyAlignment="1">
      <alignment horizontal="left" vertical="top"/>
    </xf>
    <xf numFmtId="0" fontId="5" fillId="5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65" fontId="6" fillId="5" borderId="1" xfId="0" applyNumberFormat="1" applyFont="1" applyFill="1" applyBorder="1" applyAlignment="1">
      <alignment horizontal="center" vertical="center"/>
    </xf>
    <xf numFmtId="165" fontId="13" fillId="7" borderId="1" xfId="0" applyNumberFormat="1" applyFont="1" applyFill="1" applyBorder="1" applyAlignment="1">
      <alignment horizontal="center" vertical="center"/>
    </xf>
    <xf numFmtId="17" fontId="0" fillId="2" borderId="0" xfId="0" applyNumberFormat="1" applyFill="1" applyBorder="1" applyAlignment="1">
      <alignment horizontal="left" vertical="top"/>
    </xf>
    <xf numFmtId="0" fontId="12" fillId="17" borderId="10" xfId="0" applyFont="1" applyFill="1" applyBorder="1" applyAlignment="1">
      <alignment horizontal="center" vertical="top" wrapText="1"/>
    </xf>
    <xf numFmtId="0" fontId="12" fillId="17" borderId="11" xfId="0" applyFont="1" applyFill="1" applyBorder="1" applyAlignment="1">
      <alignment horizontal="center" vertical="top" wrapText="1"/>
    </xf>
    <xf numFmtId="17" fontId="14" fillId="17" borderId="11" xfId="0" applyNumberFormat="1" applyFont="1" applyFill="1" applyBorder="1" applyAlignment="1">
      <alignment horizontal="center" vertical="top" wrapText="1"/>
    </xf>
    <xf numFmtId="0" fontId="15" fillId="17" borderId="11" xfId="0" applyFont="1" applyFill="1" applyBorder="1" applyAlignment="1">
      <alignment horizontal="center" vertical="top" wrapText="1"/>
    </xf>
    <xf numFmtId="0" fontId="12" fillId="18" borderId="11" xfId="0" applyFont="1" applyFill="1" applyBorder="1" applyAlignment="1">
      <alignment horizontal="center" vertical="top" wrapText="1"/>
    </xf>
    <xf numFmtId="1" fontId="16" fillId="19" borderId="1" xfId="0" applyNumberFormat="1" applyFont="1" applyFill="1" applyBorder="1" applyAlignment="1">
      <alignment horizontal="left" vertical="top" wrapText="1"/>
    </xf>
    <xf numFmtId="1" fontId="17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1" fontId="17" fillId="0" borderId="1" xfId="0" applyNumberFormat="1" applyFont="1" applyFill="1" applyBorder="1" applyAlignment="1">
      <alignment horizontal="right" vertical="center" wrapText="1"/>
    </xf>
    <xf numFmtId="1" fontId="16" fillId="20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7" fontId="15" fillId="0" borderId="1" xfId="0" applyNumberFormat="1" applyFont="1" applyFill="1" applyBorder="1" applyAlignment="1">
      <alignment horizontal="center" vertical="center" wrapText="1"/>
    </xf>
    <xf numFmtId="17" fontId="15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" fontId="17" fillId="19" borderId="1" xfId="0" applyNumberFormat="1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 wrapText="1"/>
    </xf>
    <xf numFmtId="1" fontId="18" fillId="19" borderId="1" xfId="0" applyNumberFormat="1" applyFont="1" applyFill="1" applyBorder="1" applyAlignment="1">
      <alignment horizontal="left" vertical="top" wrapText="1"/>
    </xf>
    <xf numFmtId="1" fontId="19" fillId="19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</xdr:row>
      <xdr:rowOff>0</xdr:rowOff>
    </xdr:from>
    <xdr:to>
      <xdr:col>19</xdr:col>
      <xdr:colOff>476250</xdr:colOff>
      <xdr:row>2</xdr:row>
      <xdr:rowOff>158750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E8BB0CB-2574-429A-8E37-851DFE97F02E}"/>
            </a:ext>
          </a:extLst>
        </xdr:cNvPr>
        <xdr:cNvSpPr/>
      </xdr:nvSpPr>
      <xdr:spPr>
        <a:xfrm>
          <a:off x="4543425" y="171450"/>
          <a:ext cx="1438275" cy="320675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Commande à passer</a:t>
          </a:r>
          <a:endParaRPr lang="fr-FR" sz="1050">
            <a:effectLst/>
          </a:endParaRPr>
        </a:p>
      </xdr:txBody>
    </xdr:sp>
    <xdr:clientData/>
  </xdr:twoCellAnchor>
  <xdr:twoCellAnchor>
    <xdr:from>
      <xdr:col>16</xdr:col>
      <xdr:colOff>0</xdr:colOff>
      <xdr:row>3</xdr:row>
      <xdr:rowOff>0</xdr:rowOff>
    </xdr:from>
    <xdr:to>
      <xdr:col>19</xdr:col>
      <xdr:colOff>476250</xdr:colOff>
      <xdr:row>4</xdr:row>
      <xdr:rowOff>158750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B9D2351-BC2B-44EC-8534-0ACABCCFCE8D}"/>
            </a:ext>
          </a:extLst>
        </xdr:cNvPr>
        <xdr:cNvSpPr/>
      </xdr:nvSpPr>
      <xdr:spPr>
        <a:xfrm>
          <a:off x="4543425" y="504825"/>
          <a:ext cx="1438275" cy="320675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Valeur Commande</a:t>
          </a:r>
          <a:endParaRPr lang="fr-F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ndora\Desktop\D&#233;mo%20Analy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ion Brute"/>
      <sheetName val="Analys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C79"/>
  <sheetViews>
    <sheetView tabSelected="1" workbookViewId="0">
      <selection activeCell="I4" sqref="I4"/>
    </sheetView>
  </sheetViews>
  <sheetFormatPr baseColWidth="10" defaultColWidth="9.140625" defaultRowHeight="15"/>
  <sheetData>
    <row r="1" spans="1:107" s="8" customFormat="1" ht="15.75" thickBot="1">
      <c r="A1" s="1"/>
      <c r="B1" s="2"/>
      <c r="C1" s="3">
        <f>SUMPRODUCT(--($Q:$Q=0)*($P:$P=1))</f>
        <v>10</v>
      </c>
      <c r="D1" s="4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"/>
      <c r="R1" s="4"/>
      <c r="S1" s="1"/>
      <c r="T1" s="1"/>
      <c r="U1" s="1"/>
      <c r="V1" s="1"/>
      <c r="W1" s="1"/>
      <c r="X1" s="1"/>
      <c r="Y1" s="5" t="s">
        <v>1</v>
      </c>
      <c r="Z1" s="6" t="s">
        <v>2</v>
      </c>
      <c r="AA1" s="5" t="s">
        <v>3</v>
      </c>
      <c r="AB1" s="5" t="s">
        <v>4</v>
      </c>
      <c r="AC1" s="7" t="s">
        <v>5</v>
      </c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</row>
    <row r="2" spans="1:107" s="8" customFormat="1">
      <c r="A2" s="1"/>
      <c r="B2" s="9"/>
      <c r="C2" s="3">
        <f>SUMPRODUCT(--($Q:$Q=0)*($P:$P&gt;1))</f>
        <v>2</v>
      </c>
      <c r="D2" s="4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4"/>
      <c r="R2" s="1"/>
      <c r="S2" s="1"/>
      <c r="T2" s="1"/>
      <c r="U2" s="10"/>
      <c r="V2" s="11"/>
      <c r="W2" s="12" t="s">
        <v>7</v>
      </c>
      <c r="X2" s="13">
        <v>101</v>
      </c>
      <c r="Y2" s="14">
        <f>SUMIFS([1]!Tableau1[Vtes 12 m],[1]!Tableau1[GFSF],"101")</f>
        <v>28</v>
      </c>
      <c r="Z2" s="15">
        <f>Y2*100/(Y2+Y3+Y4+Y5+Y6+Y7)/100</f>
        <v>5.3080568720379152E-3</v>
      </c>
      <c r="AA2" s="16">
        <f t="array" ref="AA2">SUM(IF(B10:B1126=101,P10:P1126*R10:R1126))</f>
        <v>0</v>
      </c>
      <c r="AB2" s="17">
        <f t="array" ref="AB2">SUM(IF(B10:B1126=101,P10:P1126*S10:S1126))</f>
        <v>0</v>
      </c>
      <c r="AC2" s="18">
        <f>AB2-AA2</f>
        <v>0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</row>
    <row r="3" spans="1:107" s="8" customFormat="1" ht="15.75" thickBot="1">
      <c r="A3" s="1"/>
      <c r="B3" s="19"/>
      <c r="C3" s="20">
        <f>SUMPRODUCT(--($Q:$Q&gt;=$P:$P)*($P:$P&gt;=3))</f>
        <v>5</v>
      </c>
      <c r="D3" s="4" t="s">
        <v>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"/>
      <c r="R3" s="1"/>
      <c r="S3" s="1"/>
      <c r="T3" s="1"/>
      <c r="U3" s="21"/>
      <c r="V3" s="1"/>
      <c r="W3" s="22" t="s">
        <v>9</v>
      </c>
      <c r="X3" s="13">
        <v>111</v>
      </c>
      <c r="Y3" s="14">
        <f>SUMIFS([1]!Tableau1[Vtes 12 m],[1]!Tableau1[GFSF],"111")</f>
        <v>45</v>
      </c>
      <c r="Z3" s="15">
        <f>Y3*100/(Y2+Y3+Y4+Y5+Y6+Y7)/100</f>
        <v>8.5308056872037911E-3</v>
      </c>
      <c r="AA3" s="16">
        <f t="array" ref="AA3">SUM(IF(B10:B1126=111,P10:P1126*R10:R1126))</f>
        <v>0</v>
      </c>
      <c r="AB3" s="17">
        <f t="array" ref="AB3">SUM(IF(B10:B1126=111,P10:P1126*S10:S1126))</f>
        <v>0</v>
      </c>
      <c r="AC3" s="18">
        <f t="shared" ref="AC3:AC7" si="0">AB3-AA3</f>
        <v>0</v>
      </c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</row>
    <row r="4" spans="1:107" s="8" customFormat="1">
      <c r="A4" s="1"/>
      <c r="B4" s="23"/>
      <c r="C4" s="3">
        <f>SUMPRODUCT(--($Q:$Q&gt;2)*($P:$P=0))</f>
        <v>9</v>
      </c>
      <c r="D4" s="4" t="s">
        <v>10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"/>
      <c r="R4" s="1"/>
      <c r="S4" s="1"/>
      <c r="T4" s="1"/>
      <c r="U4" s="24"/>
      <c r="V4" s="1"/>
      <c r="W4" s="22" t="s">
        <v>11</v>
      </c>
      <c r="X4" s="13">
        <v>121</v>
      </c>
      <c r="Y4" s="14">
        <f>SUMIFS([1]!Tableau1[Vtes 12 m],[1]!Tableau1[GFSF],"121")</f>
        <v>14</v>
      </c>
      <c r="Z4" s="15">
        <f>Y4*100/(Y2+Y3+Y4+Y5+Y6+Y7)/100</f>
        <v>2.6540284360189576E-3</v>
      </c>
      <c r="AA4" s="16">
        <f t="array" ref="AA4">SUM(IF(B10:B1126=121,P10:P1126*R10:R1126))</f>
        <v>0</v>
      </c>
      <c r="AB4" s="17">
        <f t="array" ref="AB4">SUM(IF(B10:B1126=121,P10:P1126*S10:S1126))</f>
        <v>0</v>
      </c>
      <c r="AC4" s="18">
        <f t="shared" si="0"/>
        <v>0</v>
      </c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</row>
    <row r="5" spans="1:107" s="8" customFormat="1" ht="15.75" thickBot="1">
      <c r="A5" s="1"/>
      <c r="B5" s="25"/>
      <c r="C5" s="26">
        <v>47</v>
      </c>
      <c r="D5" s="4" t="s">
        <v>12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4"/>
      <c r="R5" s="4"/>
      <c r="S5" s="1"/>
      <c r="T5" s="1"/>
      <c r="U5" s="27"/>
      <c r="V5" s="1"/>
      <c r="W5" s="22" t="s">
        <v>13</v>
      </c>
      <c r="X5" s="13">
        <v>141</v>
      </c>
      <c r="Y5" s="14">
        <f>SUMIFS([1]!Tableau1[Vtes 12 m],[1]!Tableau1[GFSF],"141")</f>
        <v>772</v>
      </c>
      <c r="Z5" s="15">
        <f>Y5*100/(Y2+Y3+Y4+Y5+Y6+Y7)/100</f>
        <v>0.14635071090047394</v>
      </c>
      <c r="AA5" s="16">
        <f t="array" ref="AA5">SUM(IF(B10:B1126=141,P10:P1126*R10:R1126))</f>
        <v>0</v>
      </c>
      <c r="AB5" s="17">
        <f t="array" ref="AB5">SUM(IF(B10:B1126=141,P10:P1126*S10:S1126))</f>
        <v>0</v>
      </c>
      <c r="AC5" s="18">
        <f t="shared" si="0"/>
        <v>0</v>
      </c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</row>
    <row r="6" spans="1:107" s="8" customFormat="1">
      <c r="A6" s="28" t="s">
        <v>14</v>
      </c>
      <c r="B6" s="3"/>
      <c r="C6" s="1"/>
      <c r="D6" s="4"/>
      <c r="E6" s="1"/>
      <c r="F6" s="29" t="s">
        <v>15</v>
      </c>
      <c r="G6" s="1"/>
      <c r="H6" s="1"/>
      <c r="I6" s="1"/>
      <c r="J6" s="1"/>
      <c r="K6" s="30" t="s">
        <v>16</v>
      </c>
      <c r="L6" s="1"/>
      <c r="M6" s="1"/>
      <c r="N6" s="1"/>
      <c r="O6" s="1"/>
      <c r="P6" s="1"/>
      <c r="Q6" s="4"/>
      <c r="R6" s="30"/>
      <c r="S6" s="1"/>
      <c r="T6" s="1"/>
      <c r="U6" s="1"/>
      <c r="V6" s="1"/>
      <c r="W6" s="22" t="s">
        <v>17</v>
      </c>
      <c r="X6" s="13">
        <v>151</v>
      </c>
      <c r="Y6" s="14">
        <f>SUMIFS([1]!Tableau1[Vtes 12 m],[1]!Tableau1[GFSF],"151")</f>
        <v>13</v>
      </c>
      <c r="Z6" s="15">
        <f>Y6*100/(Y2+Y3+Y4+Y5+Y6+Y7)/100</f>
        <v>2.4644549763033173E-3</v>
      </c>
      <c r="AA6" s="16">
        <f t="array" ref="AA6">SUM(IF(B10:B1126=151,P10:P1126*R10:R1126))</f>
        <v>0</v>
      </c>
      <c r="AB6" s="17">
        <f t="array" ref="AB6">SUM(IF(B10:B1126=151,P10:P1126*S10:S1126))</f>
        <v>0</v>
      </c>
      <c r="AC6" s="18">
        <f t="shared" si="0"/>
        <v>0</v>
      </c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</row>
    <row r="7" spans="1:107" s="8" customFormat="1">
      <c r="A7" s="28" t="s">
        <v>18</v>
      </c>
      <c r="B7" s="3"/>
      <c r="C7" s="31"/>
      <c r="D7" s="32" t="s">
        <v>2</v>
      </c>
      <c r="E7" s="1"/>
      <c r="F7" s="1"/>
      <c r="G7" s="1"/>
      <c r="H7" s="1"/>
      <c r="I7" s="1"/>
      <c r="J7" s="1"/>
      <c r="K7" s="33" t="e">
        <f>SUMPRODUCT(--($Q:$Q&lt;(($P:$P)/4))*($P:$P&gt;=4)*($Q:$Q&gt;0))</f>
        <v>#VALUE!</v>
      </c>
      <c r="L7" s="1"/>
      <c r="M7" s="1"/>
      <c r="N7" s="1"/>
      <c r="O7" s="1"/>
      <c r="P7" s="34"/>
      <c r="Q7" s="34"/>
      <c r="R7" s="1"/>
      <c r="S7" s="1"/>
      <c r="T7" s="1"/>
      <c r="U7" s="1"/>
      <c r="V7" s="1"/>
      <c r="W7" s="22" t="s">
        <v>19</v>
      </c>
      <c r="X7" s="13">
        <v>181</v>
      </c>
      <c r="Y7" s="14">
        <f>SUMIFS([1]!Tableau1[Vtes 12 m],[1]!Tableau1[GFSF],"181")</f>
        <v>4403</v>
      </c>
      <c r="Z7" s="15">
        <f>Y7*100/(Y2+Y3+Y4+Y5+Y6+Y7)/100</f>
        <v>0.83469194312796202</v>
      </c>
      <c r="AA7" s="16">
        <f t="array" ref="AA7">SUM(IF(B10:B1126=181,P10:P1126*R10:R1126))</f>
        <v>3359</v>
      </c>
      <c r="AB7" s="17">
        <f t="array" ref="AB7">SUM(IF(B10:B1126=181,P10:P1126*S10:S1126))</f>
        <v>8175</v>
      </c>
      <c r="AC7" s="35">
        <f t="shared" si="0"/>
        <v>4816</v>
      </c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</row>
    <row r="8" spans="1:107" s="8" customFormat="1" ht="18" customHeight="1">
      <c r="A8" s="36"/>
      <c r="B8" s="37"/>
      <c r="C8" s="38"/>
      <c r="D8" s="38"/>
      <c r="E8" s="39"/>
      <c r="F8" s="39"/>
      <c r="G8" s="39"/>
      <c r="H8" s="39"/>
      <c r="I8" s="39"/>
      <c r="J8" s="39"/>
      <c r="K8" s="39"/>
      <c r="L8" s="40"/>
      <c r="M8" s="40"/>
      <c r="N8" s="40"/>
      <c r="O8" s="40"/>
      <c r="P8" s="41" t="s">
        <v>20</v>
      </c>
      <c r="Q8" s="41" t="s">
        <v>21</v>
      </c>
      <c r="R8" s="42"/>
      <c r="S8" s="42"/>
      <c r="T8" s="42"/>
      <c r="U8" s="42"/>
      <c r="V8" s="42"/>
      <c r="W8" s="43"/>
      <c r="X8" s="44" t="s">
        <v>22</v>
      </c>
      <c r="Y8" s="45">
        <f>SUM(Y2:Y7)</f>
        <v>5275</v>
      </c>
      <c r="Z8" s="34"/>
      <c r="AA8" s="46">
        <f t="shared" ref="AA8:AC8" si="1">SUM(AA2:AA7)</f>
        <v>3359</v>
      </c>
      <c r="AB8" s="46">
        <f t="shared" si="1"/>
        <v>8175</v>
      </c>
      <c r="AC8" s="47">
        <f t="shared" si="1"/>
        <v>4816</v>
      </c>
      <c r="AD8" s="1"/>
      <c r="AE8" s="48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</row>
    <row r="9" spans="1:107" s="8" customFormat="1" ht="39" customHeight="1">
      <c r="A9" s="49" t="s">
        <v>23</v>
      </c>
      <c r="B9" s="50" t="s">
        <v>24</v>
      </c>
      <c r="C9" s="51" t="s">
        <v>25</v>
      </c>
      <c r="D9" s="51" t="s">
        <v>26</v>
      </c>
      <c r="E9" s="51" t="s">
        <v>27</v>
      </c>
      <c r="F9" s="51" t="s">
        <v>28</v>
      </c>
      <c r="G9" s="51" t="s">
        <v>29</v>
      </c>
      <c r="H9" s="51" t="s">
        <v>30</v>
      </c>
      <c r="I9" s="51" t="s">
        <v>31</v>
      </c>
      <c r="J9" s="51" t="s">
        <v>32</v>
      </c>
      <c r="K9" s="51" t="s">
        <v>33</v>
      </c>
      <c r="L9" s="51" t="s">
        <v>34</v>
      </c>
      <c r="M9" s="51" t="s">
        <v>35</v>
      </c>
      <c r="N9" s="51" t="s">
        <v>36</v>
      </c>
      <c r="O9" s="51" t="s">
        <v>37</v>
      </c>
      <c r="P9" s="50" t="s">
        <v>38</v>
      </c>
      <c r="Q9" s="52" t="s">
        <v>39</v>
      </c>
      <c r="R9" s="50" t="s">
        <v>40</v>
      </c>
      <c r="S9" s="50" t="s">
        <v>41</v>
      </c>
      <c r="T9" s="50" t="s">
        <v>42</v>
      </c>
      <c r="U9" s="50" t="s">
        <v>43</v>
      </c>
      <c r="V9" s="53" t="s">
        <v>44</v>
      </c>
      <c r="W9" s="53" t="s">
        <v>45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</row>
    <row r="10" spans="1:107" s="8" customFormat="1" ht="12.95" customHeight="1">
      <c r="A10" s="54">
        <v>79113</v>
      </c>
      <c r="B10" s="55">
        <v>181</v>
      </c>
      <c r="C10" s="56"/>
      <c r="D10" s="56"/>
      <c r="E10" s="57">
        <v>1</v>
      </c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8">
        <v>1</v>
      </c>
      <c r="Q10" s="59">
        <v>0</v>
      </c>
      <c r="R10" s="57">
        <v>12</v>
      </c>
      <c r="S10" s="57">
        <v>29</v>
      </c>
      <c r="T10" s="60">
        <v>41334</v>
      </c>
      <c r="U10" s="61">
        <v>42156</v>
      </c>
      <c r="V10" s="62">
        <f t="shared" ref="V10:V73" si="2">IF(OR(AND(Q10=0,P10=1),AND(Q10=0,P10&gt;1),AND(Q10&lt;P10/4,P10&gt;=4,Q10&gt;0)),ROUNDUP(P10/3-Q10,0),0)</f>
        <v>1</v>
      </c>
      <c r="W10" s="63">
        <f>[1]!Tableau1[[#This Row],[Cmd]]*[1]!Tableau1[[#This Row],[PA HT]]</f>
        <v>12</v>
      </c>
      <c r="X10" s="1"/>
      <c r="Y10" s="1"/>
      <c r="Z10" s="1"/>
      <c r="AA10" s="1"/>
      <c r="AB10" s="1"/>
      <c r="AC10" s="1"/>
      <c r="AD10" s="4"/>
      <c r="AE10" s="1"/>
      <c r="AF10" s="1"/>
      <c r="AG10" s="1"/>
      <c r="AH10" s="1"/>
      <c r="AI10" s="1"/>
      <c r="AJ10" s="4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</row>
    <row r="11" spans="1:107" s="8" customFormat="1" ht="12.95" customHeight="1">
      <c r="A11" s="64">
        <v>290692</v>
      </c>
      <c r="B11" s="65">
        <v>101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9">
        <v>0</v>
      </c>
      <c r="Q11" s="58">
        <v>1</v>
      </c>
      <c r="R11" s="57">
        <v>14</v>
      </c>
      <c r="S11" s="57">
        <v>35</v>
      </c>
      <c r="T11" s="60">
        <v>42430</v>
      </c>
      <c r="U11" s="61">
        <v>42430</v>
      </c>
      <c r="V11" s="62">
        <f t="shared" si="2"/>
        <v>0</v>
      </c>
      <c r="W11" s="63">
        <f>[1]!Tableau1[[#This Row],[Cmd]]*[1]!Tableau1[[#This Row],[PA HT]]</f>
        <v>0</v>
      </c>
      <c r="X11" s="1"/>
      <c r="Y11" s="33" t="s">
        <v>46</v>
      </c>
      <c r="Z11" s="1"/>
      <c r="AA11" s="1"/>
      <c r="AB11" s="1"/>
      <c r="AC11" s="1"/>
      <c r="AD11" s="4"/>
      <c r="AE11" s="1"/>
      <c r="AF11" s="1"/>
      <c r="AG11" s="1"/>
      <c r="AH11" s="1"/>
      <c r="AI11" s="1"/>
      <c r="AJ11" s="4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</row>
    <row r="12" spans="1:107" s="8" customFormat="1" ht="12.95" customHeight="1">
      <c r="A12" s="64">
        <v>291002</v>
      </c>
      <c r="B12" s="55">
        <v>173</v>
      </c>
      <c r="C12" s="56"/>
      <c r="D12" s="56"/>
      <c r="E12" s="56"/>
      <c r="F12" s="56"/>
      <c r="G12" s="56"/>
      <c r="H12" s="57">
        <v>1</v>
      </c>
      <c r="I12" s="56"/>
      <c r="J12" s="56"/>
      <c r="K12" s="56"/>
      <c r="L12" s="56"/>
      <c r="M12" s="56"/>
      <c r="N12" s="57">
        <v>1</v>
      </c>
      <c r="O12" s="56"/>
      <c r="P12" s="58">
        <v>2</v>
      </c>
      <c r="Q12" s="58">
        <v>11</v>
      </c>
      <c r="R12" s="57">
        <v>4</v>
      </c>
      <c r="S12" s="57">
        <v>10</v>
      </c>
      <c r="T12" s="60">
        <v>41609</v>
      </c>
      <c r="U12" s="61">
        <v>42430</v>
      </c>
      <c r="V12" s="62">
        <f t="shared" si="2"/>
        <v>0</v>
      </c>
      <c r="W12" s="63">
        <f>[1]!Tableau1[[#This Row],[Cmd]]*[1]!Tableau1[[#This Row],[PA HT]]</f>
        <v>0</v>
      </c>
      <c r="X12" s="1"/>
      <c r="Y12" s="2"/>
      <c r="Z12" s="4" t="s">
        <v>0</v>
      </c>
      <c r="AA12" s="1"/>
      <c r="AB12" s="4"/>
      <c r="AC12" s="1"/>
      <c r="AD12" s="1"/>
      <c r="AE12" s="4" t="s">
        <v>47</v>
      </c>
      <c r="AF12" s="1"/>
      <c r="AG12" s="1"/>
      <c r="AH12" s="1"/>
      <c r="AI12" s="1"/>
      <c r="AJ12" s="4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</row>
    <row r="13" spans="1:107" s="8" customFormat="1" ht="12.95" customHeight="1">
      <c r="A13" s="64">
        <v>750454</v>
      </c>
      <c r="B13" s="55">
        <v>181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9">
        <v>0</v>
      </c>
      <c r="Q13" s="58">
        <v>1</v>
      </c>
      <c r="R13" s="57">
        <v>47</v>
      </c>
      <c r="S13" s="57">
        <v>119</v>
      </c>
      <c r="T13" s="60">
        <v>41030</v>
      </c>
      <c r="U13" s="61">
        <v>41883</v>
      </c>
      <c r="V13" s="62">
        <f t="shared" si="2"/>
        <v>0</v>
      </c>
      <c r="W13" s="63">
        <f>[1]!Tableau1[[#This Row],[Cmd]]*[1]!Tableau1[[#This Row],[PA HT]]</f>
        <v>0</v>
      </c>
      <c r="X13" s="1"/>
      <c r="Y13" s="9"/>
      <c r="Z13" s="4" t="s">
        <v>6</v>
      </c>
      <c r="AA13" s="1"/>
      <c r="AB13" s="4"/>
      <c r="AC13" s="1"/>
      <c r="AD13" s="1"/>
      <c r="AE13" s="4" t="s">
        <v>48</v>
      </c>
      <c r="AF13" s="1"/>
      <c r="AG13" s="1"/>
      <c r="AH13" s="1"/>
      <c r="AI13" s="1"/>
      <c r="AJ13" s="4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</row>
    <row r="14" spans="1:107" s="8" customFormat="1" ht="12.95" customHeight="1">
      <c r="A14" s="66">
        <v>750813</v>
      </c>
      <c r="B14" s="55">
        <v>181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9">
        <v>0</v>
      </c>
      <c r="Q14" s="58">
        <v>3</v>
      </c>
      <c r="R14" s="57">
        <v>67</v>
      </c>
      <c r="S14" s="57">
        <v>169</v>
      </c>
      <c r="T14" s="60">
        <v>41183</v>
      </c>
      <c r="U14" s="61">
        <v>41913</v>
      </c>
      <c r="V14" s="62">
        <f t="shared" si="2"/>
        <v>0</v>
      </c>
      <c r="W14" s="63">
        <f>[1]!Tableau1[[#This Row],[Cmd]]*[1]!Tableau1[[#This Row],[PA HT]]</f>
        <v>0</v>
      </c>
      <c r="X14" s="1"/>
      <c r="Y14" s="19"/>
      <c r="Z14" s="4" t="s">
        <v>8</v>
      </c>
      <c r="AA14" s="1"/>
      <c r="AB14" s="1"/>
      <c r="AC14" s="1"/>
      <c r="AD14" s="1"/>
      <c r="AE14" s="4" t="s">
        <v>49</v>
      </c>
      <c r="AF14" s="1"/>
      <c r="AG14" s="1"/>
      <c r="AH14" s="1"/>
      <c r="AI14" s="1"/>
      <c r="AJ14" s="4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</row>
    <row r="15" spans="1:107" s="8" customFormat="1" ht="12.95" customHeight="1">
      <c r="A15" s="54">
        <v>750834</v>
      </c>
      <c r="B15" s="55">
        <v>181</v>
      </c>
      <c r="C15" s="56"/>
      <c r="D15" s="56"/>
      <c r="E15" s="56"/>
      <c r="F15" s="56"/>
      <c r="G15" s="57">
        <v>1</v>
      </c>
      <c r="H15" s="56"/>
      <c r="I15" s="56"/>
      <c r="J15" s="56"/>
      <c r="K15" s="56"/>
      <c r="L15" s="56"/>
      <c r="M15" s="56"/>
      <c r="N15" s="56"/>
      <c r="O15" s="56"/>
      <c r="P15" s="58">
        <v>1</v>
      </c>
      <c r="Q15" s="59">
        <v>0</v>
      </c>
      <c r="R15" s="57">
        <v>119</v>
      </c>
      <c r="S15" s="57">
        <v>299</v>
      </c>
      <c r="T15" s="60">
        <v>42217</v>
      </c>
      <c r="U15" s="61">
        <v>42217</v>
      </c>
      <c r="V15" s="62">
        <f t="shared" si="2"/>
        <v>1</v>
      </c>
      <c r="W15" s="63">
        <f>[1]!Tableau1[[#This Row],[Cmd]]*[1]!Tableau1[[#This Row],[PA HT]]</f>
        <v>119</v>
      </c>
      <c r="X15" s="1"/>
      <c r="Y15" s="23"/>
      <c r="Z15" s="4" t="s">
        <v>10</v>
      </c>
      <c r="AA15" s="1"/>
      <c r="AB15" s="1"/>
      <c r="AC15" s="1"/>
      <c r="AD15" s="1"/>
      <c r="AE15" s="4" t="s">
        <v>50</v>
      </c>
      <c r="AF15" s="1"/>
      <c r="AG15" s="1"/>
      <c r="AH15" s="1"/>
      <c r="AI15" s="1"/>
      <c r="AJ15" s="4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</row>
    <row r="16" spans="1:107" s="8" customFormat="1" ht="12.95" customHeight="1">
      <c r="A16" s="54">
        <v>790115</v>
      </c>
      <c r="B16" s="55">
        <v>181</v>
      </c>
      <c r="C16" s="57">
        <v>1</v>
      </c>
      <c r="D16" s="57">
        <v>1</v>
      </c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8">
        <v>1</v>
      </c>
      <c r="Q16" s="59">
        <v>0</v>
      </c>
      <c r="R16" s="57">
        <v>10</v>
      </c>
      <c r="S16" s="57">
        <v>25</v>
      </c>
      <c r="T16" s="60">
        <v>41183</v>
      </c>
      <c r="U16" s="61">
        <v>41883</v>
      </c>
      <c r="V16" s="62">
        <f t="shared" si="2"/>
        <v>1</v>
      </c>
      <c r="W16" s="63">
        <f>[1]!Tableau1[[#This Row],[Cmd]]*[1]!Tableau1[[#This Row],[PA HT]]</f>
        <v>10</v>
      </c>
      <c r="X16" s="1"/>
      <c r="Y16" s="25"/>
      <c r="Z16" s="4" t="s">
        <v>12</v>
      </c>
      <c r="AA16" s="1"/>
      <c r="AB16" s="1"/>
      <c r="AC16" s="1"/>
      <c r="AD16" s="1"/>
      <c r="AE16" s="4" t="s">
        <v>51</v>
      </c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</row>
    <row r="17" spans="1:107" s="8" customFormat="1" ht="12.95" customHeight="1">
      <c r="A17" s="54">
        <v>790119</v>
      </c>
      <c r="B17" s="55">
        <v>181</v>
      </c>
      <c r="C17" s="56"/>
      <c r="D17" s="56"/>
      <c r="E17" s="56"/>
      <c r="F17" s="56"/>
      <c r="G17" s="56"/>
      <c r="H17" s="56"/>
      <c r="I17" s="56"/>
      <c r="J17" s="56"/>
      <c r="K17" s="57">
        <v>1</v>
      </c>
      <c r="L17" s="56"/>
      <c r="M17" s="56"/>
      <c r="N17" s="56"/>
      <c r="O17" s="56"/>
      <c r="P17" s="58">
        <v>1</v>
      </c>
      <c r="Q17" s="59">
        <v>0</v>
      </c>
      <c r="R17" s="57">
        <v>10</v>
      </c>
      <c r="S17" s="57">
        <v>25</v>
      </c>
      <c r="T17" s="60">
        <v>40422</v>
      </c>
      <c r="U17" s="61">
        <v>41883</v>
      </c>
      <c r="V17" s="62">
        <f t="shared" si="2"/>
        <v>1</v>
      </c>
      <c r="W17" s="63">
        <f>[1]!Tableau1[[#This Row],[Cmd]]*[1]!Tableau1[[#This Row],[PA HT]]</f>
        <v>10</v>
      </c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</row>
    <row r="18" spans="1:107" s="8" customFormat="1" ht="12.95" customHeight="1">
      <c r="A18" s="66">
        <v>790122</v>
      </c>
      <c r="B18" s="55">
        <v>181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9">
        <v>0</v>
      </c>
      <c r="Q18" s="58">
        <v>4</v>
      </c>
      <c r="R18" s="57">
        <v>28</v>
      </c>
      <c r="S18" s="57">
        <v>69</v>
      </c>
      <c r="T18" s="60">
        <v>40360</v>
      </c>
      <c r="U18" s="61">
        <v>41883</v>
      </c>
      <c r="V18" s="62">
        <f t="shared" si="2"/>
        <v>0</v>
      </c>
      <c r="W18" s="63">
        <f>[1]!Tableau1[[#This Row],[Cmd]]*[1]!Tableau1[[#This Row],[PA HT]]</f>
        <v>0</v>
      </c>
      <c r="X18" s="1"/>
      <c r="Y18" s="33" t="s">
        <v>52</v>
      </c>
      <c r="Z18" s="1"/>
      <c r="AA18" s="1"/>
      <c r="AB18" s="1"/>
      <c r="AC18" s="1"/>
      <c r="AD18" s="4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</row>
    <row r="19" spans="1:107" s="8" customFormat="1" ht="12.95" customHeight="1">
      <c r="A19" s="64">
        <v>790128</v>
      </c>
      <c r="B19" s="55">
        <v>181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9">
        <v>0</v>
      </c>
      <c r="Q19" s="58">
        <v>1</v>
      </c>
      <c r="R19" s="57">
        <v>10</v>
      </c>
      <c r="S19" s="57">
        <v>25</v>
      </c>
      <c r="T19" s="60">
        <v>41091</v>
      </c>
      <c r="U19" s="61">
        <v>41883</v>
      </c>
      <c r="V19" s="62">
        <f t="shared" si="2"/>
        <v>0</v>
      </c>
      <c r="W19" s="63">
        <f>[1]!Tableau1[[#This Row],[Cmd]]*[1]!Tableau1[[#This Row],[PA HT]]</f>
        <v>0</v>
      </c>
      <c r="X19" s="1"/>
      <c r="Y19" s="4" t="s">
        <v>53</v>
      </c>
      <c r="Z19" s="1"/>
      <c r="AA19" s="4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</row>
    <row r="20" spans="1:107" s="8" customFormat="1" ht="12.95" customHeight="1">
      <c r="A20" s="64">
        <v>790135</v>
      </c>
      <c r="B20" s="55">
        <v>181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9">
        <v>0</v>
      </c>
      <c r="Q20" s="58">
        <v>1</v>
      </c>
      <c r="R20" s="57">
        <v>10</v>
      </c>
      <c r="S20" s="57">
        <v>25</v>
      </c>
      <c r="T20" s="60">
        <v>41456</v>
      </c>
      <c r="U20" s="61">
        <v>41883</v>
      </c>
      <c r="V20" s="62">
        <f t="shared" si="2"/>
        <v>0</v>
      </c>
      <c r="W20" s="63">
        <f>[1]!Tableau1[[#This Row],[Cmd]]*[1]!Tableau1[[#This Row],[PA HT]]</f>
        <v>0</v>
      </c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</row>
    <row r="21" spans="1:107" s="8" customFormat="1" ht="12.95" customHeight="1">
      <c r="A21" s="54">
        <v>790137</v>
      </c>
      <c r="B21" s="55">
        <v>181</v>
      </c>
      <c r="C21" s="56"/>
      <c r="D21" s="56"/>
      <c r="E21" s="57">
        <v>2</v>
      </c>
      <c r="F21" s="57">
        <v>3</v>
      </c>
      <c r="G21" s="57">
        <v>1</v>
      </c>
      <c r="H21" s="56"/>
      <c r="I21" s="57">
        <v>1</v>
      </c>
      <c r="J21" s="56"/>
      <c r="K21" s="56"/>
      <c r="L21" s="57">
        <v>1</v>
      </c>
      <c r="M21" s="57">
        <v>1</v>
      </c>
      <c r="N21" s="57">
        <v>1</v>
      </c>
      <c r="O21" s="56"/>
      <c r="P21" s="58">
        <v>10</v>
      </c>
      <c r="Q21" s="58">
        <v>10</v>
      </c>
      <c r="R21" s="57">
        <v>11</v>
      </c>
      <c r="S21" s="57">
        <v>29</v>
      </c>
      <c r="T21" s="60">
        <v>41671</v>
      </c>
      <c r="U21" s="61">
        <v>42278</v>
      </c>
      <c r="V21" s="62">
        <f t="shared" si="2"/>
        <v>0</v>
      </c>
      <c r="W21" s="63">
        <f>[1]!Tableau1[[#This Row],[Cmd]]*[1]!Tableau1[[#This Row],[PA HT]]</f>
        <v>0</v>
      </c>
      <c r="X21" s="1"/>
      <c r="Y21" s="33" t="s">
        <v>54</v>
      </c>
      <c r="Z21" s="1"/>
      <c r="AA21" s="4"/>
      <c r="AB21" s="1"/>
      <c r="AC21" s="1"/>
      <c r="AD21" s="4"/>
      <c r="AE21" s="1"/>
      <c r="AF21" s="1"/>
      <c r="AG21" s="1"/>
      <c r="AH21" s="1"/>
      <c r="AI21" s="1"/>
      <c r="AJ21" s="4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</row>
    <row r="22" spans="1:107" s="8" customFormat="1" ht="12.95" customHeight="1">
      <c r="A22" s="64">
        <v>790138</v>
      </c>
      <c r="B22" s="55">
        <v>181</v>
      </c>
      <c r="C22" s="56"/>
      <c r="D22" s="57">
        <v>13</v>
      </c>
      <c r="E22" s="57">
        <v>3</v>
      </c>
      <c r="F22" s="57">
        <v>3</v>
      </c>
      <c r="G22" s="57">
        <v>7</v>
      </c>
      <c r="H22" s="57">
        <v>2</v>
      </c>
      <c r="I22" s="57">
        <v>6</v>
      </c>
      <c r="J22" s="57">
        <v>1</v>
      </c>
      <c r="K22" s="57">
        <v>7</v>
      </c>
      <c r="L22" s="57">
        <v>11</v>
      </c>
      <c r="M22" s="57">
        <v>16</v>
      </c>
      <c r="N22" s="57">
        <v>1</v>
      </c>
      <c r="O22" s="57">
        <v>1</v>
      </c>
      <c r="P22" s="58">
        <v>71</v>
      </c>
      <c r="Q22" s="58">
        <v>16</v>
      </c>
      <c r="R22" s="57">
        <v>10</v>
      </c>
      <c r="S22" s="57">
        <v>25</v>
      </c>
      <c r="T22" s="60">
        <v>40452</v>
      </c>
      <c r="U22" s="61">
        <v>42401</v>
      </c>
      <c r="V22" s="62">
        <f t="shared" si="2"/>
        <v>8</v>
      </c>
      <c r="W22" s="63">
        <f>[1]!Tableau1[[#This Row],[Cmd]]*[1]!Tableau1[[#This Row],[PA HT]]</f>
        <v>80</v>
      </c>
      <c r="X22" s="1"/>
      <c r="Y22" s="4" t="s">
        <v>55</v>
      </c>
      <c r="Z22" s="1"/>
      <c r="AA22" s="4"/>
      <c r="AB22" s="1"/>
      <c r="AC22" s="1"/>
      <c r="AD22" s="4"/>
      <c r="AE22" s="1"/>
      <c r="AF22" s="1"/>
      <c r="AG22" s="1"/>
      <c r="AH22" s="1"/>
      <c r="AI22" s="1"/>
      <c r="AJ22" s="4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</row>
    <row r="23" spans="1:107" s="8" customFormat="1" ht="12.95" customHeight="1">
      <c r="A23" s="64">
        <v>790140</v>
      </c>
      <c r="B23" s="55">
        <v>181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9">
        <v>0</v>
      </c>
      <c r="Q23" s="58">
        <v>1</v>
      </c>
      <c r="R23" s="57">
        <v>34</v>
      </c>
      <c r="S23" s="57">
        <v>89</v>
      </c>
      <c r="T23" s="65" t="s">
        <v>56</v>
      </c>
      <c r="U23" s="61">
        <v>41883</v>
      </c>
      <c r="V23" s="62">
        <f t="shared" si="2"/>
        <v>0</v>
      </c>
      <c r="W23" s="63">
        <f>[1]!Tableau1[[#This Row],[Cmd]]*[1]!Tableau1[[#This Row],[PA HT]]</f>
        <v>0</v>
      </c>
      <c r="X23" s="1"/>
      <c r="Y23" s="1"/>
      <c r="Z23" s="1"/>
      <c r="AA23" s="4"/>
      <c r="AB23" s="1"/>
      <c r="AC23" s="1"/>
      <c r="AD23" s="4"/>
      <c r="AE23" s="1"/>
      <c r="AF23" s="1"/>
      <c r="AG23" s="1"/>
      <c r="AH23" s="1"/>
      <c r="AI23" s="1"/>
      <c r="AJ23" s="4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</row>
    <row r="24" spans="1:107" s="8" customFormat="1" ht="12.95" customHeight="1">
      <c r="A24" s="64">
        <v>790153</v>
      </c>
      <c r="B24" s="55">
        <v>180</v>
      </c>
      <c r="C24" s="56"/>
      <c r="D24" s="57">
        <v>1</v>
      </c>
      <c r="E24" s="56"/>
      <c r="F24" s="56"/>
      <c r="G24" s="56"/>
      <c r="H24" s="57">
        <v>2</v>
      </c>
      <c r="I24" s="56"/>
      <c r="J24" s="56"/>
      <c r="K24" s="56"/>
      <c r="L24" s="56"/>
      <c r="M24" s="56"/>
      <c r="N24" s="56"/>
      <c r="O24" s="56"/>
      <c r="P24" s="58">
        <v>3</v>
      </c>
      <c r="Q24" s="58">
        <v>2</v>
      </c>
      <c r="R24" s="57">
        <v>24</v>
      </c>
      <c r="S24" s="57">
        <v>89</v>
      </c>
      <c r="T24" s="65" t="s">
        <v>56</v>
      </c>
      <c r="U24" s="61">
        <v>42461</v>
      </c>
      <c r="V24" s="62">
        <f t="shared" si="2"/>
        <v>0</v>
      </c>
      <c r="W24" s="63">
        <f>[1]!Tableau1[[#This Row],[Cmd]]*[1]!Tableau1[[#This Row],[PA HT]]</f>
        <v>0</v>
      </c>
      <c r="X24" s="1"/>
      <c r="Y24" s="1"/>
      <c r="Z24" s="1"/>
      <c r="AA24" s="1"/>
      <c r="AB24" s="1"/>
      <c r="AC24" s="1"/>
      <c r="AD24" s="4"/>
      <c r="AE24" s="1"/>
      <c r="AF24" s="1"/>
      <c r="AG24" s="1"/>
      <c r="AH24" s="1"/>
      <c r="AI24" s="1"/>
      <c r="AJ24" s="4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</row>
    <row r="25" spans="1:107" s="8" customFormat="1" ht="12.95" customHeight="1">
      <c r="A25" s="64">
        <v>790157</v>
      </c>
      <c r="B25" s="55">
        <v>181</v>
      </c>
      <c r="C25" s="56"/>
      <c r="D25" s="56"/>
      <c r="E25" s="56"/>
      <c r="F25" s="56"/>
      <c r="G25" s="56"/>
      <c r="H25" s="57">
        <v>1</v>
      </c>
      <c r="I25" s="57">
        <v>2</v>
      </c>
      <c r="J25" s="56"/>
      <c r="K25" s="57">
        <v>1</v>
      </c>
      <c r="L25" s="57">
        <v>1</v>
      </c>
      <c r="M25" s="56"/>
      <c r="N25" s="56"/>
      <c r="O25" s="56"/>
      <c r="P25" s="58">
        <v>5</v>
      </c>
      <c r="Q25" s="58">
        <v>3</v>
      </c>
      <c r="R25" s="57">
        <v>10</v>
      </c>
      <c r="S25" s="57">
        <v>25</v>
      </c>
      <c r="T25" s="60">
        <v>41456</v>
      </c>
      <c r="U25" s="61">
        <v>42005</v>
      </c>
      <c r="V25" s="62">
        <f t="shared" si="2"/>
        <v>0</v>
      </c>
      <c r="W25" s="63">
        <f>[1]!Tableau1[[#This Row],[Cmd]]*[1]!Tableau1[[#This Row],[PA HT]]</f>
        <v>0</v>
      </c>
      <c r="X25" s="1"/>
      <c r="Y25" s="1"/>
      <c r="Z25" s="1"/>
      <c r="AA25" s="4"/>
      <c r="AB25" s="1"/>
      <c r="AC25" s="1"/>
      <c r="AD25" s="4"/>
      <c r="AE25" s="1"/>
      <c r="AF25" s="1"/>
      <c r="AG25" s="1"/>
      <c r="AH25" s="1"/>
      <c r="AI25" s="1"/>
      <c r="AJ25" s="4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</row>
    <row r="26" spans="1:107" s="8" customFormat="1" ht="12.95" customHeight="1">
      <c r="A26" s="66">
        <v>790158</v>
      </c>
      <c r="B26" s="55">
        <v>181</v>
      </c>
      <c r="C26" s="57">
        <v>4</v>
      </c>
      <c r="D26" s="56"/>
      <c r="E26" s="57">
        <v>1</v>
      </c>
      <c r="F26" s="57">
        <v>1</v>
      </c>
      <c r="G26" s="57">
        <v>3</v>
      </c>
      <c r="H26" s="56"/>
      <c r="I26" s="57">
        <v>1</v>
      </c>
      <c r="J26" s="56"/>
      <c r="K26" s="57">
        <v>1</v>
      </c>
      <c r="L26" s="56"/>
      <c r="M26" s="56"/>
      <c r="N26" s="56"/>
      <c r="O26" s="56"/>
      <c r="P26" s="58">
        <v>7</v>
      </c>
      <c r="Q26" s="59">
        <v>0</v>
      </c>
      <c r="R26" s="57">
        <v>10</v>
      </c>
      <c r="S26" s="57">
        <v>25</v>
      </c>
      <c r="T26" s="60">
        <v>41609</v>
      </c>
      <c r="U26" s="61">
        <v>42217</v>
      </c>
      <c r="V26" s="62">
        <f t="shared" si="2"/>
        <v>3</v>
      </c>
      <c r="W26" s="63">
        <f>[1]!Tableau1[[#This Row],[Cmd]]*[1]!Tableau1[[#This Row],[PA HT]]</f>
        <v>30</v>
      </c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</row>
    <row r="27" spans="1:107" s="8" customFormat="1" ht="12.95" customHeight="1">
      <c r="A27" s="67">
        <v>790161</v>
      </c>
      <c r="B27" s="55">
        <v>181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9">
        <v>0</v>
      </c>
      <c r="Q27" s="58">
        <v>2</v>
      </c>
      <c r="R27" s="57">
        <v>10</v>
      </c>
      <c r="S27" s="57">
        <v>25</v>
      </c>
      <c r="T27" s="65" t="s">
        <v>56</v>
      </c>
      <c r="U27" s="61">
        <v>41883</v>
      </c>
      <c r="V27" s="62">
        <f t="shared" si="2"/>
        <v>0</v>
      </c>
      <c r="W27" s="63">
        <f>[1]!Tableau1[[#This Row],[Cmd]]*[1]!Tableau1[[#This Row],[PA HT]]</f>
        <v>0</v>
      </c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</row>
    <row r="28" spans="1:107" s="8" customFormat="1" ht="12.95" customHeight="1">
      <c r="A28" s="54">
        <v>790163</v>
      </c>
      <c r="B28" s="55">
        <v>181</v>
      </c>
      <c r="C28" s="56"/>
      <c r="D28" s="57">
        <v>1</v>
      </c>
      <c r="E28" s="57">
        <v>3</v>
      </c>
      <c r="F28" s="57">
        <v>1</v>
      </c>
      <c r="G28" s="56"/>
      <c r="H28" s="57">
        <v>1</v>
      </c>
      <c r="I28" s="56"/>
      <c r="J28" s="56"/>
      <c r="K28" s="57">
        <v>6</v>
      </c>
      <c r="L28" s="57">
        <v>9</v>
      </c>
      <c r="M28" s="57">
        <v>3</v>
      </c>
      <c r="N28" s="57">
        <v>3</v>
      </c>
      <c r="O28" s="56"/>
      <c r="P28" s="58">
        <v>27</v>
      </c>
      <c r="Q28" s="58">
        <v>33</v>
      </c>
      <c r="R28" s="57">
        <v>10</v>
      </c>
      <c r="S28" s="57">
        <v>25</v>
      </c>
      <c r="T28" s="60">
        <v>40634</v>
      </c>
      <c r="U28" s="61">
        <v>42401</v>
      </c>
      <c r="V28" s="62">
        <f t="shared" si="2"/>
        <v>0</v>
      </c>
      <c r="W28" s="63">
        <f>[1]!Tableau1[[#This Row],[Cmd]]*[1]!Tableau1[[#This Row],[PA HT]]</f>
        <v>0</v>
      </c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</row>
    <row r="29" spans="1:107" s="8" customFormat="1" ht="12.95" customHeight="1">
      <c r="A29" s="64">
        <v>790165</v>
      </c>
      <c r="B29" s="55">
        <v>181</v>
      </c>
      <c r="C29" s="56"/>
      <c r="D29" s="56"/>
      <c r="E29" s="56"/>
      <c r="F29" s="56"/>
      <c r="G29" s="56"/>
      <c r="H29" s="56"/>
      <c r="I29" s="56"/>
      <c r="J29" s="56"/>
      <c r="K29" s="57">
        <v>1</v>
      </c>
      <c r="L29" s="56"/>
      <c r="M29" s="56"/>
      <c r="N29" s="56"/>
      <c r="O29" s="56"/>
      <c r="P29" s="58">
        <v>1</v>
      </c>
      <c r="Q29" s="58">
        <v>3</v>
      </c>
      <c r="R29" s="57">
        <v>10</v>
      </c>
      <c r="S29" s="57">
        <v>25</v>
      </c>
      <c r="T29" s="65" t="s">
        <v>56</v>
      </c>
      <c r="U29" s="61">
        <v>41883</v>
      </c>
      <c r="V29" s="62">
        <f t="shared" si="2"/>
        <v>0</v>
      </c>
      <c r="W29" s="63">
        <f>[1]!Tableau1[[#This Row],[Cmd]]*[1]!Tableau1[[#This Row],[PA HT]]</f>
        <v>0</v>
      </c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</row>
    <row r="30" spans="1:107" s="8" customFormat="1" ht="12.95" customHeight="1">
      <c r="A30" s="64">
        <v>790173</v>
      </c>
      <c r="B30" s="55">
        <v>181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9">
        <v>0</v>
      </c>
      <c r="Q30" s="58">
        <v>1</v>
      </c>
      <c r="R30" s="57">
        <v>34</v>
      </c>
      <c r="S30" s="57">
        <v>85</v>
      </c>
      <c r="T30" s="60">
        <v>41426</v>
      </c>
      <c r="U30" s="61">
        <v>41883</v>
      </c>
      <c r="V30" s="62">
        <f t="shared" si="2"/>
        <v>0</v>
      </c>
      <c r="W30" s="63">
        <f>[1]!Tableau1[[#This Row],[Cmd]]*[1]!Tableau1[[#This Row],[PA HT]]</f>
        <v>0</v>
      </c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</row>
    <row r="31" spans="1:107" s="8" customFormat="1" ht="12.95" customHeight="1">
      <c r="A31" s="66">
        <v>790175</v>
      </c>
      <c r="B31" s="55">
        <v>181</v>
      </c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9">
        <v>0</v>
      </c>
      <c r="Q31" s="58">
        <v>3</v>
      </c>
      <c r="R31" s="57">
        <v>10</v>
      </c>
      <c r="S31" s="57">
        <v>25</v>
      </c>
      <c r="T31" s="65" t="s">
        <v>56</v>
      </c>
      <c r="U31" s="61">
        <v>41883</v>
      </c>
      <c r="V31" s="62">
        <f t="shared" si="2"/>
        <v>0</v>
      </c>
      <c r="W31" s="63">
        <f>[1]!Tableau1[[#This Row],[Cmd]]*[1]!Tableau1[[#This Row],[PA HT]]</f>
        <v>0</v>
      </c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</row>
    <row r="32" spans="1:107" s="8" customFormat="1" ht="12.95" customHeight="1">
      <c r="A32" s="67">
        <v>790178</v>
      </c>
      <c r="B32" s="55">
        <v>181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9">
        <v>0</v>
      </c>
      <c r="Q32" s="58">
        <v>2</v>
      </c>
      <c r="R32" s="57">
        <v>60</v>
      </c>
      <c r="S32" s="57">
        <v>149</v>
      </c>
      <c r="T32" s="60">
        <v>41883</v>
      </c>
      <c r="U32" s="61">
        <v>41883</v>
      </c>
      <c r="V32" s="62">
        <f t="shared" si="2"/>
        <v>0</v>
      </c>
      <c r="W32" s="63">
        <f>[1]!Tableau1[[#This Row],[Cmd]]*[1]!Tableau1[[#This Row],[PA HT]]</f>
        <v>0</v>
      </c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</row>
    <row r="33" spans="1:107" s="8" customFormat="1" ht="12.95" customHeight="1">
      <c r="A33" s="67">
        <v>790179</v>
      </c>
      <c r="B33" s="55">
        <v>181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9">
        <v>0</v>
      </c>
      <c r="Q33" s="58">
        <v>2</v>
      </c>
      <c r="R33" s="57">
        <v>56</v>
      </c>
      <c r="S33" s="57">
        <v>199</v>
      </c>
      <c r="T33" s="60">
        <v>40238</v>
      </c>
      <c r="U33" s="61">
        <v>41883</v>
      </c>
      <c r="V33" s="62">
        <f t="shared" si="2"/>
        <v>0</v>
      </c>
      <c r="W33" s="63">
        <f>[1]!Tableau1[[#This Row],[Cmd]]*[1]!Tableau1[[#This Row],[PA HT]]</f>
        <v>0</v>
      </c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</row>
    <row r="34" spans="1:107" s="8" customFormat="1" ht="12.95" customHeight="1">
      <c r="A34" s="64">
        <v>790183</v>
      </c>
      <c r="B34" s="55">
        <v>181</v>
      </c>
      <c r="C34" s="56"/>
      <c r="D34" s="57">
        <v>1</v>
      </c>
      <c r="E34" s="56"/>
      <c r="F34" s="56"/>
      <c r="G34" s="56"/>
      <c r="H34" s="56"/>
      <c r="I34" s="56"/>
      <c r="J34" s="56"/>
      <c r="K34" s="57">
        <v>1</v>
      </c>
      <c r="L34" s="56"/>
      <c r="M34" s="56"/>
      <c r="N34" s="56"/>
      <c r="O34" s="56"/>
      <c r="P34" s="58">
        <v>2</v>
      </c>
      <c r="Q34" s="58">
        <v>1</v>
      </c>
      <c r="R34" s="57">
        <v>12</v>
      </c>
      <c r="S34" s="57">
        <v>29</v>
      </c>
      <c r="T34" s="65" t="s">
        <v>56</v>
      </c>
      <c r="U34" s="61">
        <v>42156</v>
      </c>
      <c r="V34" s="62">
        <f t="shared" si="2"/>
        <v>0</v>
      </c>
      <c r="W34" s="63">
        <f>[1]!Tableau1[[#This Row],[Cmd]]*[1]!Tableau1[[#This Row],[PA HT]]</f>
        <v>0</v>
      </c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</row>
    <row r="35" spans="1:107" s="8" customFormat="1" ht="12.95" customHeight="1">
      <c r="A35" s="66">
        <v>790200</v>
      </c>
      <c r="B35" s="55">
        <v>181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9">
        <v>0</v>
      </c>
      <c r="Q35" s="58">
        <v>4</v>
      </c>
      <c r="R35" s="57">
        <v>24</v>
      </c>
      <c r="S35" s="57">
        <v>69</v>
      </c>
      <c r="T35" s="60">
        <v>41275</v>
      </c>
      <c r="U35" s="61">
        <v>42005</v>
      </c>
      <c r="V35" s="62">
        <f t="shared" si="2"/>
        <v>0</v>
      </c>
      <c r="W35" s="63">
        <f>[1]!Tableau1[[#This Row],[Cmd]]*[1]!Tableau1[[#This Row],[PA HT]]</f>
        <v>0</v>
      </c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</row>
    <row r="36" spans="1:107" s="8" customFormat="1" ht="12.95" customHeight="1">
      <c r="A36" s="54">
        <v>790205</v>
      </c>
      <c r="B36" s="55">
        <v>181</v>
      </c>
      <c r="C36" s="56"/>
      <c r="D36" s="57">
        <v>1</v>
      </c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8">
        <v>1</v>
      </c>
      <c r="Q36" s="59">
        <v>0</v>
      </c>
      <c r="R36" s="57">
        <v>10</v>
      </c>
      <c r="S36" s="57">
        <v>25</v>
      </c>
      <c r="T36" s="60">
        <v>41183</v>
      </c>
      <c r="U36" s="61">
        <v>41883</v>
      </c>
      <c r="V36" s="62">
        <f t="shared" si="2"/>
        <v>1</v>
      </c>
      <c r="W36" s="63">
        <f>[1]!Tableau1[[#This Row],[Cmd]]*[1]!Tableau1[[#This Row],[PA HT]]</f>
        <v>10</v>
      </c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</row>
    <row r="37" spans="1:107" s="8" customFormat="1" ht="12.95" customHeight="1">
      <c r="A37" s="64">
        <v>790210</v>
      </c>
      <c r="B37" s="55">
        <v>181</v>
      </c>
      <c r="C37" s="57">
        <v>5</v>
      </c>
      <c r="D37" s="57">
        <v>7</v>
      </c>
      <c r="E37" s="57">
        <v>1</v>
      </c>
      <c r="F37" s="57">
        <v>7</v>
      </c>
      <c r="G37" s="57">
        <v>9</v>
      </c>
      <c r="H37" s="57">
        <v>7</v>
      </c>
      <c r="I37" s="57">
        <v>3</v>
      </c>
      <c r="J37" s="57">
        <v>7</v>
      </c>
      <c r="K37" s="57">
        <v>41</v>
      </c>
      <c r="L37" s="57">
        <v>3</v>
      </c>
      <c r="M37" s="57">
        <v>10</v>
      </c>
      <c r="N37" s="57">
        <v>6</v>
      </c>
      <c r="O37" s="57">
        <v>1</v>
      </c>
      <c r="P37" s="58">
        <v>102</v>
      </c>
      <c r="Q37" s="58">
        <v>19</v>
      </c>
      <c r="R37" s="57">
        <v>11</v>
      </c>
      <c r="S37" s="57">
        <v>25</v>
      </c>
      <c r="T37" s="65" t="s">
        <v>57</v>
      </c>
      <c r="U37" s="61">
        <v>42401</v>
      </c>
      <c r="V37" s="62">
        <f t="shared" si="2"/>
        <v>15</v>
      </c>
      <c r="W37" s="63">
        <f>[1]!Tableau1[[#This Row],[Cmd]]*[1]!Tableau1[[#This Row],[PA HT]]</f>
        <v>165</v>
      </c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</row>
    <row r="38" spans="1:107" s="8" customFormat="1" ht="12.95" customHeight="1">
      <c r="A38" s="64">
        <v>790213</v>
      </c>
      <c r="B38" s="55">
        <v>181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9">
        <v>0</v>
      </c>
      <c r="Q38" s="58">
        <v>1</v>
      </c>
      <c r="R38" s="57">
        <v>10</v>
      </c>
      <c r="S38" s="57">
        <v>25</v>
      </c>
      <c r="T38" s="60">
        <v>40422</v>
      </c>
      <c r="U38" s="61">
        <v>41883</v>
      </c>
      <c r="V38" s="62">
        <f t="shared" si="2"/>
        <v>0</v>
      </c>
      <c r="W38" s="63">
        <f>[1]!Tableau1[[#This Row],[Cmd]]*[1]!Tableau1[[#This Row],[PA HT]]</f>
        <v>0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</row>
    <row r="39" spans="1:107" s="8" customFormat="1" ht="12.95" customHeight="1">
      <c r="A39" s="66">
        <v>790216</v>
      </c>
      <c r="B39" s="55">
        <v>181</v>
      </c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9">
        <v>0</v>
      </c>
      <c r="Q39" s="58">
        <v>3</v>
      </c>
      <c r="R39" s="57">
        <v>18</v>
      </c>
      <c r="S39" s="57">
        <v>49</v>
      </c>
      <c r="T39" s="60">
        <v>40848</v>
      </c>
      <c r="U39" s="61">
        <v>41913</v>
      </c>
      <c r="V39" s="62">
        <f t="shared" si="2"/>
        <v>0</v>
      </c>
      <c r="W39" s="63">
        <f>[1]!Tableau1[[#This Row],[Cmd]]*[1]!Tableau1[[#This Row],[PA HT]]</f>
        <v>0</v>
      </c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</row>
    <row r="40" spans="1:107" s="8" customFormat="1" ht="12.95" customHeight="1">
      <c r="A40" s="64">
        <v>790225</v>
      </c>
      <c r="B40" s="55">
        <v>181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9">
        <v>0</v>
      </c>
      <c r="Q40" s="58">
        <v>1</v>
      </c>
      <c r="R40" s="57">
        <v>36</v>
      </c>
      <c r="S40" s="57">
        <v>119</v>
      </c>
      <c r="T40" s="60">
        <v>40210</v>
      </c>
      <c r="U40" s="61">
        <v>41883</v>
      </c>
      <c r="V40" s="62">
        <f t="shared" si="2"/>
        <v>0</v>
      </c>
      <c r="W40" s="63">
        <f>[1]!Tableau1[[#This Row],[Cmd]]*[1]!Tableau1[[#This Row],[PA HT]]</f>
        <v>0</v>
      </c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</row>
    <row r="41" spans="1:107" s="8" customFormat="1" ht="12.95" customHeight="1">
      <c r="A41" s="64">
        <v>790227</v>
      </c>
      <c r="B41" s="55">
        <v>181</v>
      </c>
      <c r="C41" s="56"/>
      <c r="D41" s="56"/>
      <c r="E41" s="56"/>
      <c r="F41" s="56"/>
      <c r="G41" s="57">
        <v>1</v>
      </c>
      <c r="H41" s="56"/>
      <c r="I41" s="56"/>
      <c r="J41" s="56"/>
      <c r="K41" s="56"/>
      <c r="L41" s="56"/>
      <c r="M41" s="56"/>
      <c r="N41" s="56"/>
      <c r="O41" s="56"/>
      <c r="P41" s="58">
        <v>1</v>
      </c>
      <c r="Q41" s="58">
        <v>2</v>
      </c>
      <c r="R41" s="57">
        <v>20</v>
      </c>
      <c r="S41" s="57">
        <v>59</v>
      </c>
      <c r="T41" s="60">
        <v>41244</v>
      </c>
      <c r="U41" s="61">
        <v>41883</v>
      </c>
      <c r="V41" s="62">
        <f t="shared" si="2"/>
        <v>0</v>
      </c>
      <c r="W41" s="63">
        <f>[1]!Tableau1[[#This Row],[Cmd]]*[1]!Tableau1[[#This Row],[PA HT]]</f>
        <v>0</v>
      </c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</row>
    <row r="42" spans="1:107" s="8" customFormat="1" ht="12.95" customHeight="1">
      <c r="A42" s="64">
        <v>790234</v>
      </c>
      <c r="B42" s="55">
        <v>181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9">
        <v>0</v>
      </c>
      <c r="Q42" s="58">
        <v>1</v>
      </c>
      <c r="R42" s="57">
        <v>60</v>
      </c>
      <c r="S42" s="57">
        <v>149</v>
      </c>
      <c r="T42" s="60">
        <v>40179</v>
      </c>
      <c r="U42" s="61">
        <v>41883</v>
      </c>
      <c r="V42" s="62">
        <f t="shared" si="2"/>
        <v>0</v>
      </c>
      <c r="W42" s="63">
        <f>[1]!Tableau1[[#This Row],[Cmd]]*[1]!Tableau1[[#This Row],[PA HT]]</f>
        <v>0</v>
      </c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</row>
    <row r="43" spans="1:107" s="8" customFormat="1" ht="12.95" customHeight="1">
      <c r="A43" s="64">
        <v>790247</v>
      </c>
      <c r="B43" s="55">
        <v>181</v>
      </c>
      <c r="C43" s="56"/>
      <c r="D43" s="57">
        <v>1</v>
      </c>
      <c r="E43" s="57">
        <v>1</v>
      </c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8">
        <v>2</v>
      </c>
      <c r="Q43" s="58">
        <v>3</v>
      </c>
      <c r="R43" s="57">
        <v>10</v>
      </c>
      <c r="S43" s="57">
        <v>25</v>
      </c>
      <c r="T43" s="60">
        <v>41548</v>
      </c>
      <c r="U43" s="61">
        <v>42005</v>
      </c>
      <c r="V43" s="62">
        <f t="shared" si="2"/>
        <v>0</v>
      </c>
      <c r="W43" s="63">
        <f>[1]!Tableau1[[#This Row],[Cmd]]*[1]!Tableau1[[#This Row],[PA HT]]</f>
        <v>0</v>
      </c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</row>
    <row r="44" spans="1:107" s="8" customFormat="1" ht="12.95" customHeight="1">
      <c r="A44" s="64">
        <v>790249</v>
      </c>
      <c r="B44" s="55">
        <v>181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7">
        <v>1</v>
      </c>
      <c r="N44" s="56"/>
      <c r="O44" s="56"/>
      <c r="P44" s="58">
        <v>1</v>
      </c>
      <c r="Q44" s="58">
        <v>1</v>
      </c>
      <c r="R44" s="57">
        <v>22</v>
      </c>
      <c r="S44" s="57">
        <v>69</v>
      </c>
      <c r="T44" s="60">
        <v>40360</v>
      </c>
      <c r="U44" s="61">
        <v>42430</v>
      </c>
      <c r="V44" s="62">
        <f t="shared" si="2"/>
        <v>0</v>
      </c>
      <c r="W44" s="63">
        <f>[1]!Tableau1[[#This Row],[Cmd]]*[1]!Tableau1[[#This Row],[PA HT]]</f>
        <v>0</v>
      </c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</row>
    <row r="45" spans="1:107" s="8" customFormat="1" ht="12.95" customHeight="1">
      <c r="A45" s="64">
        <v>790259</v>
      </c>
      <c r="B45" s="55">
        <v>180</v>
      </c>
      <c r="C45" s="56"/>
      <c r="D45" s="57">
        <v>2</v>
      </c>
      <c r="E45" s="56"/>
      <c r="F45" s="56"/>
      <c r="G45" s="56"/>
      <c r="H45" s="56"/>
      <c r="I45" s="56"/>
      <c r="J45" s="56"/>
      <c r="K45" s="57">
        <v>1</v>
      </c>
      <c r="L45" s="56"/>
      <c r="M45" s="56"/>
      <c r="N45" s="56"/>
      <c r="O45" s="56"/>
      <c r="P45" s="58">
        <v>3</v>
      </c>
      <c r="Q45" s="58">
        <v>1</v>
      </c>
      <c r="R45" s="57">
        <v>13</v>
      </c>
      <c r="S45" s="57">
        <v>29</v>
      </c>
      <c r="T45" s="65" t="s">
        <v>56</v>
      </c>
      <c r="U45" s="61">
        <v>42186</v>
      </c>
      <c r="V45" s="62">
        <f t="shared" si="2"/>
        <v>0</v>
      </c>
      <c r="W45" s="63">
        <f>[1]!Tableau1[[#This Row],[Cmd]]*[1]!Tableau1[[#This Row],[PA HT]]</f>
        <v>0</v>
      </c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</row>
    <row r="46" spans="1:107" s="8" customFormat="1" ht="12.95" customHeight="1">
      <c r="A46" s="64">
        <v>790261</v>
      </c>
      <c r="B46" s="55">
        <v>181</v>
      </c>
      <c r="C46" s="56"/>
      <c r="D46" s="56"/>
      <c r="E46" s="56"/>
      <c r="F46" s="56"/>
      <c r="G46" s="56"/>
      <c r="H46" s="56"/>
      <c r="I46" s="56"/>
      <c r="J46" s="56"/>
      <c r="K46" s="57">
        <v>1</v>
      </c>
      <c r="L46" s="56"/>
      <c r="M46" s="56"/>
      <c r="N46" s="56"/>
      <c r="O46" s="56"/>
      <c r="P46" s="58">
        <v>1</v>
      </c>
      <c r="Q46" s="58">
        <v>1</v>
      </c>
      <c r="R46" s="57">
        <v>10</v>
      </c>
      <c r="S46" s="57">
        <v>25</v>
      </c>
      <c r="T46" s="60">
        <v>41183</v>
      </c>
      <c r="U46" s="61">
        <v>42401</v>
      </c>
      <c r="V46" s="62">
        <f t="shared" si="2"/>
        <v>0</v>
      </c>
      <c r="W46" s="63">
        <f>[1]!Tableau1[[#This Row],[Cmd]]*[1]!Tableau1[[#This Row],[PA HT]]</f>
        <v>0</v>
      </c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</row>
    <row r="47" spans="1:107" s="8" customFormat="1" ht="12.95" customHeight="1">
      <c r="A47" s="64">
        <v>790267</v>
      </c>
      <c r="B47" s="55">
        <v>181</v>
      </c>
      <c r="C47" s="57">
        <v>1</v>
      </c>
      <c r="D47" s="57">
        <v>3</v>
      </c>
      <c r="E47" s="57">
        <v>1</v>
      </c>
      <c r="F47" s="57">
        <v>1</v>
      </c>
      <c r="G47" s="57">
        <v>2</v>
      </c>
      <c r="H47" s="57">
        <v>2</v>
      </c>
      <c r="I47" s="56"/>
      <c r="J47" s="56"/>
      <c r="K47" s="57">
        <v>6</v>
      </c>
      <c r="L47" s="57">
        <v>4</v>
      </c>
      <c r="M47" s="57">
        <v>11</v>
      </c>
      <c r="N47" s="56"/>
      <c r="O47" s="57">
        <v>1</v>
      </c>
      <c r="P47" s="58">
        <v>31</v>
      </c>
      <c r="Q47" s="58">
        <v>23</v>
      </c>
      <c r="R47" s="57">
        <v>10</v>
      </c>
      <c r="S47" s="57">
        <v>25</v>
      </c>
      <c r="T47" s="60">
        <v>40513</v>
      </c>
      <c r="U47" s="61">
        <v>42401</v>
      </c>
      <c r="V47" s="62">
        <f t="shared" si="2"/>
        <v>0</v>
      </c>
      <c r="W47" s="63">
        <f>[1]!Tableau1[[#This Row],[Cmd]]*[1]!Tableau1[[#This Row],[PA HT]]</f>
        <v>0</v>
      </c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</row>
    <row r="48" spans="1:107" s="8" customFormat="1" ht="12.95" customHeight="1">
      <c r="A48" s="67">
        <v>790270</v>
      </c>
      <c r="B48" s="55">
        <v>181</v>
      </c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9">
        <v>0</v>
      </c>
      <c r="Q48" s="58">
        <v>2</v>
      </c>
      <c r="R48" s="57">
        <v>12</v>
      </c>
      <c r="S48" s="57">
        <v>29</v>
      </c>
      <c r="T48" s="60">
        <v>42370</v>
      </c>
      <c r="U48" s="61">
        <v>42370</v>
      </c>
      <c r="V48" s="62">
        <f t="shared" si="2"/>
        <v>0</v>
      </c>
      <c r="W48" s="63">
        <f>[1]!Tableau1[[#This Row],[Cmd]]*[1]!Tableau1[[#This Row],[PA HT]]</f>
        <v>0</v>
      </c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</row>
    <row r="49" spans="1:107" s="8" customFormat="1" ht="12.95" customHeight="1">
      <c r="A49" s="64">
        <v>790276</v>
      </c>
      <c r="B49" s="55">
        <v>181</v>
      </c>
      <c r="C49" s="56"/>
      <c r="D49" s="56"/>
      <c r="E49" s="56"/>
      <c r="F49" s="56"/>
      <c r="G49" s="56"/>
      <c r="H49" s="56"/>
      <c r="I49" s="56"/>
      <c r="J49" s="56"/>
      <c r="K49" s="57">
        <v>1</v>
      </c>
      <c r="L49" s="56"/>
      <c r="M49" s="56"/>
      <c r="N49" s="56"/>
      <c r="O49" s="56"/>
      <c r="P49" s="58">
        <v>1</v>
      </c>
      <c r="Q49" s="58">
        <v>1</v>
      </c>
      <c r="R49" s="57">
        <v>12</v>
      </c>
      <c r="S49" s="57">
        <v>29</v>
      </c>
      <c r="T49" s="60">
        <v>41671</v>
      </c>
      <c r="U49" s="61">
        <v>42005</v>
      </c>
      <c r="V49" s="62">
        <f t="shared" si="2"/>
        <v>0</v>
      </c>
      <c r="W49" s="63">
        <f>[1]!Tableau1[[#This Row],[Cmd]]*[1]!Tableau1[[#This Row],[PA HT]]</f>
        <v>0</v>
      </c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</row>
    <row r="50" spans="1:107" s="8" customFormat="1" ht="12.95" customHeight="1">
      <c r="A50" s="54">
        <v>790278</v>
      </c>
      <c r="B50" s="55">
        <v>181</v>
      </c>
      <c r="C50" s="57">
        <v>1</v>
      </c>
      <c r="D50" s="57">
        <v>1</v>
      </c>
      <c r="E50" s="56"/>
      <c r="F50" s="56"/>
      <c r="G50" s="56"/>
      <c r="H50" s="57">
        <v>1</v>
      </c>
      <c r="I50" s="56"/>
      <c r="J50" s="56"/>
      <c r="K50" s="57">
        <v>1</v>
      </c>
      <c r="L50" s="56"/>
      <c r="M50" s="56"/>
      <c r="N50" s="56"/>
      <c r="O50" s="56"/>
      <c r="P50" s="58">
        <v>3</v>
      </c>
      <c r="Q50" s="58">
        <v>5</v>
      </c>
      <c r="R50" s="57">
        <v>10</v>
      </c>
      <c r="S50" s="57">
        <v>25</v>
      </c>
      <c r="T50" s="60">
        <v>41671</v>
      </c>
      <c r="U50" s="61">
        <v>42401</v>
      </c>
      <c r="V50" s="62">
        <f t="shared" si="2"/>
        <v>0</v>
      </c>
      <c r="W50" s="63">
        <f>[1]!Tableau1[[#This Row],[Cmd]]*[1]!Tableau1[[#This Row],[PA HT]]</f>
        <v>0</v>
      </c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</row>
    <row r="51" spans="1:107" s="8" customFormat="1" ht="12.95" customHeight="1">
      <c r="A51" s="66">
        <v>790285</v>
      </c>
      <c r="B51" s="55">
        <v>181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9">
        <v>0</v>
      </c>
      <c r="Q51" s="58">
        <v>4</v>
      </c>
      <c r="R51" s="57">
        <v>10</v>
      </c>
      <c r="S51" s="57">
        <v>25</v>
      </c>
      <c r="T51" s="65" t="s">
        <v>56</v>
      </c>
      <c r="U51" s="61">
        <v>41883</v>
      </c>
      <c r="V51" s="62">
        <f t="shared" si="2"/>
        <v>0</v>
      </c>
      <c r="W51" s="63">
        <f>[1]!Tableau1[[#This Row],[Cmd]]*[1]!Tableau1[[#This Row],[PA HT]]</f>
        <v>0</v>
      </c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</row>
    <row r="52" spans="1:107" s="8" customFormat="1" ht="12.95" customHeight="1">
      <c r="A52" s="64">
        <v>790288</v>
      </c>
      <c r="B52" s="55">
        <v>181</v>
      </c>
      <c r="C52" s="56"/>
      <c r="D52" s="56"/>
      <c r="E52" s="56"/>
      <c r="F52" s="56"/>
      <c r="G52" s="56"/>
      <c r="H52" s="56"/>
      <c r="I52" s="56"/>
      <c r="J52" s="56"/>
      <c r="K52" s="57">
        <v>1</v>
      </c>
      <c r="L52" s="56"/>
      <c r="M52" s="56"/>
      <c r="N52" s="56"/>
      <c r="O52" s="56"/>
      <c r="P52" s="58">
        <v>1</v>
      </c>
      <c r="Q52" s="58">
        <v>6</v>
      </c>
      <c r="R52" s="57">
        <v>24</v>
      </c>
      <c r="S52" s="57">
        <v>69</v>
      </c>
      <c r="T52" s="60">
        <v>41609</v>
      </c>
      <c r="U52" s="61">
        <v>42005</v>
      </c>
      <c r="V52" s="62">
        <f t="shared" si="2"/>
        <v>0</v>
      </c>
      <c r="W52" s="63">
        <f>[1]!Tableau1[[#This Row],[Cmd]]*[1]!Tableau1[[#This Row],[PA HT]]</f>
        <v>0</v>
      </c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</row>
    <row r="53" spans="1:107" s="8" customFormat="1" ht="12.95" customHeight="1">
      <c r="A53" s="66">
        <v>790300</v>
      </c>
      <c r="B53" s="55">
        <v>181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9">
        <v>0</v>
      </c>
      <c r="Q53" s="58">
        <v>3</v>
      </c>
      <c r="R53" s="57">
        <v>10</v>
      </c>
      <c r="S53" s="57">
        <v>29</v>
      </c>
      <c r="T53" s="60">
        <v>41548</v>
      </c>
      <c r="U53" s="61">
        <v>42095</v>
      </c>
      <c r="V53" s="62">
        <f t="shared" si="2"/>
        <v>0</v>
      </c>
      <c r="W53" s="63">
        <f>[1]!Tableau1[[#This Row],[Cmd]]*[1]!Tableau1[[#This Row],[PA HT]]</f>
        <v>0</v>
      </c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</row>
    <row r="54" spans="1:107" s="8" customFormat="1" ht="12.95" customHeight="1">
      <c r="A54" s="64">
        <v>790305</v>
      </c>
      <c r="B54" s="55">
        <v>181</v>
      </c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9">
        <v>0</v>
      </c>
      <c r="Q54" s="58">
        <v>1</v>
      </c>
      <c r="R54" s="57">
        <v>33</v>
      </c>
      <c r="S54" s="57">
        <v>79</v>
      </c>
      <c r="T54" s="60">
        <v>40575</v>
      </c>
      <c r="U54" s="61">
        <v>41883</v>
      </c>
      <c r="V54" s="62">
        <f t="shared" si="2"/>
        <v>0</v>
      </c>
      <c r="W54" s="63">
        <f>[1]!Tableau1[[#This Row],[Cmd]]*[1]!Tableau1[[#This Row],[PA HT]]</f>
        <v>0</v>
      </c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</row>
    <row r="55" spans="1:107" s="8" customFormat="1" ht="12.95" customHeight="1">
      <c r="A55" s="67">
        <v>790332</v>
      </c>
      <c r="B55" s="55">
        <v>181</v>
      </c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9">
        <v>0</v>
      </c>
      <c r="Q55" s="58">
        <v>2</v>
      </c>
      <c r="R55" s="57">
        <v>10</v>
      </c>
      <c r="S55" s="57">
        <v>25</v>
      </c>
      <c r="T55" s="60">
        <v>41244</v>
      </c>
      <c r="U55" s="61">
        <v>42278</v>
      </c>
      <c r="V55" s="62">
        <f t="shared" si="2"/>
        <v>0</v>
      </c>
      <c r="W55" s="63">
        <f>[1]!Tableau1[[#This Row],[Cmd]]*[1]!Tableau1[[#This Row],[PA HT]]</f>
        <v>0</v>
      </c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</row>
    <row r="56" spans="1:107" s="8" customFormat="1" ht="12.95" customHeight="1">
      <c r="A56" s="64">
        <v>790333</v>
      </c>
      <c r="B56" s="55">
        <v>181</v>
      </c>
      <c r="C56" s="57">
        <v>1</v>
      </c>
      <c r="D56" s="56"/>
      <c r="E56" s="56"/>
      <c r="F56" s="56"/>
      <c r="G56" s="56"/>
      <c r="H56" s="56"/>
      <c r="I56" s="56"/>
      <c r="J56" s="56"/>
      <c r="K56" s="56"/>
      <c r="L56" s="56"/>
      <c r="M56" s="57">
        <v>1</v>
      </c>
      <c r="N56" s="56"/>
      <c r="O56" s="56"/>
      <c r="P56" s="58">
        <v>1</v>
      </c>
      <c r="Q56" s="58">
        <v>1</v>
      </c>
      <c r="R56" s="57">
        <v>10</v>
      </c>
      <c r="S56" s="57">
        <v>25</v>
      </c>
      <c r="T56" s="60">
        <v>41671</v>
      </c>
      <c r="U56" s="61">
        <v>42005</v>
      </c>
      <c r="V56" s="62">
        <f t="shared" si="2"/>
        <v>0</v>
      </c>
      <c r="W56" s="63">
        <f>[1]!Tableau1[[#This Row],[Cmd]]*[1]!Tableau1[[#This Row],[PA HT]]</f>
        <v>0</v>
      </c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</row>
    <row r="57" spans="1:107" s="8" customFormat="1" ht="12.95" customHeight="1">
      <c r="A57" s="64">
        <v>790337</v>
      </c>
      <c r="B57" s="55">
        <v>181</v>
      </c>
      <c r="C57" s="56"/>
      <c r="D57" s="57">
        <v>1</v>
      </c>
      <c r="E57" s="56"/>
      <c r="F57" s="56"/>
      <c r="G57" s="56"/>
      <c r="H57" s="56"/>
      <c r="I57" s="56"/>
      <c r="J57" s="57">
        <v>1</v>
      </c>
      <c r="K57" s="56"/>
      <c r="L57" s="56"/>
      <c r="M57" s="56"/>
      <c r="N57" s="56"/>
      <c r="O57" s="56"/>
      <c r="P57" s="58">
        <v>2</v>
      </c>
      <c r="Q57" s="58">
        <v>2</v>
      </c>
      <c r="R57" s="57">
        <v>10</v>
      </c>
      <c r="S57" s="57">
        <v>29</v>
      </c>
      <c r="T57" s="60">
        <v>41640</v>
      </c>
      <c r="U57" s="61">
        <v>41883</v>
      </c>
      <c r="V57" s="62">
        <f t="shared" si="2"/>
        <v>0</v>
      </c>
      <c r="W57" s="63">
        <f>[1]!Tableau1[[#This Row],[Cmd]]*[1]!Tableau1[[#This Row],[PA HT]]</f>
        <v>0</v>
      </c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</row>
    <row r="58" spans="1:107" s="8" customFormat="1" ht="12.95" customHeight="1">
      <c r="A58" s="64">
        <v>790338</v>
      </c>
      <c r="B58" s="55">
        <v>180</v>
      </c>
      <c r="C58" s="57">
        <v>4</v>
      </c>
      <c r="D58" s="57">
        <v>2</v>
      </c>
      <c r="E58" s="57">
        <v>8</v>
      </c>
      <c r="F58" s="57">
        <v>3</v>
      </c>
      <c r="G58" s="57">
        <v>8</v>
      </c>
      <c r="H58" s="57">
        <v>2</v>
      </c>
      <c r="I58" s="57">
        <v>7</v>
      </c>
      <c r="J58" s="56"/>
      <c r="K58" s="57">
        <v>14</v>
      </c>
      <c r="L58" s="57">
        <v>7</v>
      </c>
      <c r="M58" s="57">
        <v>5</v>
      </c>
      <c r="N58" s="57">
        <v>3</v>
      </c>
      <c r="O58" s="56"/>
      <c r="P58" s="58">
        <v>59</v>
      </c>
      <c r="Q58" s="58">
        <v>20</v>
      </c>
      <c r="R58" s="57">
        <v>10</v>
      </c>
      <c r="S58" s="57">
        <v>25</v>
      </c>
      <c r="T58" s="60">
        <v>41671</v>
      </c>
      <c r="U58" s="61">
        <v>42401</v>
      </c>
      <c r="V58" s="62">
        <f t="shared" si="2"/>
        <v>0</v>
      </c>
      <c r="W58" s="63">
        <f>[1]!Tableau1[[#This Row],[Cmd]]*[1]!Tableau1[[#This Row],[PA HT]]</f>
        <v>0</v>
      </c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</row>
    <row r="59" spans="1:107" s="8" customFormat="1" ht="12.95" customHeight="1">
      <c r="A59" s="54">
        <v>790346</v>
      </c>
      <c r="B59" s="55">
        <v>181</v>
      </c>
      <c r="C59" s="57">
        <v>1</v>
      </c>
      <c r="D59" s="56"/>
      <c r="E59" s="56"/>
      <c r="F59" s="56"/>
      <c r="G59" s="56"/>
      <c r="H59" s="56"/>
      <c r="I59" s="57">
        <v>1</v>
      </c>
      <c r="J59" s="56"/>
      <c r="K59" s="57">
        <v>1</v>
      </c>
      <c r="L59" s="57">
        <v>1</v>
      </c>
      <c r="M59" s="56"/>
      <c r="N59" s="56"/>
      <c r="O59" s="56"/>
      <c r="P59" s="58">
        <v>3</v>
      </c>
      <c r="Q59" s="58">
        <v>7</v>
      </c>
      <c r="R59" s="57">
        <v>12</v>
      </c>
      <c r="S59" s="57">
        <v>29</v>
      </c>
      <c r="T59" s="60">
        <v>41548</v>
      </c>
      <c r="U59" s="61">
        <v>42370</v>
      </c>
      <c r="V59" s="62">
        <f t="shared" si="2"/>
        <v>0</v>
      </c>
      <c r="W59" s="63">
        <f>[1]!Tableau1[[#This Row],[Cmd]]*[1]!Tableau1[[#This Row],[PA HT]]</f>
        <v>0</v>
      </c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</row>
    <row r="60" spans="1:107" s="8" customFormat="1" ht="12.95" customHeight="1">
      <c r="A60" s="64">
        <v>790347</v>
      </c>
      <c r="B60" s="55">
        <v>181</v>
      </c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9">
        <v>0</v>
      </c>
      <c r="Q60" s="58">
        <v>1</v>
      </c>
      <c r="R60" s="57">
        <v>32</v>
      </c>
      <c r="S60" s="57">
        <v>79</v>
      </c>
      <c r="T60" s="60">
        <v>41183</v>
      </c>
      <c r="U60" s="61">
        <v>41883</v>
      </c>
      <c r="V60" s="62">
        <f t="shared" si="2"/>
        <v>0</v>
      </c>
      <c r="W60" s="63">
        <f>[1]!Tableau1[[#This Row],[Cmd]]*[1]!Tableau1[[#This Row],[PA HT]]</f>
        <v>0</v>
      </c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</row>
    <row r="61" spans="1:107" s="8" customFormat="1" ht="12.95" customHeight="1">
      <c r="A61" s="66">
        <v>790348</v>
      </c>
      <c r="B61" s="55">
        <v>181</v>
      </c>
      <c r="C61" s="56"/>
      <c r="D61" s="57">
        <v>1</v>
      </c>
      <c r="E61" s="57">
        <v>1</v>
      </c>
      <c r="F61" s="56"/>
      <c r="G61" s="56"/>
      <c r="H61" s="57">
        <v>1</v>
      </c>
      <c r="I61" s="56"/>
      <c r="J61" s="56"/>
      <c r="K61" s="57">
        <v>2</v>
      </c>
      <c r="L61" s="56"/>
      <c r="M61" s="57">
        <v>1</v>
      </c>
      <c r="N61" s="56"/>
      <c r="O61" s="56"/>
      <c r="P61" s="58">
        <v>6</v>
      </c>
      <c r="Q61" s="59">
        <v>0</v>
      </c>
      <c r="R61" s="57">
        <v>9</v>
      </c>
      <c r="S61" s="57">
        <v>22</v>
      </c>
      <c r="T61" s="60">
        <v>40969</v>
      </c>
      <c r="U61" s="61">
        <v>42278</v>
      </c>
      <c r="V61" s="62">
        <f t="shared" si="2"/>
        <v>2</v>
      </c>
      <c r="W61" s="63">
        <f>[1]!Tableau1[[#This Row],[Cmd]]*[1]!Tableau1[[#This Row],[PA HT]]</f>
        <v>18</v>
      </c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</row>
    <row r="62" spans="1:107" s="8" customFormat="1" ht="12.95" customHeight="1">
      <c r="A62" s="64">
        <v>790349</v>
      </c>
      <c r="B62" s="55">
        <v>181</v>
      </c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9">
        <v>0</v>
      </c>
      <c r="Q62" s="58">
        <v>1</v>
      </c>
      <c r="R62" s="57">
        <v>40</v>
      </c>
      <c r="S62" s="57">
        <v>129</v>
      </c>
      <c r="T62" s="60">
        <v>40299</v>
      </c>
      <c r="U62" s="61">
        <v>41883</v>
      </c>
      <c r="V62" s="62">
        <f t="shared" si="2"/>
        <v>0</v>
      </c>
      <c r="W62" s="63">
        <f>[1]!Tableau1[[#This Row],[Cmd]]*[1]!Tableau1[[#This Row],[PA HT]]</f>
        <v>0</v>
      </c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</row>
    <row r="63" spans="1:107" s="8" customFormat="1" ht="12.95" customHeight="1">
      <c r="A63" s="64">
        <v>790360</v>
      </c>
      <c r="B63" s="55">
        <v>181</v>
      </c>
      <c r="C63" s="56"/>
      <c r="D63" s="56"/>
      <c r="E63" s="56"/>
      <c r="F63" s="56"/>
      <c r="G63" s="56"/>
      <c r="H63" s="56"/>
      <c r="I63" s="56"/>
      <c r="J63" s="56"/>
      <c r="K63" s="56"/>
      <c r="L63" s="57">
        <v>1</v>
      </c>
      <c r="M63" s="56"/>
      <c r="N63" s="56"/>
      <c r="O63" s="56"/>
      <c r="P63" s="58">
        <v>1</v>
      </c>
      <c r="Q63" s="58">
        <v>1</v>
      </c>
      <c r="R63" s="57">
        <v>10</v>
      </c>
      <c r="S63" s="57">
        <v>25</v>
      </c>
      <c r="T63" s="65" t="s">
        <v>56</v>
      </c>
      <c r="U63" s="61">
        <v>41974</v>
      </c>
      <c r="V63" s="62">
        <f t="shared" si="2"/>
        <v>0</v>
      </c>
      <c r="W63" s="63">
        <f>[1]!Tableau1[[#This Row],[Cmd]]*[1]!Tableau1[[#This Row],[PA HT]]</f>
        <v>0</v>
      </c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</row>
    <row r="64" spans="1:107" s="8" customFormat="1" ht="12.95" customHeight="1">
      <c r="A64" s="64">
        <v>790361</v>
      </c>
      <c r="B64" s="55">
        <v>181</v>
      </c>
      <c r="C64" s="56"/>
      <c r="D64" s="56"/>
      <c r="E64" s="56"/>
      <c r="F64" s="56"/>
      <c r="G64" s="56"/>
      <c r="H64" s="56"/>
      <c r="I64" s="56"/>
      <c r="J64" s="57">
        <v>1</v>
      </c>
      <c r="K64" s="56"/>
      <c r="L64" s="56"/>
      <c r="M64" s="56"/>
      <c r="N64" s="56"/>
      <c r="O64" s="56"/>
      <c r="P64" s="58">
        <v>1</v>
      </c>
      <c r="Q64" s="58">
        <v>1</v>
      </c>
      <c r="R64" s="57">
        <v>10</v>
      </c>
      <c r="S64" s="57">
        <v>25</v>
      </c>
      <c r="T64" s="60">
        <v>41579</v>
      </c>
      <c r="U64" s="61">
        <v>42370</v>
      </c>
      <c r="V64" s="62">
        <f t="shared" si="2"/>
        <v>0</v>
      </c>
      <c r="W64" s="63">
        <f>[1]!Tableau1[[#This Row],[Cmd]]*[1]!Tableau1[[#This Row],[PA HT]]</f>
        <v>0</v>
      </c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</row>
    <row r="65" spans="1:107" s="8" customFormat="1" ht="12.95" customHeight="1">
      <c r="A65" s="64">
        <v>790362</v>
      </c>
      <c r="B65" s="55">
        <v>181</v>
      </c>
      <c r="C65" s="56"/>
      <c r="D65" s="56"/>
      <c r="E65" s="56"/>
      <c r="F65" s="56"/>
      <c r="G65" s="57">
        <v>2</v>
      </c>
      <c r="H65" s="57">
        <v>1</v>
      </c>
      <c r="I65" s="56"/>
      <c r="J65" s="56"/>
      <c r="K65" s="57">
        <v>2</v>
      </c>
      <c r="L65" s="57">
        <v>1</v>
      </c>
      <c r="M65" s="57">
        <v>1</v>
      </c>
      <c r="N65" s="56"/>
      <c r="O65" s="56"/>
      <c r="P65" s="58">
        <v>7</v>
      </c>
      <c r="Q65" s="58">
        <v>4</v>
      </c>
      <c r="R65" s="57">
        <v>12</v>
      </c>
      <c r="S65" s="57">
        <v>29</v>
      </c>
      <c r="T65" s="65" t="s">
        <v>56</v>
      </c>
      <c r="U65" s="61">
        <v>42430</v>
      </c>
      <c r="V65" s="62">
        <f t="shared" si="2"/>
        <v>0</v>
      </c>
      <c r="W65" s="63">
        <f>[1]!Tableau1[[#This Row],[Cmd]]*[1]!Tableau1[[#This Row],[PA HT]]</f>
        <v>0</v>
      </c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</row>
    <row r="66" spans="1:107" s="8" customFormat="1" ht="12.95" customHeight="1">
      <c r="A66" s="54">
        <v>790363</v>
      </c>
      <c r="B66" s="55">
        <v>181</v>
      </c>
      <c r="C66" s="56"/>
      <c r="D66" s="56"/>
      <c r="E66" s="56"/>
      <c r="F66" s="57">
        <v>1</v>
      </c>
      <c r="G66" s="56"/>
      <c r="H66" s="56"/>
      <c r="I66" s="56"/>
      <c r="J66" s="56"/>
      <c r="K66" s="56"/>
      <c r="L66" s="56"/>
      <c r="M66" s="56"/>
      <c r="N66" s="56"/>
      <c r="O66" s="56"/>
      <c r="P66" s="58">
        <v>1</v>
      </c>
      <c r="Q66" s="59">
        <v>0</v>
      </c>
      <c r="R66" s="57">
        <v>10</v>
      </c>
      <c r="S66" s="57">
        <v>25</v>
      </c>
      <c r="T66" s="60">
        <v>40360</v>
      </c>
      <c r="U66" s="61">
        <v>41883</v>
      </c>
      <c r="V66" s="62">
        <f t="shared" si="2"/>
        <v>1</v>
      </c>
      <c r="W66" s="63">
        <f>[1]!Tableau1[[#This Row],[Cmd]]*[1]!Tableau1[[#This Row],[PA HT]]</f>
        <v>10</v>
      </c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</row>
    <row r="67" spans="1:107" s="8" customFormat="1" ht="12.95" customHeight="1">
      <c r="A67" s="66">
        <v>790365</v>
      </c>
      <c r="B67" s="55">
        <v>181</v>
      </c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9">
        <v>0</v>
      </c>
      <c r="Q67" s="58">
        <v>3</v>
      </c>
      <c r="R67" s="57">
        <v>32</v>
      </c>
      <c r="S67" s="57">
        <v>79</v>
      </c>
      <c r="T67" s="60">
        <v>41183</v>
      </c>
      <c r="U67" s="61">
        <v>41883</v>
      </c>
      <c r="V67" s="62">
        <f t="shared" si="2"/>
        <v>0</v>
      </c>
      <c r="W67" s="63">
        <f>[1]!Tableau1[[#This Row],[Cmd]]*[1]!Tableau1[[#This Row],[PA HT]]</f>
        <v>0</v>
      </c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</row>
    <row r="68" spans="1:107" s="8" customFormat="1" ht="12.95" customHeight="1">
      <c r="A68" s="54">
        <v>790373</v>
      </c>
      <c r="B68" s="55">
        <v>181</v>
      </c>
      <c r="C68" s="57">
        <v>1</v>
      </c>
      <c r="D68" s="56"/>
      <c r="E68" s="57">
        <v>1</v>
      </c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8">
        <v>1</v>
      </c>
      <c r="Q68" s="59">
        <v>0</v>
      </c>
      <c r="R68" s="57">
        <v>12</v>
      </c>
      <c r="S68" s="57">
        <v>29</v>
      </c>
      <c r="T68" s="60">
        <v>41671</v>
      </c>
      <c r="U68" s="61">
        <v>42095</v>
      </c>
      <c r="V68" s="62">
        <f t="shared" si="2"/>
        <v>1</v>
      </c>
      <c r="W68" s="63">
        <f>[1]!Tableau1[[#This Row],[Cmd]]*[1]!Tableau1[[#This Row],[PA HT]]</f>
        <v>12</v>
      </c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</row>
    <row r="69" spans="1:107" s="8" customFormat="1" ht="12.95" customHeight="1">
      <c r="A69" s="64">
        <v>790387</v>
      </c>
      <c r="B69" s="55">
        <v>181</v>
      </c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7">
        <v>1</v>
      </c>
      <c r="N69" s="56"/>
      <c r="O69" s="56"/>
      <c r="P69" s="58">
        <v>1</v>
      </c>
      <c r="Q69" s="58">
        <v>2</v>
      </c>
      <c r="R69" s="57">
        <v>40</v>
      </c>
      <c r="S69" s="57">
        <v>99</v>
      </c>
      <c r="T69" s="65" t="s">
        <v>56</v>
      </c>
      <c r="U69" s="61">
        <v>42430</v>
      </c>
      <c r="V69" s="62">
        <f t="shared" si="2"/>
        <v>0</v>
      </c>
      <c r="W69" s="63">
        <f>[1]!Tableau1[[#This Row],[Cmd]]*[1]!Tableau1[[#This Row],[PA HT]]</f>
        <v>0</v>
      </c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</row>
    <row r="70" spans="1:107" s="8" customFormat="1" ht="12.95" customHeight="1">
      <c r="A70" s="64">
        <v>790394</v>
      </c>
      <c r="B70" s="55">
        <v>181</v>
      </c>
      <c r="C70" s="56"/>
      <c r="D70" s="56"/>
      <c r="E70" s="56"/>
      <c r="F70" s="56"/>
      <c r="G70" s="56"/>
      <c r="H70" s="56"/>
      <c r="I70" s="56"/>
      <c r="J70" s="56"/>
      <c r="K70" s="57">
        <v>1</v>
      </c>
      <c r="L70" s="56"/>
      <c r="M70" s="57">
        <v>1</v>
      </c>
      <c r="N70" s="56"/>
      <c r="O70" s="56"/>
      <c r="P70" s="58">
        <v>2</v>
      </c>
      <c r="Q70" s="58">
        <v>1</v>
      </c>
      <c r="R70" s="57">
        <v>12</v>
      </c>
      <c r="S70" s="57">
        <v>29</v>
      </c>
      <c r="T70" s="60">
        <v>40544</v>
      </c>
      <c r="U70" s="61">
        <v>42278</v>
      </c>
      <c r="V70" s="62">
        <f t="shared" si="2"/>
        <v>0</v>
      </c>
      <c r="W70" s="63">
        <f>[1]!Tableau1[[#This Row],[Cmd]]*[1]!Tableau1[[#This Row],[PA HT]]</f>
        <v>0</v>
      </c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</row>
    <row r="71" spans="1:107" s="8" customFormat="1" ht="12.95" customHeight="1">
      <c r="A71" s="64">
        <v>790395</v>
      </c>
      <c r="B71" s="55">
        <v>181</v>
      </c>
      <c r="C71" s="57">
        <v>1</v>
      </c>
      <c r="D71" s="56"/>
      <c r="E71" s="56"/>
      <c r="F71" s="56"/>
      <c r="G71" s="56"/>
      <c r="H71" s="56"/>
      <c r="I71" s="56"/>
      <c r="J71" s="56"/>
      <c r="K71" s="56"/>
      <c r="L71" s="56"/>
      <c r="M71" s="57">
        <v>1</v>
      </c>
      <c r="N71" s="56"/>
      <c r="O71" s="56"/>
      <c r="P71" s="58">
        <v>1</v>
      </c>
      <c r="Q71" s="58">
        <v>3</v>
      </c>
      <c r="R71" s="57">
        <v>10</v>
      </c>
      <c r="S71" s="57">
        <v>25</v>
      </c>
      <c r="T71" s="65" t="s">
        <v>56</v>
      </c>
      <c r="U71" s="61">
        <v>41883</v>
      </c>
      <c r="V71" s="62">
        <f t="shared" si="2"/>
        <v>0</v>
      </c>
      <c r="W71" s="63">
        <f>[1]!Tableau1[[#This Row],[Cmd]]*[1]!Tableau1[[#This Row],[PA HT]]</f>
        <v>0</v>
      </c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</row>
    <row r="72" spans="1:107" s="8" customFormat="1" ht="12.95" customHeight="1">
      <c r="A72" s="66">
        <v>790400</v>
      </c>
      <c r="B72" s="55">
        <v>181</v>
      </c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9">
        <v>0</v>
      </c>
      <c r="Q72" s="58">
        <v>3</v>
      </c>
      <c r="R72" s="57">
        <v>10</v>
      </c>
      <c r="S72" s="57">
        <v>25</v>
      </c>
      <c r="T72" s="60">
        <v>41244</v>
      </c>
      <c r="U72" s="61">
        <v>41883</v>
      </c>
      <c r="V72" s="62">
        <f t="shared" si="2"/>
        <v>0</v>
      </c>
      <c r="W72" s="63">
        <f>[1]!Tableau1[[#This Row],[Cmd]]*[1]!Tableau1[[#This Row],[PA HT]]</f>
        <v>0</v>
      </c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</row>
    <row r="73" spans="1:107" s="8" customFormat="1" ht="12.95" customHeight="1">
      <c r="A73" s="64">
        <v>790406</v>
      </c>
      <c r="B73" s="55">
        <v>181</v>
      </c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9">
        <v>0</v>
      </c>
      <c r="Q73" s="58">
        <v>1</v>
      </c>
      <c r="R73" s="57">
        <v>20</v>
      </c>
      <c r="S73" s="57">
        <v>49</v>
      </c>
      <c r="T73" s="60">
        <v>40848</v>
      </c>
      <c r="U73" s="61">
        <v>41883</v>
      </c>
      <c r="V73" s="62">
        <f t="shared" si="2"/>
        <v>0</v>
      </c>
      <c r="W73" s="63">
        <f>[1]!Tableau1[[#This Row],[Cmd]]*[1]!Tableau1[[#This Row],[PA HT]]</f>
        <v>0</v>
      </c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</row>
    <row r="74" spans="1:107" s="8" customFormat="1" ht="12.95" customHeight="1">
      <c r="A74" s="64">
        <v>790408</v>
      </c>
      <c r="B74" s="55">
        <v>181</v>
      </c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9">
        <v>0</v>
      </c>
      <c r="Q74" s="58">
        <v>1</v>
      </c>
      <c r="R74" s="57">
        <v>13</v>
      </c>
      <c r="S74" s="57">
        <v>29</v>
      </c>
      <c r="T74" s="60">
        <v>40210</v>
      </c>
      <c r="U74" s="61">
        <v>41974</v>
      </c>
      <c r="V74" s="62">
        <f t="shared" ref="V74:V79" si="3">IF(OR(AND(Q74=0,P74=1),AND(Q74=0,P74&gt;1),AND(Q74&lt;P74/4,P74&gt;=4,Q74&gt;0)),ROUNDUP(P74/3-Q74,0),0)</f>
        <v>0</v>
      </c>
      <c r="W74" s="63">
        <f>[1]!Tableau1[[#This Row],[Cmd]]*[1]!Tableau1[[#This Row],[PA HT]]</f>
        <v>0</v>
      </c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</row>
    <row r="75" spans="1:107" s="8" customFormat="1" ht="12.95" customHeight="1">
      <c r="A75" s="54">
        <v>790417</v>
      </c>
      <c r="B75" s="55">
        <v>181</v>
      </c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7">
        <v>1</v>
      </c>
      <c r="N75" s="56"/>
      <c r="O75" s="56"/>
      <c r="P75" s="58">
        <v>1</v>
      </c>
      <c r="Q75" s="59">
        <v>0</v>
      </c>
      <c r="R75" s="57">
        <v>20</v>
      </c>
      <c r="S75" s="57">
        <v>49</v>
      </c>
      <c r="T75" s="60">
        <v>41000</v>
      </c>
      <c r="U75" s="61">
        <v>41883</v>
      </c>
      <c r="V75" s="62">
        <f t="shared" si="3"/>
        <v>1</v>
      </c>
      <c r="W75" s="63">
        <f>[1]!Tableau1[[#This Row],[Cmd]]*[1]!Tableau1[[#This Row],[PA HT]]</f>
        <v>20</v>
      </c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</row>
    <row r="76" spans="1:107" s="8" customFormat="1" ht="12.95" customHeight="1">
      <c r="A76" s="64">
        <v>790420</v>
      </c>
      <c r="B76" s="55">
        <v>181</v>
      </c>
      <c r="C76" s="56"/>
      <c r="D76" s="56"/>
      <c r="E76" s="56"/>
      <c r="F76" s="56"/>
      <c r="G76" s="57">
        <v>1</v>
      </c>
      <c r="H76" s="56"/>
      <c r="I76" s="56"/>
      <c r="J76" s="56"/>
      <c r="K76" s="57">
        <v>1</v>
      </c>
      <c r="L76" s="56"/>
      <c r="M76" s="56"/>
      <c r="N76" s="56"/>
      <c r="O76" s="56"/>
      <c r="P76" s="58">
        <v>2</v>
      </c>
      <c r="Q76" s="58">
        <v>1</v>
      </c>
      <c r="R76" s="57">
        <v>12</v>
      </c>
      <c r="S76" s="57">
        <v>29</v>
      </c>
      <c r="T76" s="60">
        <v>41214</v>
      </c>
      <c r="U76" s="61">
        <v>41883</v>
      </c>
      <c r="V76" s="62">
        <f t="shared" si="3"/>
        <v>0</v>
      </c>
      <c r="W76" s="63">
        <f>[1]!Tableau1[[#This Row],[Cmd]]*[1]!Tableau1[[#This Row],[PA HT]]</f>
        <v>0</v>
      </c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</row>
    <row r="77" spans="1:107" s="8" customFormat="1" ht="12.95" customHeight="1">
      <c r="A77" s="54">
        <v>790422</v>
      </c>
      <c r="B77" s="55">
        <v>181</v>
      </c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>
        <v>1</v>
      </c>
      <c r="O77" s="56"/>
      <c r="P77" s="58">
        <v>1</v>
      </c>
      <c r="Q77" s="59">
        <v>0</v>
      </c>
      <c r="R77" s="57">
        <v>10</v>
      </c>
      <c r="S77" s="57">
        <v>25</v>
      </c>
      <c r="T77" s="60">
        <v>40269</v>
      </c>
      <c r="U77" s="61">
        <v>41883</v>
      </c>
      <c r="V77" s="62">
        <f t="shared" si="3"/>
        <v>1</v>
      </c>
      <c r="W77" s="63">
        <f>[1]!Tableau1[[#This Row],[Cmd]]*[1]!Tableau1[[#This Row],[PA HT]]</f>
        <v>10</v>
      </c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</row>
    <row r="78" spans="1:107" s="8" customFormat="1" ht="12.95" customHeight="1">
      <c r="A78" s="54">
        <v>790424</v>
      </c>
      <c r="B78" s="55">
        <v>181</v>
      </c>
      <c r="C78" s="56"/>
      <c r="D78" s="56"/>
      <c r="E78" s="56"/>
      <c r="F78" s="57">
        <v>1</v>
      </c>
      <c r="G78" s="56"/>
      <c r="H78" s="56"/>
      <c r="I78" s="56"/>
      <c r="J78" s="56"/>
      <c r="K78" s="56"/>
      <c r="L78" s="56"/>
      <c r="M78" s="56"/>
      <c r="N78" s="56"/>
      <c r="O78" s="56"/>
      <c r="P78" s="58">
        <v>1</v>
      </c>
      <c r="Q78" s="59">
        <v>0</v>
      </c>
      <c r="R78" s="57">
        <v>10</v>
      </c>
      <c r="S78" s="57">
        <v>25</v>
      </c>
      <c r="T78" s="60">
        <v>40391</v>
      </c>
      <c r="U78" s="61">
        <v>41883</v>
      </c>
      <c r="V78" s="62">
        <f t="shared" si="3"/>
        <v>1</v>
      </c>
      <c r="W78" s="63">
        <f>[1]!Tableau1[[#This Row],[Cmd]]*[1]!Tableau1[[#This Row],[PA HT]]</f>
        <v>10</v>
      </c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</row>
    <row r="79" spans="1:107" s="8" customFormat="1" ht="12.95" customHeight="1">
      <c r="A79" s="64">
        <v>790425</v>
      </c>
      <c r="B79" s="55">
        <v>181</v>
      </c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9">
        <v>0</v>
      </c>
      <c r="Q79" s="58">
        <v>1</v>
      </c>
      <c r="R79" s="57">
        <v>10</v>
      </c>
      <c r="S79" s="57">
        <v>25</v>
      </c>
      <c r="T79" s="60">
        <v>40848</v>
      </c>
      <c r="U79" s="61">
        <v>41883</v>
      </c>
      <c r="V79" s="62">
        <f t="shared" si="3"/>
        <v>0</v>
      </c>
      <c r="W79" s="63">
        <f>[1]!Tableau1[[#This Row],[Cmd]]*[1]!Tableau1[[#This Row],[PA HT]]</f>
        <v>0</v>
      </c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</row>
  </sheetData>
  <mergeCells count="5">
    <mergeCell ref="U2:U3"/>
    <mergeCell ref="U4:U5"/>
    <mergeCell ref="A8:B8"/>
    <mergeCell ref="C8:K8"/>
    <mergeCell ref="L8:O8"/>
  </mergeCells>
  <conditionalFormatting sqref="A10:A79">
    <cfRule type="expression" dxfId="3" priority="1" stopIfTrue="1">
      <formula>IF(AND(Q10&gt;2,P10=0),1,0)</formula>
    </cfRule>
    <cfRule type="expression" dxfId="2" priority="2" stopIfTrue="1">
      <formula>IF(AND(Q10&gt;=P10,P10&gt;=3),1,0)</formula>
    </cfRule>
    <cfRule type="expression" dxfId="1" priority="3" stopIfTrue="1">
      <formula>IF(AND(Q10=0,P10=1),1,0)</formula>
    </cfRule>
    <cfRule type="expression" dxfId="0" priority="4" stopIfTrue="1">
      <formula>IF(AND(Q10=0,P10&gt;1),1,0)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2016-12-05T16:50:15Z</dcterms:modified>
</cp:coreProperties>
</file>