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es\OneDrive\Bureau\"/>
    </mc:Choice>
  </mc:AlternateContent>
  <xr:revisionPtr revIDLastSave="0" documentId="13_ncr:1_{02E350EC-081D-469E-89FD-ED0ABBFDDEDF}" xr6:coauthVersionLast="47" xr6:coauthVersionMax="47" xr10:uidLastSave="{00000000-0000-0000-0000-000000000000}"/>
  <bookViews>
    <workbookView xWindow="-120" yWindow="-120" windowWidth="25440" windowHeight="15270" xr2:uid="{230F3C3A-2C15-4ABD-92B7-7554A5428E77}"/>
  </bookViews>
  <sheets>
    <sheet name="Feuil1" sheetId="1" r:id="rId1"/>
    <sheet name="Feuil1 (2)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14" i="1" l="1"/>
  <c r="AC114" i="2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AC40" i="1" l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98" i="1"/>
  <c r="B98" i="1"/>
  <c r="AC98" i="1"/>
  <c r="A99" i="1"/>
  <c r="B99" i="1"/>
  <c r="AC99" i="1"/>
  <c r="A100" i="1"/>
  <c r="B100" i="1"/>
  <c r="AC100" i="1"/>
  <c r="A101" i="1"/>
  <c r="B101" i="1"/>
  <c r="AC101" i="1"/>
  <c r="A102" i="1"/>
  <c r="B102" i="1"/>
  <c r="AC102" i="1"/>
  <c r="A103" i="1"/>
  <c r="B103" i="1"/>
  <c r="AC103" i="1"/>
  <c r="A104" i="1"/>
  <c r="B104" i="1"/>
  <c r="AC104" i="1"/>
  <c r="A105" i="1"/>
  <c r="B105" i="1"/>
  <c r="AC105" i="1"/>
  <c r="A106" i="1"/>
  <c r="B106" i="1"/>
  <c r="AC106" i="1"/>
  <c r="A107" i="1"/>
  <c r="B107" i="1"/>
  <c r="AC107" i="1"/>
  <c r="A108" i="1"/>
  <c r="B108" i="1"/>
  <c r="AC108" i="1"/>
  <c r="A109" i="1"/>
  <c r="B109" i="1"/>
  <c r="AC109" i="1"/>
  <c r="A110" i="1"/>
  <c r="B110" i="1"/>
  <c r="AC110" i="1"/>
  <c r="A111" i="1"/>
  <c r="B111" i="1"/>
  <c r="AC111" i="1"/>
  <c r="A112" i="1"/>
  <c r="B112" i="1"/>
  <c r="AC112" i="1"/>
  <c r="AC113" i="1"/>
  <c r="AC40" i="2" l="1"/>
  <c r="AC41" i="2"/>
  <c r="AC42" i="2"/>
  <c r="AC43" i="2"/>
  <c r="AC44" i="2"/>
  <c r="AC45" i="2"/>
  <c r="AC46" i="2"/>
  <c r="AC47" i="2"/>
  <c r="AC48" i="2"/>
  <c r="AC49" i="2"/>
  <c r="AC50" i="2"/>
  <c r="AC51" i="2"/>
  <c r="AC52" i="2"/>
  <c r="AC53" i="2"/>
  <c r="AC54" i="2"/>
  <c r="AC55" i="2"/>
  <c r="AC56" i="2"/>
  <c r="AC57" i="2"/>
  <c r="AC58" i="2"/>
  <c r="AC59" i="2"/>
  <c r="AC60" i="2"/>
  <c r="AC61" i="2"/>
  <c r="AC62" i="2"/>
  <c r="AC63" i="2"/>
  <c r="AC64" i="2"/>
  <c r="AC65" i="2"/>
  <c r="AC66" i="2"/>
  <c r="AC67" i="2"/>
  <c r="AC68" i="2"/>
  <c r="AC69" i="2"/>
  <c r="AC70" i="2"/>
  <c r="AC71" i="2"/>
  <c r="AC72" i="2"/>
  <c r="AC73" i="2"/>
  <c r="AC74" i="2"/>
  <c r="AC75" i="2"/>
  <c r="AC76" i="2"/>
  <c r="AC77" i="2"/>
  <c r="AC78" i="2"/>
  <c r="AC79" i="2"/>
  <c r="AC80" i="2"/>
  <c r="AC81" i="2"/>
  <c r="AC82" i="2"/>
  <c r="AC83" i="2"/>
  <c r="AC84" i="2"/>
  <c r="AC85" i="2"/>
  <c r="AC86" i="2"/>
  <c r="AC87" i="2"/>
  <c r="AC88" i="2"/>
  <c r="AC89" i="2"/>
  <c r="AC90" i="2"/>
  <c r="AC91" i="2"/>
  <c r="AC92" i="2"/>
  <c r="AC93" i="2"/>
  <c r="AC94" i="2"/>
  <c r="AC95" i="2"/>
  <c r="AC96" i="2"/>
  <c r="AC97" i="2"/>
  <c r="A98" i="2"/>
  <c r="B98" i="2"/>
  <c r="AC98" i="2"/>
  <c r="A99" i="2"/>
  <c r="B99" i="2"/>
  <c r="AC99" i="2"/>
  <c r="A100" i="2"/>
  <c r="B100" i="2"/>
  <c r="AC100" i="2"/>
  <c r="A101" i="2"/>
  <c r="B101" i="2"/>
  <c r="AC101" i="2"/>
  <c r="A102" i="2"/>
  <c r="B102" i="2"/>
  <c r="AC102" i="2"/>
  <c r="A103" i="2"/>
  <c r="B103" i="2"/>
  <c r="AC103" i="2"/>
  <c r="A104" i="2"/>
  <c r="B104" i="2"/>
  <c r="AC104" i="2"/>
  <c r="A105" i="2"/>
  <c r="B105" i="2"/>
  <c r="AC105" i="2"/>
  <c r="A106" i="2"/>
  <c r="B106" i="2"/>
  <c r="AC106" i="2"/>
  <c r="A107" i="2"/>
  <c r="B107" i="2"/>
  <c r="AC107" i="2"/>
  <c r="A108" i="2"/>
  <c r="B108" i="2"/>
  <c r="AC108" i="2"/>
  <c r="A109" i="2"/>
  <c r="B109" i="2"/>
  <c r="AC109" i="2"/>
  <c r="A110" i="2"/>
  <c r="B110" i="2"/>
  <c r="AC110" i="2"/>
  <c r="A111" i="2"/>
  <c r="B111" i="2"/>
  <c r="AC111" i="2"/>
  <c r="A112" i="2"/>
  <c r="B112" i="2"/>
  <c r="AC112" i="2"/>
  <c r="AC113" i="2"/>
  <c r="J31" i="2" l="1"/>
  <c r="AW30" i="2"/>
  <c r="AW32" i="2" s="1"/>
  <c r="AV30" i="2"/>
  <c r="AU30" i="2"/>
  <c r="AT30" i="2"/>
  <c r="N30" i="2"/>
  <c r="N29" i="2"/>
  <c r="M29" i="2"/>
  <c r="M30" i="2" s="1"/>
  <c r="B28" i="2"/>
  <c r="B27" i="2"/>
  <c r="O26" i="2"/>
  <c r="P26" i="2" s="1"/>
  <c r="D26" i="2"/>
  <c r="B26" i="2"/>
  <c r="O25" i="2"/>
  <c r="P25" i="2" s="1"/>
  <c r="D25" i="2"/>
  <c r="B25" i="2"/>
  <c r="O24" i="2"/>
  <c r="P24" i="2" s="1"/>
  <c r="D24" i="2"/>
  <c r="B24" i="2"/>
  <c r="O23" i="2"/>
  <c r="P23" i="2" s="1"/>
  <c r="D23" i="2"/>
  <c r="B23" i="2"/>
  <c r="O22" i="2"/>
  <c r="P22" i="2" s="1"/>
  <c r="D22" i="2"/>
  <c r="B22" i="2"/>
  <c r="O21" i="2"/>
  <c r="P21" i="2" s="1"/>
  <c r="D21" i="2"/>
  <c r="B21" i="2"/>
  <c r="O20" i="2"/>
  <c r="P20" i="2" s="1"/>
  <c r="D20" i="2"/>
  <c r="B20" i="2"/>
  <c r="O19" i="2"/>
  <c r="P19" i="2" s="1"/>
  <c r="D19" i="2"/>
  <c r="B19" i="2"/>
  <c r="O18" i="2"/>
  <c r="P18" i="2" s="1"/>
  <c r="D18" i="2"/>
  <c r="B18" i="2"/>
  <c r="O17" i="2"/>
  <c r="P17" i="2" s="1"/>
  <c r="D17" i="2"/>
  <c r="B17" i="2"/>
  <c r="O16" i="2"/>
  <c r="P16" i="2" s="1"/>
  <c r="D16" i="2"/>
  <c r="B16" i="2"/>
  <c r="O15" i="2"/>
  <c r="P15" i="2" s="1"/>
  <c r="D15" i="2"/>
  <c r="B15" i="2"/>
  <c r="O14" i="2"/>
  <c r="P14" i="2" s="1"/>
  <c r="D14" i="2"/>
  <c r="B14" i="2"/>
  <c r="O13" i="2"/>
  <c r="P13" i="2" s="1"/>
  <c r="D13" i="2"/>
  <c r="B13" i="2"/>
  <c r="B12" i="2"/>
  <c r="M8" i="2"/>
  <c r="AO5" i="2"/>
  <c r="AO2" i="2" s="1"/>
  <c r="AY4" i="2"/>
  <c r="AY33" i="2" s="1"/>
  <c r="AU4" i="2"/>
  <c r="BM16" i="2" s="1"/>
  <c r="AL2" i="2"/>
  <c r="AL1" i="2"/>
  <c r="J31" i="1"/>
  <c r="AW30" i="1"/>
  <c r="AW32" i="1" s="1"/>
  <c r="AV30" i="1"/>
  <c r="AU30" i="1"/>
  <c r="AT30" i="1"/>
  <c r="N30" i="1"/>
  <c r="N29" i="1"/>
  <c r="M29" i="1"/>
  <c r="AU31" i="1" s="1"/>
  <c r="E30" i="1" s="1"/>
  <c r="B28" i="1"/>
  <c r="B27" i="1"/>
  <c r="O26" i="1"/>
  <c r="P26" i="1" s="1"/>
  <c r="D26" i="1"/>
  <c r="B26" i="1"/>
  <c r="O25" i="1"/>
  <c r="P25" i="1" s="1"/>
  <c r="D25" i="1"/>
  <c r="B25" i="1"/>
  <c r="O24" i="1"/>
  <c r="P24" i="1" s="1"/>
  <c r="D24" i="1"/>
  <c r="B24" i="1"/>
  <c r="O23" i="1"/>
  <c r="P23" i="1" s="1"/>
  <c r="D23" i="1"/>
  <c r="B23" i="1"/>
  <c r="O22" i="1"/>
  <c r="P22" i="1" s="1"/>
  <c r="D22" i="1"/>
  <c r="B22" i="1"/>
  <c r="O21" i="1"/>
  <c r="P21" i="1" s="1"/>
  <c r="D21" i="1"/>
  <c r="B21" i="1"/>
  <c r="O20" i="1"/>
  <c r="P20" i="1" s="1"/>
  <c r="D20" i="1"/>
  <c r="B20" i="1"/>
  <c r="O19" i="1"/>
  <c r="P19" i="1" s="1"/>
  <c r="D19" i="1"/>
  <c r="B19" i="1"/>
  <c r="O18" i="1"/>
  <c r="P18" i="1" s="1"/>
  <c r="D18" i="1"/>
  <c r="B18" i="1"/>
  <c r="O17" i="1"/>
  <c r="P17" i="1" s="1"/>
  <c r="D17" i="1"/>
  <c r="B17" i="1"/>
  <c r="O16" i="1"/>
  <c r="P16" i="1" s="1"/>
  <c r="D16" i="1"/>
  <c r="B16" i="1"/>
  <c r="O15" i="1"/>
  <c r="P15" i="1" s="1"/>
  <c r="D15" i="1"/>
  <c r="B15" i="1"/>
  <c r="O14" i="1"/>
  <c r="P14" i="1" s="1"/>
  <c r="D14" i="1"/>
  <c r="B14" i="1"/>
  <c r="O13" i="1"/>
  <c r="P13" i="1" s="1"/>
  <c r="D13" i="1"/>
  <c r="B13" i="1"/>
  <c r="B12" i="1"/>
  <c r="M8" i="1"/>
  <c r="AO5" i="1"/>
  <c r="AO2" i="1" s="1"/>
  <c r="AU4" i="1"/>
  <c r="AO3" i="1" s="1"/>
  <c r="AL2" i="1"/>
  <c r="AL1" i="1"/>
  <c r="AU31" i="2" l="1"/>
  <c r="E30" i="2" s="1"/>
  <c r="AT31" i="2"/>
  <c r="E29" i="2" s="1"/>
  <c r="E31" i="2" s="1"/>
  <c r="M30" i="1"/>
  <c r="BM17" i="2"/>
  <c r="BM19" i="2"/>
  <c r="AY34" i="2"/>
  <c r="AY26" i="2"/>
  <c r="AY35" i="2"/>
  <c r="BM10" i="2"/>
  <c r="BM20" i="2" s="1"/>
  <c r="AB11" i="2"/>
  <c r="AY11" i="2"/>
  <c r="BM15" i="2"/>
  <c r="AO3" i="2"/>
  <c r="BM13" i="2"/>
  <c r="AY29" i="2"/>
  <c r="AY36" i="2"/>
  <c r="AB11" i="1"/>
  <c r="AV31" i="2"/>
  <c r="F40" i="2" s="1"/>
  <c r="F32" i="2"/>
  <c r="G32" i="2"/>
  <c r="Q31" i="2"/>
  <c r="R31" i="2" s="1"/>
  <c r="S31" i="2" s="1"/>
  <c r="T31" i="2" s="1"/>
  <c r="AY14" i="2"/>
  <c r="AY20" i="2"/>
  <c r="BM14" i="2"/>
  <c r="AY22" i="2"/>
  <c r="AY31" i="2"/>
  <c r="BM12" i="2"/>
  <c r="BM18" i="2"/>
  <c r="AY7" i="2"/>
  <c r="AY8" i="2"/>
  <c r="AY30" i="2"/>
  <c r="AY12" i="2"/>
  <c r="AY18" i="2"/>
  <c r="AY27" i="2"/>
  <c r="AY9" i="2"/>
  <c r="AY25" i="2"/>
  <c r="AY32" i="2"/>
  <c r="AY24" i="2"/>
  <c r="AY16" i="2"/>
  <c r="AY6" i="2"/>
  <c r="AY28" i="2"/>
  <c r="AY10" i="2"/>
  <c r="AY13" i="2"/>
  <c r="AY15" i="2"/>
  <c r="AY17" i="2"/>
  <c r="AY19" i="2"/>
  <c r="AY21" i="2"/>
  <c r="AY23" i="2"/>
  <c r="AV31" i="1"/>
  <c r="F40" i="1" s="1"/>
  <c r="BM15" i="1"/>
  <c r="BM16" i="1"/>
  <c r="BM18" i="1"/>
  <c r="BM13" i="1"/>
  <c r="BM12" i="1"/>
  <c r="BM14" i="1"/>
  <c r="AT31" i="1"/>
  <c r="E29" i="1" s="1"/>
  <c r="E31" i="1" s="1"/>
  <c r="BM17" i="1"/>
  <c r="BM19" i="1"/>
  <c r="BM10" i="1"/>
  <c r="AJ122" i="2" l="1"/>
  <c r="AL122" i="2"/>
  <c r="AB12" i="1"/>
  <c r="AJ122" i="1"/>
  <c r="AL122" i="1"/>
  <c r="AB12" i="2"/>
  <c r="BM21" i="2"/>
  <c r="BM22" i="2"/>
  <c r="H29" i="2"/>
  <c r="H31" i="2" s="1"/>
  <c r="H29" i="1"/>
  <c r="H31" i="1" s="1"/>
  <c r="V31" i="1" s="1"/>
  <c r="Q31" i="1"/>
  <c r="R31" i="1" s="1"/>
  <c r="S31" i="1" s="1"/>
  <c r="T31" i="1" s="1"/>
  <c r="G32" i="1"/>
  <c r="F32" i="1"/>
  <c r="AY4" i="1"/>
  <c r="BM21" i="1"/>
  <c r="BM22" i="1"/>
  <c r="BM20" i="1"/>
  <c r="V31" i="2" l="1"/>
  <c r="AW31" i="2"/>
  <c r="F114" i="2" s="1"/>
  <c r="AW31" i="1"/>
  <c r="F114" i="1" s="1"/>
  <c r="AY34" i="1"/>
  <c r="AY33" i="1"/>
  <c r="AY29" i="1"/>
  <c r="AY10" i="1"/>
  <c r="AY23" i="1"/>
  <c r="AY19" i="1"/>
  <c r="AY17" i="1"/>
  <c r="AY32" i="1"/>
  <c r="AY21" i="1"/>
  <c r="AY9" i="1"/>
  <c r="AY25" i="1"/>
  <c r="AY14" i="1"/>
  <c r="AY8" i="1"/>
  <c r="AY30" i="1"/>
  <c r="AY12" i="1"/>
  <c r="AY36" i="1"/>
  <c r="AY31" i="1"/>
  <c r="AY18" i="1"/>
  <c r="AY35" i="1"/>
  <c r="AY24" i="1"/>
  <c r="AY15" i="1"/>
  <c r="AY13" i="1"/>
  <c r="AY11" i="1"/>
  <c r="AY7" i="1"/>
  <c r="AY28" i="1"/>
  <c r="AY6" i="1"/>
  <c r="AY27" i="1"/>
  <c r="AY22" i="1"/>
  <c r="AY20" i="1"/>
  <c r="AY16" i="1"/>
  <c r="AY26" i="1"/>
  <c r="I29" i="2" l="1"/>
  <c r="I31" i="2" s="1"/>
  <c r="I29" i="1"/>
  <c r="I31" i="1" s="1"/>
  <c r="X31" i="2" l="1"/>
  <c r="Y31" i="2" s="1"/>
  <c r="Z31" i="2" s="1"/>
  <c r="Z25" i="2" s="1"/>
  <c r="L32" i="2"/>
  <c r="X31" i="1"/>
  <c r="Y31" i="1" s="1"/>
  <c r="Z31" i="1" s="1"/>
  <c r="L32" i="1"/>
  <c r="AB31" i="2" l="1"/>
  <c r="L31" i="2"/>
  <c r="M31" i="2"/>
  <c r="Z25" i="1"/>
  <c r="L31" i="1" l="1"/>
  <c r="AB31" i="1"/>
  <c r="M3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  <author>R.S</author>
  </authors>
  <commentList>
    <comment ref="AU4" authorId="0" shapeId="0" xr:uid="{7666CDEF-348D-43F6-A4E3-7B072E45EFCA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  <comment ref="A12" authorId="0" shapeId="0" xr:uid="{8291E5B5-31EB-4F66-92D5-C51A92B83F1F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  <comment ref="B12" authorId="0" shapeId="0" xr:uid="{F15822E2-B881-43E5-8025-0A12060F2556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Automatique
</t>
        </r>
      </text>
    </comment>
    <comment ref="C28" authorId="0" shapeId="0" xr:uid="{CEDA92E3-3640-4710-8540-187CF6DA35D8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déoulant 
des villes-Soeurs</t>
        </r>
      </text>
    </comment>
    <comment ref="D29" authorId="0" shapeId="0" xr:uid="{1BFE0D70-93B5-4E61-8EB1-C00C661B487F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Utilisation du menu déroulant 
ou saisir de la façon suivante :
01/01/24
</t>
        </r>
      </text>
    </comment>
    <comment ref="Z31" authorId="1" shapeId="0" xr:uid="{3C3E8E0F-367E-47CA-94B9-AFD9F0CC91E9}">
      <text>
        <r>
          <rPr>
            <b/>
            <sz val="9"/>
            <color indexed="81"/>
            <rFont val="Tahoma"/>
            <family val="2"/>
          </rPr>
          <t>R.S:</t>
        </r>
        <r>
          <rPr>
            <sz val="9"/>
            <color indexed="81"/>
            <rFont val="Tahoma"/>
            <family val="2"/>
          </rPr>
          <t xml:space="preserve">
18h30 de travaillées </t>
        </r>
        <r>
          <rPr>
            <b/>
            <sz val="9"/>
            <color indexed="81"/>
            <rFont val="Tahoma"/>
            <family val="2"/>
          </rPr>
          <t xml:space="preserve">- 1 heures de récup </t>
        </r>
        <r>
          <rPr>
            <sz val="9"/>
            <color indexed="81"/>
            <rFont val="Tahoma"/>
            <family val="2"/>
          </rPr>
          <t xml:space="preserve">= 17h30 
en </t>
        </r>
        <r>
          <rPr>
            <b/>
            <sz val="9"/>
            <color indexed="81"/>
            <rFont val="Tahoma"/>
            <family val="2"/>
          </rPr>
          <t>Z25 OK</t>
        </r>
      </text>
    </comment>
    <comment ref="F32" authorId="0" shapeId="0" xr:uid="{D4CBA53C-48AA-4BCF-B680-E19F47C0B26F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Automatique
</t>
        </r>
      </text>
    </comment>
    <comment ref="G32" authorId="0" shapeId="0" xr:uid="{C4AC34F4-4E93-4E60-94A7-28C7130FC7D2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Automatique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AU4" authorId="0" shapeId="0" xr:uid="{419D34BA-A3AC-4DE8-A78D-2898044C9D21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  <comment ref="A12" authorId="0" shapeId="0" xr:uid="{01340D99-66AC-43DF-B64E-16B42866262B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  <comment ref="B12" authorId="0" shapeId="0" xr:uid="{8DEBBA75-2D02-4BC4-82A4-9B36F81EDFA0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Automatique
</t>
        </r>
      </text>
    </comment>
    <comment ref="C28" authorId="0" shapeId="0" xr:uid="{D34E5C3F-B3BD-49BE-AE87-6AC8B87C146D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déoulant 
des villes-Soeurs</t>
        </r>
      </text>
    </comment>
    <comment ref="D29" authorId="0" shapeId="0" xr:uid="{1704D94D-0AEB-46E5-98AE-670A15AAC4B4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Utilisation du menu déroulant 
ou saisir de la façon suivante :
01/01/24
</t>
        </r>
      </text>
    </comment>
    <comment ref="F32" authorId="0" shapeId="0" xr:uid="{AE129B58-6F05-4999-A387-A2A740C3D7CC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Automatique
</t>
        </r>
      </text>
    </comment>
    <comment ref="G32" authorId="0" shapeId="0" xr:uid="{20885D94-BB20-4B3A-AB25-27D148F797D0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Automatique
</t>
        </r>
      </text>
    </comment>
  </commentList>
</comments>
</file>

<file path=xl/sharedStrings.xml><?xml version="1.0" encoding="utf-8"?>
<sst xmlns="http://schemas.openxmlformats.org/spreadsheetml/2006/main" count="143" uniqueCount="67">
  <si>
    <t xml:space="preserve">ÉTAT DES HEURES SUPPLÉMENTAIRES </t>
  </si>
  <si>
    <t>Taux horaire % de dimanche</t>
  </si>
  <si>
    <t>Taux horaire % de nuit</t>
  </si>
  <si>
    <t xml:space="preserve">Nom, Prénom : </t>
  </si>
  <si>
    <t>JANVIER</t>
  </si>
  <si>
    <t>NOM</t>
  </si>
  <si>
    <t>PRÉNOM</t>
  </si>
  <si>
    <t>DATE</t>
  </si>
  <si>
    <t>MOTIF / NATURE DU SERVICE</t>
  </si>
  <si>
    <t>JOURS 
OUVRÉS</t>
  </si>
  <si>
    <t xml:space="preserve">Dimanche  </t>
  </si>
  <si>
    <t>NUIT</t>
  </si>
  <si>
    <t>RÉCUP</t>
  </si>
  <si>
    <t>Accueil des
Villes-Sœurs</t>
  </si>
  <si>
    <t>INFORMATIONS / COMMENTAIRES</t>
  </si>
  <si>
    <t>Jours fériés</t>
  </si>
  <si>
    <t>BERTHOLOM</t>
  </si>
  <si>
    <t xml:space="preserve">Salzgitter </t>
  </si>
  <si>
    <t>Récéption</t>
  </si>
  <si>
    <t>Période de déplacement</t>
  </si>
  <si>
    <t>LES DÉPLACEMENTS DE LA DÉLÉGATION</t>
  </si>
  <si>
    <t>-</t>
  </si>
  <si>
    <t>Calcule des Indemnisation en heures</t>
  </si>
  <si>
    <t>total de :</t>
  </si>
  <si>
    <t>frais déplacement</t>
  </si>
  <si>
    <t>Départ le :</t>
  </si>
  <si>
    <t>Nombre de nuitées</t>
  </si>
  <si>
    <t>nuits</t>
  </si>
  <si>
    <t>repos</t>
  </si>
  <si>
    <t>dimanche</t>
  </si>
  <si>
    <t>féries</t>
  </si>
  <si>
    <t>Retour le :</t>
  </si>
  <si>
    <t>Repos compensateur</t>
  </si>
  <si>
    <t>NOR</t>
  </si>
  <si>
    <t>DIM</t>
  </si>
  <si>
    <t>TOTAL</t>
  </si>
  <si>
    <t>+ 14</t>
  </si>
  <si>
    <t>Soit  :</t>
  </si>
  <si>
    <t>Rémunération</t>
  </si>
  <si>
    <t>X</t>
  </si>
  <si>
    <t>Signature :</t>
  </si>
  <si>
    <t>NB dimanche</t>
  </si>
  <si>
    <t>JULIE</t>
  </si>
  <si>
    <t>GUIMBER</t>
  </si>
  <si>
    <t>ROMAIN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</si>
  <si>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</si>
  <si>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</si>
  <si>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</si>
  <si>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</si>
  <si>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</si>
  <si>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</si>
  <si>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</si>
  <si>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</si>
  <si>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</si>
  <si>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</si>
  <si>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</si>
  <si>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Déplacement</t>
  </si>
  <si>
    <t>Visite</t>
  </si>
  <si>
    <t>Réception</t>
  </si>
  <si>
    <r>
      <rPr>
        <b/>
        <sz val="12"/>
        <color theme="1"/>
        <rFont val="Arial"/>
        <family val="2"/>
      </rPr>
      <t>Chef de service </t>
    </r>
    <r>
      <rPr>
        <sz val="12"/>
        <color theme="1"/>
        <rFont val="Arial"/>
        <family val="2"/>
      </rPr>
      <t>: Directeur du Comité de Jumelage</t>
    </r>
  </si>
  <si>
    <t>jours - heurs récup</t>
  </si>
  <si>
    <t>Travaillé</t>
  </si>
  <si>
    <t>J - Ouvrés</t>
  </si>
  <si>
    <t>total</t>
  </si>
  <si>
    <t>arrondi valeur supp</t>
  </si>
  <si>
    <t xml:space="preserve">jours - hrs de récup SI </t>
  </si>
  <si>
    <r>
      <t>Mois précédent  18h30 donc possibilité de récupérer 1:30
m^me formule mais des</t>
    </r>
    <r>
      <rPr>
        <b/>
        <sz val="11"/>
        <color rgb="FFFF0000"/>
        <rFont val="Calibri"/>
        <family val="2"/>
        <scheme val="minor"/>
      </rPr>
      <t xml:space="preserve"> ##########</t>
    </r>
    <r>
      <rPr>
        <b/>
        <sz val="11"/>
        <color theme="1"/>
        <rFont val="Calibri"/>
        <family val="2"/>
        <scheme val="minor"/>
      </rPr>
      <t xml:space="preserve"> en z25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</si>
</sst>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[$-F800]dddd\,\ mmmm\ dd\,\ yyyy"/>
    <numFmt numFmtId="165" formatCode="ddd\ \-\ dd\ \-\ mmm\ "/>
    <numFmt numFmtId="166" formatCode="h:mm;@"/>
    <numFmt numFmtId="167" formatCode="dd"/>
    <numFmt numFmtId="168" formatCode="[h]:mm"/>
    <numFmt numFmtId="169" formatCode="General\ &quot; x&quot;"/>
    <numFmt numFmtId="170" formatCode="General&quot;   x&quot;"/>
    <numFmt numFmtId="171" formatCode="[mm]\ &quot;min  = &quot;"/>
    <numFmt numFmtId="172" formatCode="[hh]:mm"/>
    <numFmt numFmtId="173" formatCode="[h]:mm\ &quot;    =&quot;"/>
    <numFmt numFmtId="174" formatCode="[h]:mm:ss;@"/>
    <numFmt numFmtId="175" formatCode="&quot;xxx&quot;\ "/>
  </numFmts>
  <fonts count="3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sz val="1"/>
      <color theme="1"/>
      <name val="Arial"/>
      <family val="2"/>
    </font>
    <font>
      <b/>
      <sz val="12"/>
      <color rgb="FF0000FF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b/>
      <sz val="10"/>
      <color theme="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0.5">
          <color theme="8" tint="0.59999389629810485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0" tint="-0.34900967436750391"/>
        </stop>
        <stop position="1">
          <color theme="0"/>
        </stop>
      </gradientFill>
    </fill>
    <fill>
      <gradientFill degree="270">
        <stop position="0">
          <color theme="0"/>
        </stop>
        <stop position="1">
          <color rgb="FFCC99FF"/>
        </stop>
      </gradientFill>
    </fill>
    <fill>
      <gradientFill degree="90">
        <stop position="0">
          <color theme="0"/>
        </stop>
        <stop position="0.5">
          <color rgb="FF99FFCC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7" tint="0.40000610370189521"/>
        </stop>
        <stop position="1">
          <color theme="0"/>
        </stop>
      </gradient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0.5">
          <color theme="8" tint="0.40000610370189521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CC99FF"/>
        </stop>
        <stop position="1">
          <color theme="0"/>
        </stop>
      </gradientFill>
    </fill>
    <fill>
      <patternFill patternType="solid">
        <fgColor rgb="FFCDF6BC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theme="0" tint="-0.34998626667073579"/>
      </left>
      <right style="dashed">
        <color theme="0" tint="-0.34998626667073579"/>
      </right>
      <top style="dashed">
        <color theme="0" tint="-0.34998626667073579"/>
      </top>
      <bottom/>
      <diagonal/>
    </border>
    <border>
      <left style="dashed">
        <color theme="0" tint="-0.34998626667073579"/>
      </left>
      <right style="dashed">
        <color theme="0" tint="-0.34998626667073579"/>
      </right>
      <top/>
      <bottom style="dashed">
        <color theme="0" tint="-0.34998626667073579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23" fillId="0" borderId="0"/>
  </cellStyleXfs>
  <cellXfs count="244">
    <xf numFmtId="0" fontId="0" fillId="0" borderId="0" xfId="0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14" fillId="0" borderId="0" xfId="0" applyFont="1"/>
    <xf numFmtId="0" fontId="15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/>
    </xf>
    <xf numFmtId="164" fontId="9" fillId="0" borderId="0" xfId="0" applyNumberFormat="1" applyFont="1" applyAlignment="1">
      <alignment horizontal="left"/>
    </xf>
    <xf numFmtId="0" fontId="14" fillId="0" borderId="0" xfId="0" applyFont="1" applyAlignment="1" applyProtection="1">
      <alignment horizontal="left"/>
      <protection locked="0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14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0" fontId="19" fillId="0" borderId="0" xfId="0" applyFont="1" applyAlignment="1">
      <alignment vertical="center"/>
    </xf>
    <xf numFmtId="0" fontId="18" fillId="0" borderId="7" xfId="0" applyFont="1" applyBorder="1" applyAlignment="1">
      <alignment horizontal="right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4" fontId="0" fillId="0" borderId="0" xfId="0" applyNumberFormat="1"/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>
      <alignment horizontal="left" vertical="center" wrapText="1"/>
    </xf>
    <xf numFmtId="165" fontId="0" fillId="0" borderId="15" xfId="0" applyNumberFormat="1" applyBorder="1" applyAlignment="1" applyProtection="1">
      <alignment horizontal="left" vertical="center" wrapText="1"/>
      <protection locked="0"/>
    </xf>
    <xf numFmtId="165" fontId="0" fillId="0" borderId="16" xfId="0" applyNumberFormat="1" applyBorder="1" applyAlignment="1" applyProtection="1">
      <alignment horizontal="left" vertical="center" wrapText="1"/>
      <protection locked="0"/>
    </xf>
    <xf numFmtId="20" fontId="0" fillId="0" borderId="16" xfId="0" applyNumberFormat="1" applyBorder="1" applyAlignment="1" applyProtection="1">
      <alignment horizontal="center" vertical="center" wrapText="1"/>
      <protection locked="0"/>
    </xf>
    <xf numFmtId="20" fontId="0" fillId="0" borderId="17" xfId="0" applyNumberFormat="1" applyBorder="1" applyAlignment="1" applyProtection="1">
      <alignment horizontal="center" vertical="center" wrapText="1"/>
      <protection locked="0"/>
    </xf>
    <xf numFmtId="20" fontId="0" fillId="0" borderId="18" xfId="0" applyNumberFormat="1" applyBorder="1" applyAlignment="1" applyProtection="1">
      <alignment horizontal="center" vertical="center" wrapText="1"/>
      <protection locked="0"/>
    </xf>
    <xf numFmtId="20" fontId="0" fillId="0" borderId="15" xfId="0" applyNumberFormat="1" applyBorder="1" applyAlignment="1" applyProtection="1">
      <alignment horizontal="center" vertical="center" wrapText="1"/>
      <protection locked="0"/>
    </xf>
    <xf numFmtId="166" fontId="3" fillId="0" borderId="15" xfId="0" applyNumberFormat="1" applyFont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left" vertical="center"/>
      <protection locked="0"/>
    </xf>
    <xf numFmtId="0" fontId="3" fillId="0" borderId="18" xfId="0" applyFont="1" applyBorder="1" applyAlignment="1" applyProtection="1">
      <alignment horizontal="left" vertical="center"/>
      <protection locked="0"/>
    </xf>
    <xf numFmtId="164" fontId="0" fillId="0" borderId="1" xfId="0" applyNumberFormat="1" applyBorder="1" applyAlignment="1">
      <alignment horizontal="left"/>
    </xf>
    <xf numFmtId="0" fontId="3" fillId="0" borderId="19" xfId="0" applyFont="1" applyBorder="1" applyAlignment="1" applyProtection="1">
      <alignment horizontal="left" vertical="center" wrapText="1"/>
      <protection locked="0"/>
    </xf>
    <xf numFmtId="0" fontId="3" fillId="0" borderId="19" xfId="0" applyFont="1" applyBorder="1" applyAlignment="1">
      <alignment horizontal="left" vertical="center" wrapText="1"/>
    </xf>
    <xf numFmtId="165" fontId="0" fillId="0" borderId="19" xfId="0" applyNumberFormat="1" applyBorder="1" applyAlignment="1" applyProtection="1">
      <alignment horizontal="left" vertical="center" wrapText="1"/>
      <protection locked="0"/>
    </xf>
    <xf numFmtId="165" fontId="0" fillId="0" borderId="20" xfId="0" applyNumberFormat="1" applyBorder="1" applyAlignment="1" applyProtection="1">
      <alignment horizontal="left" vertical="center" wrapText="1"/>
      <protection locked="0"/>
    </xf>
    <xf numFmtId="20" fontId="0" fillId="0" borderId="20" xfId="0" applyNumberFormat="1" applyBorder="1" applyAlignment="1" applyProtection="1">
      <alignment horizontal="center" vertical="center" wrapText="1"/>
      <protection locked="0"/>
    </xf>
    <xf numFmtId="20" fontId="0" fillId="0" borderId="21" xfId="0" applyNumberFormat="1" applyBorder="1" applyAlignment="1" applyProtection="1">
      <alignment horizontal="center" vertical="center" wrapText="1"/>
      <protection locked="0"/>
    </xf>
    <xf numFmtId="20" fontId="0" fillId="0" borderId="22" xfId="0" applyNumberFormat="1" applyBorder="1" applyAlignment="1" applyProtection="1">
      <alignment horizontal="center" vertical="center" wrapText="1"/>
      <protection locked="0"/>
    </xf>
    <xf numFmtId="20" fontId="0" fillId="0" borderId="19" xfId="0" applyNumberFormat="1" applyBorder="1" applyAlignment="1" applyProtection="1">
      <alignment horizontal="center" vertical="center" wrapText="1"/>
      <protection locked="0"/>
    </xf>
    <xf numFmtId="166" fontId="3" fillId="0" borderId="19" xfId="0" applyNumberFormat="1" applyFont="1" applyBorder="1" applyAlignment="1" applyProtection="1">
      <alignment horizontal="center" vertical="center" wrapText="1"/>
      <protection locked="0"/>
    </xf>
    <xf numFmtId="0" fontId="3" fillId="0" borderId="21" xfId="0" applyFont="1" applyBorder="1" applyAlignment="1" applyProtection="1">
      <alignment horizontal="left" vertical="center" readingOrder="1"/>
      <protection locked="0"/>
    </xf>
    <xf numFmtId="0" fontId="3" fillId="0" borderId="22" xfId="0" applyFont="1" applyBorder="1" applyAlignment="1" applyProtection="1">
      <alignment horizontal="left" vertical="center" readingOrder="1"/>
      <protection locked="0"/>
    </xf>
    <xf numFmtId="164" fontId="0" fillId="0" borderId="8" xfId="0" applyNumberFormat="1" applyBorder="1" applyAlignment="1">
      <alignment horizontal="left"/>
    </xf>
    <xf numFmtId="0" fontId="0" fillId="0" borderId="19" xfId="0" applyBorder="1" applyAlignment="1" applyProtection="1">
      <alignment horizontal="center" vertical="center" wrapText="1"/>
      <protection locked="0"/>
    </xf>
    <xf numFmtId="164" fontId="0" fillId="0" borderId="12" xfId="0" applyNumberFormat="1" applyBorder="1" applyAlignment="1">
      <alignment horizontal="left"/>
    </xf>
    <xf numFmtId="0" fontId="3" fillId="0" borderId="19" xfId="0" applyFont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left"/>
    </xf>
    <xf numFmtId="165" fontId="0" fillId="0" borderId="23" xfId="0" applyNumberFormat="1" applyBorder="1" applyAlignment="1" applyProtection="1">
      <alignment horizontal="left" vertical="center" wrapText="1"/>
      <protection locked="0"/>
    </xf>
    <xf numFmtId="0" fontId="3" fillId="0" borderId="24" xfId="0" applyFont="1" applyBorder="1" applyAlignment="1" applyProtection="1">
      <alignment horizontal="left" vertical="center" wrapText="1"/>
      <protection locked="0"/>
    </xf>
    <xf numFmtId="0" fontId="3" fillId="7" borderId="25" xfId="0" applyFont="1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165" fontId="3" fillId="7" borderId="27" xfId="0" applyNumberFormat="1" applyFont="1" applyFill="1" applyBorder="1" applyAlignment="1" applyProtection="1">
      <alignment horizontal="center" vertical="center" wrapText="1"/>
      <protection locked="0"/>
    </xf>
    <xf numFmtId="165" fontId="3" fillId="7" borderId="27" xfId="0" applyNumberFormat="1" applyFont="1" applyFill="1" applyBorder="1" applyAlignment="1" applyProtection="1">
      <alignment vertical="center" wrapText="1"/>
      <protection locked="0"/>
    </xf>
    <xf numFmtId="165" fontId="3" fillId="7" borderId="25" xfId="0" quotePrefix="1" applyNumberFormat="1" applyFont="1" applyFill="1" applyBorder="1" applyAlignment="1" applyProtection="1">
      <alignment horizontal="center" vertical="center" wrapText="1"/>
      <protection locked="0"/>
    </xf>
    <xf numFmtId="165" fontId="3" fillId="7" borderId="26" xfId="0" applyNumberFormat="1" applyFont="1" applyFill="1" applyBorder="1" applyAlignment="1" applyProtection="1">
      <alignment horizontal="center" vertical="center" wrapText="1"/>
      <protection locked="0"/>
    </xf>
    <xf numFmtId="169" fontId="3" fillId="7" borderId="25" xfId="0" applyNumberFormat="1" applyFont="1" applyFill="1" applyBorder="1" applyAlignment="1">
      <alignment horizontal="center" vertical="center"/>
    </xf>
    <xf numFmtId="169" fontId="3" fillId="7" borderId="26" xfId="0" applyNumberFormat="1" applyFont="1" applyFill="1" applyBorder="1" applyAlignment="1">
      <alignment horizontal="center" vertical="center"/>
    </xf>
    <xf numFmtId="0" fontId="27" fillId="7" borderId="25" xfId="0" applyFont="1" applyFill="1" applyBorder="1" applyAlignment="1">
      <alignment horizontal="center" vertical="center"/>
    </xf>
    <xf numFmtId="0" fontId="27" fillId="7" borderId="27" xfId="0" applyFont="1" applyFill="1" applyBorder="1" applyAlignment="1">
      <alignment horizontal="center" vertical="center"/>
    </xf>
    <xf numFmtId="0" fontId="27" fillId="7" borderId="26" xfId="0" applyFont="1" applyFill="1" applyBorder="1" applyAlignment="1">
      <alignment horizontal="center" vertical="center"/>
    </xf>
    <xf numFmtId="0" fontId="3" fillId="7" borderId="17" xfId="0" applyFont="1" applyFill="1" applyBorder="1"/>
    <xf numFmtId="0" fontId="3" fillId="7" borderId="25" xfId="0" applyFont="1" applyFill="1" applyBorder="1"/>
    <xf numFmtId="0" fontId="3" fillId="7" borderId="27" xfId="0" applyFont="1" applyFill="1" applyBorder="1"/>
    <xf numFmtId="0" fontId="3" fillId="7" borderId="27" xfId="0" applyFont="1" applyFill="1" applyBorder="1" applyAlignment="1" applyProtection="1">
      <alignment vertical="center" readingOrder="1"/>
      <protection locked="0"/>
    </xf>
    <xf numFmtId="0" fontId="3" fillId="7" borderId="26" xfId="0" applyFont="1" applyFill="1" applyBorder="1" applyAlignment="1" applyProtection="1">
      <alignment vertical="center" readingOrder="1"/>
      <protection locked="0"/>
    </xf>
    <xf numFmtId="0" fontId="3" fillId="0" borderId="23" xfId="0" applyFont="1" applyBorder="1" applyAlignment="1" applyProtection="1">
      <alignment horizontal="left" vertical="center" wrapText="1"/>
      <protection locked="0"/>
    </xf>
    <xf numFmtId="0" fontId="3" fillId="0" borderId="23" xfId="0" applyFont="1" applyBorder="1" applyAlignment="1">
      <alignment horizontal="left" vertical="center" wrapText="1"/>
    </xf>
    <xf numFmtId="0" fontId="3" fillId="0" borderId="29" xfId="0" applyFont="1" applyBorder="1"/>
    <xf numFmtId="165" fontId="0" fillId="0" borderId="15" xfId="0" quotePrefix="1" applyNumberFormat="1" applyBorder="1" applyAlignment="1" applyProtection="1">
      <alignment horizontal="left" vertical="center" wrapText="1"/>
      <protection locked="0"/>
    </xf>
    <xf numFmtId="168" fontId="0" fillId="0" borderId="30" xfId="0" applyNumberFormat="1" applyBorder="1" applyAlignment="1" applyProtection="1">
      <alignment horizontal="center" vertical="center" wrapText="1"/>
      <protection locked="0"/>
    </xf>
    <xf numFmtId="168" fontId="0" fillId="0" borderId="31" xfId="0" applyNumberFormat="1" applyBorder="1" applyAlignment="1" applyProtection="1">
      <alignment horizontal="center" vertical="center" wrapText="1"/>
      <protection locked="0"/>
    </xf>
    <xf numFmtId="168" fontId="0" fillId="0" borderId="32" xfId="0" applyNumberFormat="1" applyBorder="1" applyAlignment="1" applyProtection="1">
      <alignment horizontal="center" vertical="center" wrapText="1"/>
      <protection locked="0"/>
    </xf>
    <xf numFmtId="20" fontId="0" fillId="0" borderId="29" xfId="0" applyNumberFormat="1" applyBorder="1" applyAlignment="1" applyProtection="1">
      <alignment horizontal="center" vertical="center" wrapText="1"/>
      <protection locked="0"/>
    </xf>
    <xf numFmtId="166" fontId="3" fillId="0" borderId="23" xfId="0" applyNumberFormat="1" applyFont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 applyProtection="1">
      <alignment horizontal="left" vertical="center" wrapText="1"/>
      <protection locked="0"/>
    </xf>
    <xf numFmtId="0" fontId="3" fillId="0" borderId="17" xfId="0" applyFont="1" applyBorder="1" applyAlignment="1" applyProtection="1">
      <alignment horizontal="left" vertical="center" wrapText="1"/>
      <protection locked="0"/>
    </xf>
    <xf numFmtId="170" fontId="3" fillId="0" borderId="17" xfId="0" applyNumberFormat="1" applyFont="1" applyBorder="1" applyAlignment="1" applyProtection="1">
      <alignment horizontal="center" vertical="center" readingOrder="1"/>
      <protection locked="0"/>
    </xf>
    <xf numFmtId="171" fontId="0" fillId="0" borderId="11" xfId="0" applyNumberFormat="1" applyBorder="1" applyAlignment="1">
      <alignment horizontal="left"/>
    </xf>
    <xf numFmtId="0" fontId="28" fillId="0" borderId="24" xfId="0" applyFont="1" applyBorder="1" applyAlignment="1" applyProtection="1">
      <alignment horizontal="left" vertical="center" wrapText="1"/>
      <protection locked="0"/>
    </xf>
    <xf numFmtId="0" fontId="3" fillId="0" borderId="24" xfId="0" applyFont="1" applyBorder="1" applyAlignment="1">
      <alignment horizontal="left" vertical="center" wrapText="1"/>
    </xf>
    <xf numFmtId="0" fontId="3" fillId="0" borderId="24" xfId="0" applyFont="1" applyBorder="1"/>
    <xf numFmtId="165" fontId="0" fillId="0" borderId="19" xfId="0" quotePrefix="1" applyNumberFormat="1" applyBorder="1" applyAlignment="1" applyProtection="1">
      <alignment horizontal="left" vertical="center" wrapText="1"/>
      <protection locked="0"/>
    </xf>
    <xf numFmtId="168" fontId="0" fillId="0" borderId="34" xfId="0" applyNumberFormat="1" applyBorder="1" applyAlignment="1" applyProtection="1">
      <alignment horizontal="center" vertical="center" wrapText="1"/>
      <protection locked="0"/>
    </xf>
    <xf numFmtId="168" fontId="0" fillId="0" borderId="35" xfId="0" applyNumberFormat="1" applyBorder="1" applyAlignment="1" applyProtection="1">
      <alignment horizontal="center" vertical="center" wrapText="1"/>
      <protection locked="0"/>
    </xf>
    <xf numFmtId="168" fontId="0" fillId="0" borderId="36" xfId="0" applyNumberFormat="1" applyBorder="1" applyAlignment="1" applyProtection="1">
      <alignment horizontal="center" vertical="center" wrapText="1"/>
      <protection locked="0"/>
    </xf>
    <xf numFmtId="0" fontId="0" fillId="0" borderId="23" xfId="0" applyBorder="1" applyAlignment="1" applyProtection="1">
      <alignment horizontal="center" vertical="center" wrapText="1"/>
      <protection locked="0"/>
    </xf>
    <xf numFmtId="20" fontId="0" fillId="0" borderId="23" xfId="0" applyNumberFormat="1" applyBorder="1" applyAlignment="1" applyProtection="1">
      <alignment horizontal="center" vertical="center" wrapText="1"/>
      <protection locked="0"/>
    </xf>
    <xf numFmtId="166" fontId="3" fillId="0" borderId="24" xfId="0" applyNumberFormat="1" applyFont="1" applyBorder="1" applyAlignment="1" applyProtection="1">
      <alignment horizontal="center" vertical="center" wrapText="1"/>
      <protection locked="0"/>
    </xf>
    <xf numFmtId="0" fontId="3" fillId="0" borderId="34" xfId="0" applyFont="1" applyBorder="1" applyAlignment="1" applyProtection="1">
      <alignment horizontal="left" vertical="center" wrapText="1"/>
      <protection locked="0"/>
    </xf>
    <xf numFmtId="0" fontId="3" fillId="0" borderId="35" xfId="0" applyFont="1" applyBorder="1" applyAlignment="1" applyProtection="1">
      <alignment horizontal="left" vertical="center" wrapText="1"/>
      <protection locked="0"/>
    </xf>
    <xf numFmtId="170" fontId="3" fillId="0" borderId="35" xfId="0" applyNumberFormat="1" applyFont="1" applyBorder="1" applyAlignment="1" applyProtection="1">
      <alignment horizontal="center" vertical="center"/>
      <protection locked="0"/>
    </xf>
    <xf numFmtId="171" fontId="0" fillId="0" borderId="36" xfId="0" applyNumberFormat="1" applyBorder="1" applyAlignment="1">
      <alignment horizontal="left"/>
    </xf>
    <xf numFmtId="165" fontId="29" fillId="9" borderId="9" xfId="0" applyNumberFormat="1" applyFont="1" applyFill="1" applyBorder="1" applyAlignment="1">
      <alignment vertical="center" wrapText="1"/>
    </xf>
    <xf numFmtId="165" fontId="29" fillId="9" borderId="10" xfId="0" applyNumberFormat="1" applyFont="1" applyFill="1" applyBorder="1" applyAlignment="1">
      <alignment vertical="center" wrapText="1"/>
    </xf>
    <xf numFmtId="165" fontId="29" fillId="9" borderId="9" xfId="0" applyNumberFormat="1" applyFont="1" applyFill="1" applyBorder="1" applyAlignment="1">
      <alignment horizontal="center" vertical="center" wrapText="1"/>
    </xf>
    <xf numFmtId="165" fontId="29" fillId="9" borderId="11" xfId="0" applyNumberFormat="1" applyFont="1" applyFill="1" applyBorder="1" applyAlignment="1">
      <alignment horizontal="center" vertical="center" wrapText="1"/>
    </xf>
    <xf numFmtId="172" fontId="29" fillId="9" borderId="8" xfId="0" applyNumberFormat="1" applyFont="1" applyFill="1" applyBorder="1" applyAlignment="1">
      <alignment horizontal="center" vertical="center" wrapText="1"/>
    </xf>
    <xf numFmtId="0" fontId="27" fillId="9" borderId="40" xfId="0" applyFont="1" applyFill="1" applyBorder="1" applyAlignment="1">
      <alignment horizontal="left" vertical="center" wrapText="1" indent="1"/>
    </xf>
    <xf numFmtId="0" fontId="27" fillId="9" borderId="41" xfId="0" quotePrefix="1" applyFont="1" applyFill="1" applyBorder="1" applyAlignment="1">
      <alignment horizontal="center" vertical="center" wrapText="1"/>
    </xf>
    <xf numFmtId="168" fontId="29" fillId="9" borderId="8" xfId="0" applyNumberFormat="1" applyFont="1" applyFill="1" applyBorder="1" applyAlignment="1">
      <alignment horizontal="center" vertical="center" wrapText="1"/>
    </xf>
    <xf numFmtId="168" fontId="30" fillId="10" borderId="8" xfId="0" applyNumberFormat="1" applyFont="1" applyFill="1" applyBorder="1" applyAlignment="1">
      <alignment horizontal="center" vertical="center" wrapText="1"/>
    </xf>
    <xf numFmtId="0" fontId="10" fillId="9" borderId="42" xfId="0" applyFont="1" applyFill="1" applyBorder="1" applyAlignment="1">
      <alignment horizontal="right" vertical="center"/>
    </xf>
    <xf numFmtId="173" fontId="10" fillId="9" borderId="43" xfId="0" applyNumberFormat="1" applyFont="1" applyFill="1" applyBorder="1" applyAlignment="1">
      <alignment horizontal="right" vertical="center"/>
    </xf>
    <xf numFmtId="0" fontId="10" fillId="9" borderId="43" xfId="0" applyFont="1" applyFill="1" applyBorder="1" applyAlignment="1">
      <alignment horizontal="left" vertical="center" indent="1"/>
    </xf>
    <xf numFmtId="0" fontId="10" fillId="9" borderId="44" xfId="0" applyFont="1" applyFill="1" applyBorder="1" applyAlignment="1">
      <alignment horizontal="left" vertical="center" indent="1"/>
    </xf>
    <xf numFmtId="165" fontId="29" fillId="9" borderId="13" xfId="0" applyNumberFormat="1" applyFont="1" applyFill="1" applyBorder="1" applyAlignment="1">
      <alignment vertical="center" wrapText="1"/>
    </xf>
    <xf numFmtId="165" fontId="29" fillId="9" borderId="7" xfId="0" applyNumberFormat="1" applyFont="1" applyFill="1" applyBorder="1" applyAlignment="1">
      <alignment vertical="center" wrapText="1"/>
    </xf>
    <xf numFmtId="165" fontId="29" fillId="9" borderId="13" xfId="0" applyNumberFormat="1" applyFont="1" applyFill="1" applyBorder="1" applyAlignment="1">
      <alignment horizontal="center" vertical="center" wrapText="1"/>
    </xf>
    <xf numFmtId="165" fontId="29" fillId="9" borderId="14" xfId="0" applyNumberFormat="1" applyFont="1" applyFill="1" applyBorder="1" applyAlignment="1">
      <alignment horizontal="center" vertical="center" wrapText="1"/>
    </xf>
    <xf numFmtId="172" fontId="29" fillId="9" borderId="12" xfId="0" applyNumberFormat="1" applyFont="1" applyFill="1" applyBorder="1" applyAlignment="1">
      <alignment horizontal="center" vertical="center" wrapText="1"/>
    </xf>
    <xf numFmtId="168" fontId="3" fillId="9" borderId="13" xfId="0" applyNumberFormat="1" applyFont="1" applyFill="1" applyBorder="1" applyAlignment="1">
      <alignment horizontal="center" vertical="center" wrapText="1"/>
    </xf>
    <xf numFmtId="168" fontId="3" fillId="9" borderId="49" xfId="0" applyNumberFormat="1" applyFont="1" applyFill="1" applyBorder="1" applyAlignment="1">
      <alignment horizontal="center" vertical="center" wrapText="1"/>
    </xf>
    <xf numFmtId="168" fontId="29" fillId="9" borderId="12" xfId="0" applyNumberFormat="1" applyFont="1" applyFill="1" applyBorder="1" applyAlignment="1">
      <alignment horizontal="center" vertical="center" wrapText="1"/>
    </xf>
    <xf numFmtId="168" fontId="30" fillId="10" borderId="12" xfId="0" applyNumberFormat="1" applyFont="1" applyFill="1" applyBorder="1" applyAlignment="1">
      <alignment horizontal="center" vertical="center" wrapText="1"/>
    </xf>
    <xf numFmtId="0" fontId="10" fillId="9" borderId="13" xfId="0" applyFont="1" applyFill="1" applyBorder="1" applyAlignment="1">
      <alignment horizontal="right" vertical="center"/>
    </xf>
    <xf numFmtId="173" fontId="10" fillId="9" borderId="7" xfId="0" applyNumberFormat="1" applyFont="1" applyFill="1" applyBorder="1" applyAlignment="1">
      <alignment horizontal="right" vertical="center"/>
    </xf>
    <xf numFmtId="0" fontId="10" fillId="9" borderId="7" xfId="0" applyFont="1" applyFill="1" applyBorder="1" applyAlignment="1">
      <alignment horizontal="left" vertical="center" indent="1"/>
    </xf>
    <xf numFmtId="0" fontId="10" fillId="9" borderId="14" xfId="0" applyFont="1" applyFill="1" applyBorder="1" applyAlignment="1">
      <alignment horizontal="left" vertical="center" indent="1"/>
    </xf>
    <xf numFmtId="0" fontId="17" fillId="0" borderId="0" xfId="0" applyFont="1" applyAlignment="1">
      <alignment vertical="center" wrapText="1"/>
    </xf>
    <xf numFmtId="165" fontId="17" fillId="0" borderId="0" xfId="0" applyNumberFormat="1" applyFont="1" applyAlignment="1">
      <alignment horizontal="left" vertical="center" wrapText="1"/>
    </xf>
    <xf numFmtId="168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0" fillId="0" borderId="51" xfId="0" applyBorder="1" applyAlignment="1">
      <alignment horizontal="center"/>
    </xf>
    <xf numFmtId="0" fontId="31" fillId="0" borderId="0" xfId="0" applyFont="1" applyAlignment="1">
      <alignment vertical="center"/>
    </xf>
    <xf numFmtId="0" fontId="0" fillId="0" borderId="52" xfId="0" applyBorder="1" applyAlignment="1">
      <alignment horizontal="center"/>
    </xf>
    <xf numFmtId="0" fontId="3" fillId="0" borderId="0" xfId="0" applyFont="1" applyAlignment="1">
      <alignment horizontal="right"/>
    </xf>
    <xf numFmtId="175" fontId="0" fillId="0" borderId="0" xfId="0" applyNumberFormat="1"/>
    <xf numFmtId="14" fontId="9" fillId="0" borderId="0" xfId="0" applyNumberFormat="1" applyFont="1" applyAlignment="1">
      <alignment horizontal="left"/>
    </xf>
    <xf numFmtId="0" fontId="0" fillId="0" borderId="0" xfId="0" applyProtection="1">
      <protection locked="0"/>
    </xf>
    <xf numFmtId="0" fontId="0" fillId="2" borderId="0" xfId="0" applyFill="1"/>
    <xf numFmtId="20" fontId="0" fillId="8" borderId="0" xfId="0" applyNumberFormat="1" applyFill="1"/>
    <xf numFmtId="0" fontId="0" fillId="8" borderId="0" xfId="0" applyFill="1"/>
    <xf numFmtId="0" fontId="3" fillId="8" borderId="0" xfId="0" applyFont="1" applyFill="1"/>
    <xf numFmtId="0" fontId="3" fillId="0" borderId="0" xfId="0" applyFont="1"/>
    <xf numFmtId="0" fontId="13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/>
    </xf>
    <xf numFmtId="20" fontId="0" fillId="11" borderId="0" xfId="0" applyNumberFormat="1" applyFill="1"/>
    <xf numFmtId="0" fontId="2" fillId="11" borderId="9" xfId="0" applyFont="1" applyFill="1" applyBorder="1" applyAlignment="1">
      <alignment horizontal="center"/>
    </xf>
    <xf numFmtId="0" fontId="2" fillId="11" borderId="11" xfId="0" applyFont="1" applyFill="1" applyBorder="1" applyAlignment="1">
      <alignment horizontal="center"/>
    </xf>
    <xf numFmtId="0" fontId="27" fillId="11" borderId="0" xfId="0" applyFont="1" applyFill="1"/>
    <xf numFmtId="0" fontId="1" fillId="11" borderId="0" xfId="0" applyFont="1" applyFill="1"/>
    <xf numFmtId="0" fontId="0" fillId="11" borderId="0" xfId="0" applyFill="1"/>
    <xf numFmtId="0" fontId="0" fillId="11" borderId="0" xfId="0" applyFill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12" borderId="0" xfId="0" applyFill="1"/>
    <xf numFmtId="0" fontId="2" fillId="12" borderId="0" xfId="0" applyFont="1" applyFill="1"/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7" fillId="0" borderId="0" xfId="0" applyFont="1" applyFill="1"/>
    <xf numFmtId="0" fontId="4" fillId="0" borderId="0" xfId="0" applyFont="1" applyFill="1"/>
    <xf numFmtId="9" fontId="8" fillId="0" borderId="0" xfId="0" applyNumberFormat="1" applyFont="1" applyFill="1" applyAlignment="1">
      <alignment horizontal="center" vertical="center"/>
    </xf>
    <xf numFmtId="0" fontId="9" fillId="0" borderId="0" xfId="0" applyFont="1" applyFill="1"/>
    <xf numFmtId="20" fontId="9" fillId="0" borderId="0" xfId="0" applyNumberFormat="1" applyFont="1" applyFill="1"/>
    <xf numFmtId="0" fontId="9" fillId="0" borderId="0" xfId="0" applyFont="1" applyFill="1" applyAlignment="1">
      <alignment horizontal="left"/>
    </xf>
    <xf numFmtId="20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vertical="center"/>
    </xf>
    <xf numFmtId="9" fontId="11" fillId="0" borderId="0" xfId="0" applyNumberFormat="1" applyFont="1" applyFill="1" applyAlignment="1">
      <alignment horizontal="center" vertical="center"/>
    </xf>
    <xf numFmtId="0" fontId="12" fillId="0" borderId="2" xfId="0" applyFont="1" applyFill="1" applyBorder="1"/>
    <xf numFmtId="0" fontId="12" fillId="0" borderId="3" xfId="0" applyFont="1" applyFill="1" applyBorder="1"/>
    <xf numFmtId="0" fontId="13" fillId="0" borderId="4" xfId="0" applyFont="1" applyFill="1" applyBorder="1" applyAlignment="1" applyProtection="1">
      <alignment horizontal="center" vertical="top" shrinkToFit="1"/>
      <protection locked="0"/>
    </xf>
    <xf numFmtId="0" fontId="13" fillId="0" borderId="5" xfId="0" applyFont="1" applyFill="1" applyBorder="1" applyAlignment="1" applyProtection="1">
      <alignment horizontal="center" vertical="top" shrinkToFit="1"/>
      <protection locked="0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 applyProtection="1">
      <alignment horizontal="left"/>
      <protection locked="0"/>
    </xf>
    <xf numFmtId="0" fontId="0" fillId="0" borderId="0" xfId="0" applyFill="1" applyAlignment="1">
      <alignment horizontal="right"/>
    </xf>
    <xf numFmtId="0" fontId="16" fillId="0" borderId="0" xfId="0" applyFont="1" applyFill="1" applyAlignment="1">
      <alignment horizontal="left"/>
    </xf>
    <xf numFmtId="0" fontId="2" fillId="0" borderId="0" xfId="0" applyFont="1" applyFill="1" applyProtection="1">
      <protection locked="0"/>
    </xf>
    <xf numFmtId="164" fontId="9" fillId="0" borderId="0" xfId="0" applyNumberFormat="1" applyFont="1" applyFill="1" applyAlignment="1">
      <alignment horizontal="left"/>
    </xf>
    <xf numFmtId="0" fontId="20" fillId="0" borderId="0" xfId="1" applyFont="1" applyFill="1" applyBorder="1" applyAlignment="1">
      <alignment horizontal="center" vertical="center"/>
    </xf>
    <xf numFmtId="0" fontId="0" fillId="0" borderId="8" xfId="0" applyFill="1" applyBorder="1"/>
    <xf numFmtId="0" fontId="0" fillId="0" borderId="0" xfId="0" applyFill="1" applyBorder="1"/>
    <xf numFmtId="0" fontId="2" fillId="0" borderId="0" xfId="0" applyFont="1" applyFill="1" applyAlignment="1">
      <alignment horizontal="center"/>
    </xf>
    <xf numFmtId="20" fontId="0" fillId="0" borderId="0" xfId="0" applyNumberFormat="1" applyFill="1"/>
    <xf numFmtId="0" fontId="0" fillId="0" borderId="12" xfId="0" applyFill="1" applyBorder="1"/>
    <xf numFmtId="0" fontId="21" fillId="0" borderId="0" xfId="0" applyFont="1" applyFill="1" applyBorder="1" applyAlignment="1">
      <alignment horizontal="center" vertical="center"/>
    </xf>
    <xf numFmtId="0" fontId="22" fillId="0" borderId="0" xfId="0" applyFont="1" applyFill="1" applyBorder="1"/>
    <xf numFmtId="0" fontId="20" fillId="0" borderId="0" xfId="1" applyFont="1" applyFill="1" applyBorder="1" applyAlignment="1">
      <alignment horizontal="center"/>
    </xf>
    <xf numFmtId="0" fontId="24" fillId="0" borderId="0" xfId="2" applyFont="1" applyFill="1" applyBorder="1" applyAlignment="1">
      <alignment horizontal="center"/>
    </xf>
    <xf numFmtId="167" fontId="25" fillId="0" borderId="0" xfId="2" applyNumberFormat="1" applyFont="1" applyFill="1" applyBorder="1" applyAlignment="1">
      <alignment horizontal="center"/>
    </xf>
    <xf numFmtId="167" fontId="24" fillId="0" borderId="0" xfId="2" applyNumberFormat="1" applyFont="1" applyFill="1" applyBorder="1" applyAlignment="1">
      <alignment horizontal="center"/>
    </xf>
    <xf numFmtId="0" fontId="22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22" fillId="0" borderId="0" xfId="0" quotePrefix="1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168" fontId="0" fillId="0" borderId="0" xfId="0" applyNumberFormat="1" applyFill="1"/>
    <xf numFmtId="0" fontId="26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20" fontId="0" fillId="0" borderId="0" xfId="0" applyNumberFormat="1" applyFill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0" fillId="0" borderId="3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168" fontId="0" fillId="0" borderId="37" xfId="0" applyNumberFormat="1" applyFill="1" applyBorder="1" applyAlignment="1">
      <alignment horizontal="left"/>
    </xf>
    <xf numFmtId="168" fontId="2" fillId="0" borderId="38" xfId="0" applyNumberFormat="1" applyFont="1" applyFill="1" applyBorder="1" applyAlignment="1">
      <alignment horizontal="left"/>
    </xf>
    <xf numFmtId="20" fontId="0" fillId="0" borderId="39" xfId="0" applyNumberFormat="1" applyFill="1" applyBorder="1" applyAlignment="1">
      <alignment horizontal="center"/>
    </xf>
    <xf numFmtId="20" fontId="0" fillId="0" borderId="38" xfId="0" applyNumberFormat="1" applyFill="1" applyBorder="1" applyAlignment="1">
      <alignment horizontal="center"/>
    </xf>
    <xf numFmtId="174" fontId="3" fillId="0" borderId="0" xfId="0" applyNumberFormat="1" applyFont="1" applyFill="1"/>
    <xf numFmtId="168" fontId="3" fillId="0" borderId="0" xfId="0" applyNumberFormat="1" applyFont="1" applyFill="1" applyAlignment="1">
      <alignment horizontal="center"/>
    </xf>
    <xf numFmtId="168" fontId="3" fillId="0" borderId="0" xfId="0" applyNumberFormat="1" applyFont="1" applyFill="1"/>
    <xf numFmtId="0" fontId="10" fillId="0" borderId="0" xfId="0" applyFont="1" applyFill="1" applyBorder="1" applyAlignment="1">
      <alignment horizontal="center"/>
    </xf>
    <xf numFmtId="168" fontId="1" fillId="0" borderId="45" xfId="0" applyNumberFormat="1" applyFont="1" applyFill="1" applyBorder="1" applyAlignment="1" applyProtection="1">
      <alignment horizontal="left" readingOrder="1"/>
      <protection locked="0"/>
    </xf>
    <xf numFmtId="168" fontId="1" fillId="0" borderId="46" xfId="0" applyNumberFormat="1" applyFont="1" applyFill="1" applyBorder="1" applyAlignment="1" applyProtection="1">
      <alignment horizontal="left"/>
      <protection locked="0"/>
    </xf>
    <xf numFmtId="20" fontId="0" fillId="0" borderId="47" xfId="0" applyNumberFormat="1" applyFill="1" applyBorder="1" applyAlignment="1">
      <alignment horizontal="center"/>
    </xf>
    <xf numFmtId="20" fontId="0" fillId="0" borderId="48" xfId="0" applyNumberFormat="1" applyFill="1" applyBorder="1" applyAlignment="1">
      <alignment horizontal="center"/>
    </xf>
    <xf numFmtId="174" fontId="0" fillId="0" borderId="0" xfId="0" applyNumberFormat="1" applyFill="1"/>
    <xf numFmtId="0" fontId="9" fillId="0" borderId="0" xfId="0" applyFont="1" applyFill="1" applyBorder="1" applyAlignment="1">
      <alignment horizontal="center"/>
    </xf>
    <xf numFmtId="20" fontId="9" fillId="0" borderId="50" xfId="0" applyNumberFormat="1" applyFont="1" applyFill="1" applyBorder="1"/>
    <xf numFmtId="20" fontId="0" fillId="0" borderId="25" xfId="0" applyNumberFormat="1" applyFill="1" applyBorder="1"/>
    <xf numFmtId="174" fontId="3" fillId="0" borderId="26" xfId="0" applyNumberFormat="1" applyFont="1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168" fontId="0" fillId="0" borderId="13" xfId="0" applyNumberFormat="1" applyFill="1" applyBorder="1"/>
    <xf numFmtId="0" fontId="0" fillId="0" borderId="7" xfId="0" applyFill="1" applyBorder="1"/>
    <xf numFmtId="0" fontId="0" fillId="0" borderId="14" xfId="0" applyFill="1" applyBorder="1"/>
    <xf numFmtId="0" fontId="2" fillId="0" borderId="0" xfId="0" applyFont="1" applyFill="1"/>
    <xf numFmtId="168" fontId="2" fillId="0" borderId="13" xfId="0" applyNumberFormat="1" applyFont="1" applyFill="1" applyBorder="1"/>
    <xf numFmtId="173" fontId="27" fillId="9" borderId="43" xfId="0" applyNumberFormat="1" applyFont="1" applyFill="1" applyBorder="1" applyAlignment="1">
      <alignment horizontal="right" vertical="center"/>
    </xf>
    <xf numFmtId="0" fontId="27" fillId="9" borderId="43" xfId="0" applyFont="1" applyFill="1" applyBorder="1" applyAlignment="1">
      <alignment horizontal="left" vertical="center" indent="1"/>
    </xf>
    <xf numFmtId="0" fontId="27" fillId="9" borderId="44" xfId="0" applyFont="1" applyFill="1" applyBorder="1" applyAlignment="1">
      <alignment horizontal="left" vertical="center" inden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/>
    </xf>
  </cellXfs>
  <cellStyles count="3">
    <cellStyle name="Lien hypertexte" xfId="1" builtinId="8"/>
    <cellStyle name="Normal" xfId="0" builtinId="0"/>
    <cellStyle name="Normal_CalendrierMatriciel" xfId="2" xr:uid="{0E14AFF4-7143-4BB9-BC55-3F24D90A6583}"/>
  </cellStyles>
  <dxfs count="26">
    <dxf>
      <font>
        <b/>
        <i val="0"/>
        <color theme="1"/>
      </font>
    </dxf>
    <dxf>
      <font>
        <b/>
        <i val="0"/>
      </font>
      <fill>
        <patternFill patternType="solid">
          <fgColor indexed="64"/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b/>
        <i val="0"/>
        <color theme="1"/>
      </font>
    </dxf>
    <dxf>
      <fill>
        <patternFill patternType="gray0625"/>
      </fill>
    </dxf>
    <dxf>
      <fill>
        <patternFill patternType="gray0625"/>
      </fill>
    </dxf>
    <dxf>
      <fill>
        <patternFill>
          <bgColor rgb="FF99FFC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ont>
        <b/>
        <i val="0"/>
        <color theme="1"/>
      </font>
    </dxf>
    <dxf>
      <font>
        <b/>
        <i val="0"/>
      </font>
      <fill>
        <patternFill patternType="solid">
          <fgColor indexed="64"/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b/>
        <i val="0"/>
        <color theme="1"/>
      </font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>
          <bgColor rgb="FF99FFC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609640</xdr:colOff>
      <xdr:row>28</xdr:row>
      <xdr:rowOff>0</xdr:rowOff>
    </xdr:from>
    <xdr:ext cx="619085" cy="228600"/>
    <xdr:sp macro="" textlink="$AT$31">
      <xdr:nvSpPr>
        <xdr:cNvPr id="3" name="Rectangle 2">
          <a:extLst>
            <a:ext uri="{FF2B5EF4-FFF2-40B4-BE49-F238E27FC236}">
              <a16:creationId xmlns:a16="http://schemas.microsoft.com/office/drawing/2014/main" id="{823C92D7-D771-4D07-AD93-AB4CC56EF7B7}"/>
            </a:ext>
          </a:extLst>
        </xdr:cNvPr>
        <xdr:cNvSpPr/>
      </xdr:nvSpPr>
      <xdr:spPr>
        <a:xfrm>
          <a:off x="8458240" y="4924425"/>
          <a:ext cx="619085" cy="22860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fld id="{5F18C4AB-849B-4C0C-8C4F-557D50E14CF8}" type="TxLink">
            <a:rPr lang="en-US" sz="1100" b="1" i="0" u="none" strike="noStrike" cap="none" spc="0">
              <a:ln w="0"/>
              <a:solidFill>
                <a:sysClr val="windowText" lastClr="000000"/>
              </a:solidFill>
              <a:effectLst/>
              <a:latin typeface="Calibri"/>
              <a:ea typeface="Calibri"/>
              <a:cs typeface="Calibri"/>
            </a:rPr>
            <a:pPr algn="ctr"/>
            <a:t> </a:t>
          </a:fld>
          <a:endParaRPr lang="fr-FR" sz="5400" b="0" cap="none" spc="0">
            <a:ln w="0"/>
            <a:solidFill>
              <a:sysClr val="windowText" lastClr="000000"/>
            </a:solidFill>
            <a:effectLst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ides\OneDrive\Bureau\Nouveau%20dossier\Suivi%20HS%20JU%202024%20en%20cours.xlsx" TargetMode="External"/><Relationship Id="rId1" Type="http://schemas.openxmlformats.org/officeDocument/2006/relationships/externalLinkPath" Target="Nouveau%20dossier/Suivi%20HS%20JU%202024%20en%20co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n cours Master"/>
      <sheetName val="les villes-sœurs"/>
      <sheetName val="Récap "/>
      <sheetName val="Feuil1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Calendrier"/>
      <sheetName val="JANV (2)"/>
      <sheetName val="Décimal en hrs"/>
    </sheetNames>
    <sheetDataSet>
      <sheetData sheetId="0"/>
      <sheetData sheetId="1">
        <row r="2">
          <cell r="A2" t="str">
            <v>Les Abymes</v>
          </cell>
          <cell r="B2" t="str">
            <v>Guadeloupe</v>
          </cell>
        </row>
        <row r="3">
          <cell r="A3" t="str">
            <v xml:space="preserve">Cotonou </v>
          </cell>
          <cell r="B3" t="str">
            <v>Bénin</v>
          </cell>
        </row>
        <row r="4">
          <cell r="A4" t="str">
            <v xml:space="preserve">Falkirk </v>
          </cell>
          <cell r="B4" t="str">
            <v>Écosse</v>
          </cell>
        </row>
        <row r="5">
          <cell r="A5" t="str">
            <v>Gyümri</v>
          </cell>
          <cell r="B5" t="str">
            <v>Arménie</v>
          </cell>
        </row>
        <row r="6">
          <cell r="A6" t="str">
            <v>Kiryat-Yam</v>
          </cell>
          <cell r="B6" t="str">
            <v>Israël</v>
          </cell>
        </row>
        <row r="7">
          <cell r="A7" t="str">
            <v xml:space="preserve">Loulé </v>
          </cell>
          <cell r="B7" t="str">
            <v>Portugal</v>
          </cell>
        </row>
        <row r="8">
          <cell r="A8" t="str">
            <v>Mataró</v>
          </cell>
          <cell r="B8" t="str">
            <v>Espagne</v>
          </cell>
        </row>
        <row r="9">
          <cell r="A9" t="str">
            <v xml:space="preserve">Playa </v>
          </cell>
          <cell r="B9" t="str">
            <v>Cuba</v>
          </cell>
        </row>
        <row r="10">
          <cell r="A10" t="str">
            <v xml:space="preserve">Salzgitter </v>
          </cell>
          <cell r="B10" t="str">
            <v>Allemagne</v>
          </cell>
        </row>
      </sheetData>
      <sheetData sheetId="2">
        <row r="2">
          <cell r="B2">
            <v>2024</v>
          </cell>
          <cell r="AG2">
            <v>1.75</v>
          </cell>
          <cell r="AH2">
            <v>2</v>
          </cell>
        </row>
        <row r="12">
          <cell r="AG12">
            <v>2.0833333333333332E-2</v>
          </cell>
          <cell r="AH12">
            <v>3.125E-2</v>
          </cell>
        </row>
        <row r="15">
          <cell r="AG15">
            <v>4.1666666666666664E-2</v>
          </cell>
          <cell r="AH15">
            <v>8.3333333333333329E-2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37624-E88F-4BC4-8600-5DB351EEA577}">
  <dimension ref="A1:BM127"/>
  <sheetViews>
    <sheetView showGridLines="0" tabSelected="1" topLeftCell="C1" workbookViewId="0">
      <selection activeCell="W23" sqref="W23"/>
    </sheetView>
  </sheetViews>
  <sheetFormatPr baseColWidth="10" defaultRowHeight="15" x14ac:dyDescent="0.25"/>
  <cols>
    <col min="1" max="2" width="14.140625" hidden="1" customWidth="1"/>
    <col min="3" max="3" width="14" customWidth="1"/>
    <col min="4" max="4" width="27.140625" customWidth="1"/>
    <col min="6" max="6" width="10.5703125" hidden="1" customWidth="1"/>
    <col min="7" max="7" width="7.7109375" hidden="1" customWidth="1"/>
    <col min="11" max="11" width="12.5703125" customWidth="1"/>
    <col min="12" max="12" width="10.42578125" customWidth="1"/>
    <col min="13" max="13" width="7.85546875" customWidth="1"/>
    <col min="14" max="14" width="22" customWidth="1"/>
    <col min="15" max="15" width="5.28515625" customWidth="1"/>
    <col min="16" max="18" width="5.28515625" style="2" customWidth="1"/>
    <col min="19" max="19" width="5.28515625" customWidth="1"/>
    <col min="20" max="20" width="9" customWidth="1"/>
    <col min="21" max="25" width="5.28515625" customWidth="1"/>
    <col min="26" max="26" width="10.5703125" customWidth="1"/>
    <col min="27" max="27" width="2.85546875" customWidth="1"/>
    <col min="28" max="28" width="10.5703125" customWidth="1"/>
    <col min="29" max="29" width="5.7109375" customWidth="1"/>
    <col min="30" max="30" width="3.85546875" customWidth="1"/>
    <col min="31" max="39" width="3.7109375" customWidth="1"/>
    <col min="40" max="40" width="3.7109375" hidden="1" customWidth="1"/>
    <col min="41" max="42" width="11.42578125" hidden="1" customWidth="1"/>
    <col min="43" max="50" width="11.42578125" style="3" hidden="1" customWidth="1"/>
    <col min="51" max="51" width="26.42578125" style="4" hidden="1" customWidth="1"/>
    <col min="52" max="58" width="11.42578125" style="3"/>
    <col min="65" max="65" width="40.5703125" hidden="1" customWidth="1"/>
  </cols>
  <sheetData>
    <row r="1" spans="1:65" ht="18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66"/>
      <c r="P1" s="167"/>
      <c r="Q1" s="167"/>
      <c r="R1" s="167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  <c r="AD1" s="166"/>
      <c r="AE1" s="168" t="s">
        <v>1</v>
      </c>
      <c r="AF1" s="169"/>
      <c r="AG1" s="169"/>
      <c r="AH1" s="169"/>
      <c r="AI1" s="169"/>
      <c r="AJ1" s="169"/>
      <c r="AK1" s="169"/>
      <c r="AL1" s="170">
        <f>'[1]Récap '!AG2</f>
        <v>1.75</v>
      </c>
      <c r="AM1" s="170"/>
      <c r="AN1" s="166"/>
      <c r="AO1" s="166"/>
      <c r="AP1" s="166"/>
      <c r="AQ1" s="171"/>
      <c r="AR1" s="172">
        <v>0.58333333333333337</v>
      </c>
      <c r="AS1" s="171"/>
      <c r="AT1" s="171"/>
      <c r="AU1" s="171"/>
      <c r="AV1" s="171"/>
      <c r="AW1" s="171"/>
      <c r="AX1" s="171"/>
      <c r="AY1" s="173"/>
      <c r="AZ1" s="174">
        <v>0.29166666666666669</v>
      </c>
      <c r="BA1" s="174"/>
      <c r="BB1" s="171"/>
    </row>
    <row r="2" spans="1:65" ht="16.5" customHeight="1" thickBot="1" x14ac:dyDescent="0.3">
      <c r="A2" s="5"/>
      <c r="B2" s="5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75"/>
      <c r="P2" s="175"/>
      <c r="Q2" s="167"/>
      <c r="R2" s="167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8" t="s">
        <v>2</v>
      </c>
      <c r="AF2" s="169"/>
      <c r="AG2" s="169"/>
      <c r="AH2" s="169"/>
      <c r="AI2" s="169"/>
      <c r="AJ2" s="169"/>
      <c r="AK2" s="169"/>
      <c r="AL2" s="176">
        <f>'[1]Récap '!AH2</f>
        <v>2</v>
      </c>
      <c r="AM2" s="176"/>
      <c r="AN2" s="166"/>
      <c r="AO2" s="177">
        <f>AO5</f>
        <v>1</v>
      </c>
      <c r="AP2" s="178"/>
      <c r="AQ2" s="171"/>
      <c r="AR2" s="171"/>
      <c r="AS2" s="171"/>
      <c r="AT2" s="171"/>
      <c r="AU2" s="171"/>
      <c r="AV2" s="171"/>
      <c r="AW2" s="171"/>
      <c r="AX2" s="171"/>
      <c r="AY2" s="173"/>
      <c r="AZ2" s="171"/>
      <c r="BA2" s="171"/>
      <c r="BB2" s="171"/>
    </row>
    <row r="3" spans="1:65" ht="7.5" customHeight="1" x14ac:dyDescent="0.25">
      <c r="O3" s="166"/>
      <c r="P3" s="167"/>
      <c r="Q3" s="167"/>
      <c r="R3" s="167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79">
        <f>AU4</f>
        <v>2024</v>
      </c>
      <c r="AP3" s="180"/>
      <c r="AQ3" s="171"/>
      <c r="AR3" s="171"/>
      <c r="AS3" s="171"/>
      <c r="AT3" s="171"/>
      <c r="AU3" s="171"/>
      <c r="AV3" s="171"/>
      <c r="AW3" s="171"/>
      <c r="AX3" s="171"/>
      <c r="AY3" s="173"/>
      <c r="AZ3" s="171"/>
      <c r="BA3" s="171"/>
      <c r="BB3" s="171"/>
    </row>
    <row r="4" spans="1:65" ht="15.75" x14ac:dyDescent="0.25">
      <c r="B4" s="6"/>
      <c r="C4" s="7"/>
      <c r="D4" s="7"/>
      <c r="L4" s="8" t="s">
        <v>3</v>
      </c>
      <c r="M4" s="9"/>
      <c r="N4" s="10"/>
      <c r="O4" s="166"/>
      <c r="P4" s="167"/>
      <c r="Q4" s="167"/>
      <c r="R4" s="167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71"/>
      <c r="AR4" s="171"/>
      <c r="AS4" s="171"/>
      <c r="AT4" s="181" t="s">
        <v>4</v>
      </c>
      <c r="AU4" s="182">
        <f>'[1]Récap '!B2</f>
        <v>2024</v>
      </c>
      <c r="AV4" s="171"/>
      <c r="AW4" s="171"/>
      <c r="AX4" s="171"/>
      <c r="AY4" s="183">
        <f>DAY(EOMONTH(AZ4,0))</f>
        <v>31</v>
      </c>
      <c r="AZ4" s="184"/>
      <c r="BA4" s="184"/>
      <c r="BB4" s="184"/>
    </row>
    <row r="5" spans="1:65" ht="15.75" x14ac:dyDescent="0.25">
      <c r="B5" s="6"/>
      <c r="C5" s="11"/>
      <c r="D5" s="11"/>
      <c r="O5" s="166"/>
      <c r="P5" s="167"/>
      <c r="Q5" s="167"/>
      <c r="R5" s="167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6"/>
      <c r="AH5" s="166"/>
      <c r="AI5" s="166"/>
      <c r="AJ5" s="166"/>
      <c r="AK5" s="166"/>
      <c r="AL5" s="166"/>
      <c r="AM5" s="166"/>
      <c r="AN5" s="166"/>
      <c r="AO5" s="185">
        <f>MONTH(DATEVALUE(AT4&amp;"1"))</f>
        <v>1</v>
      </c>
      <c r="AP5" s="166"/>
      <c r="AQ5" s="171"/>
      <c r="AR5" s="171"/>
      <c r="AS5" s="171"/>
      <c r="AT5" s="171"/>
      <c r="AU5" s="171"/>
      <c r="AV5" s="171"/>
      <c r="AW5" s="171"/>
      <c r="AX5" s="171"/>
      <c r="AY5" s="173"/>
      <c r="AZ5" s="171"/>
      <c r="BA5" s="171"/>
      <c r="BB5" s="171"/>
    </row>
    <row r="6" spans="1:65" ht="15.75" x14ac:dyDescent="0.25">
      <c r="B6" s="6"/>
      <c r="C6" s="11"/>
      <c r="D6" s="11"/>
      <c r="K6" s="12"/>
      <c r="L6" s="6"/>
      <c r="O6" s="166"/>
      <c r="P6" s="167"/>
      <c r="Q6" s="167"/>
      <c r="R6" s="167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  <c r="AO6" s="166"/>
      <c r="AP6" s="166"/>
      <c r="AQ6" s="171"/>
      <c r="AR6" s="171"/>
      <c r="AS6" s="171"/>
      <c r="AT6" s="171"/>
      <c r="AU6" s="171"/>
      <c r="AV6" s="171"/>
      <c r="AW6" s="171"/>
      <c r="AX6" s="171"/>
      <c r="AY6" s="186">
        <f>IF(ROWS($AZ$4:AZ4)-1&lt;$AY$4,$AZ$4+ROWS($AZ$4:AZ4)-1,"")</f>
        <v>0</v>
      </c>
      <c r="AZ6" s="171"/>
      <c r="BA6" s="171"/>
      <c r="BB6" s="171"/>
    </row>
    <row r="7" spans="1:65" ht="15.75" x14ac:dyDescent="0.25">
      <c r="B7" s="14"/>
      <c r="C7" s="11"/>
      <c r="D7" s="15"/>
      <c r="E7" s="15"/>
      <c r="F7" s="14"/>
      <c r="G7" s="14"/>
      <c r="O7" s="166"/>
      <c r="P7" s="167"/>
      <c r="Q7" s="167"/>
      <c r="R7" s="167"/>
      <c r="S7" s="166"/>
      <c r="T7" s="166"/>
      <c r="U7" s="166"/>
      <c r="V7" s="166"/>
      <c r="W7" s="166"/>
      <c r="X7" s="166"/>
      <c r="Y7" s="166"/>
      <c r="Z7" s="166"/>
      <c r="AA7" s="166"/>
      <c r="AB7" s="166"/>
      <c r="AC7" s="166"/>
      <c r="AD7" s="166"/>
      <c r="AE7" s="166"/>
      <c r="AF7" s="166"/>
      <c r="AG7" s="166"/>
      <c r="AH7" s="166"/>
      <c r="AI7" s="166"/>
      <c r="AJ7" s="166"/>
      <c r="AK7" s="166"/>
      <c r="AL7" s="166"/>
      <c r="AM7" s="166"/>
      <c r="AN7" s="166"/>
      <c r="AO7" s="166"/>
      <c r="AP7" s="166"/>
      <c r="AQ7" s="171"/>
      <c r="AR7" s="171"/>
      <c r="AS7" s="171"/>
      <c r="AT7" s="171"/>
      <c r="AU7" s="171"/>
      <c r="AV7" s="171"/>
      <c r="AW7" s="171"/>
      <c r="AX7" s="171"/>
      <c r="AY7" s="186">
        <f>IF(ROWS($AZ$4:AZ5)-1&lt;$AY$4,$AZ$4+ROWS($AZ$4:AZ5)-1,"")</f>
        <v>1</v>
      </c>
      <c r="AZ7" s="171"/>
      <c r="BA7" s="171"/>
      <c r="BB7" s="171"/>
    </row>
    <row r="8" spans="1:65" ht="6.75" customHeight="1" x14ac:dyDescent="0.25">
      <c r="A8" s="16"/>
      <c r="M8" s="17">
        <f ca="1">TODAY()</f>
        <v>45558</v>
      </c>
      <c r="N8" s="18"/>
      <c r="O8" s="166"/>
      <c r="P8" s="167"/>
      <c r="Q8" s="167"/>
      <c r="R8" s="167"/>
      <c r="S8" s="166"/>
      <c r="T8" s="166"/>
      <c r="U8" s="166"/>
      <c r="V8" s="166"/>
      <c r="W8" s="166"/>
      <c r="X8" s="166"/>
      <c r="Y8" s="166"/>
      <c r="Z8" s="166"/>
      <c r="AA8" s="166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71"/>
      <c r="AR8" s="171"/>
      <c r="AS8" s="171"/>
      <c r="AT8" s="171"/>
      <c r="AU8" s="171"/>
      <c r="AV8" s="171"/>
      <c r="AW8" s="171"/>
      <c r="AX8" s="171"/>
      <c r="AY8" s="186">
        <f>IF(ROWS($AZ$4:AZ6)-1&lt;$AY$4,$AZ$4+ROWS($AZ$4:AZ6)-1,"")</f>
        <v>2</v>
      </c>
      <c r="AZ8" s="171"/>
      <c r="BA8" s="171"/>
      <c r="BB8" s="171"/>
    </row>
    <row r="9" spans="1:65" ht="6.75" customHeight="1" x14ac:dyDescent="0.25">
      <c r="A9" s="19"/>
      <c r="M9" s="20"/>
      <c r="N9" s="20"/>
      <c r="O9" s="166"/>
      <c r="P9" s="167"/>
      <c r="Q9" s="167"/>
      <c r="R9" s="167"/>
      <c r="S9" s="166"/>
      <c r="T9" s="166"/>
      <c r="U9" s="166"/>
      <c r="V9" s="166"/>
      <c r="W9" s="166"/>
      <c r="X9" s="166"/>
      <c r="Y9" s="166"/>
      <c r="Z9" s="166"/>
      <c r="AA9" s="166"/>
      <c r="AB9" s="166"/>
      <c r="AC9" s="166"/>
      <c r="AD9" s="166"/>
      <c r="AE9" s="166"/>
      <c r="AF9" s="166"/>
      <c r="AG9" s="166"/>
      <c r="AH9" s="166"/>
      <c r="AI9" s="166"/>
      <c r="AJ9" s="166"/>
      <c r="AK9" s="166"/>
      <c r="AL9" s="166"/>
      <c r="AM9" s="166"/>
      <c r="AN9" s="166"/>
      <c r="AO9" s="166"/>
      <c r="AP9" s="166"/>
      <c r="AQ9" s="171"/>
      <c r="AR9" s="171"/>
      <c r="AS9" s="171"/>
      <c r="AT9" s="171"/>
      <c r="AU9" s="171"/>
      <c r="AV9" s="171"/>
      <c r="AW9" s="171"/>
      <c r="AX9" s="171"/>
      <c r="AY9" s="186">
        <f>IF(ROWS($AZ$4:AZ7)-1&lt;$AY$4,$AZ$4+ROWS($AZ$4:AZ7)-1,"")</f>
        <v>3</v>
      </c>
      <c r="AZ9" s="171"/>
      <c r="BA9" s="171"/>
      <c r="BB9" s="171"/>
    </row>
    <row r="10" spans="1:65" ht="17.25" customHeight="1" x14ac:dyDescent="0.25">
      <c r="A10" s="21" t="s">
        <v>5</v>
      </c>
      <c r="B10" s="21" t="s">
        <v>6</v>
      </c>
      <c r="C10" s="22" t="s">
        <v>7</v>
      </c>
      <c r="D10" s="23" t="s">
        <v>8</v>
      </c>
      <c r="E10" s="24" t="s">
        <v>9</v>
      </c>
      <c r="F10" s="25"/>
      <c r="G10" s="26"/>
      <c r="H10" s="27" t="s">
        <v>10</v>
      </c>
      <c r="I10" s="22" t="s">
        <v>11</v>
      </c>
      <c r="J10" s="28" t="s">
        <v>12</v>
      </c>
      <c r="K10" s="23" t="s">
        <v>13</v>
      </c>
      <c r="L10" s="25" t="s">
        <v>14</v>
      </c>
      <c r="M10" s="25"/>
      <c r="N10" s="26"/>
      <c r="O10" s="166"/>
      <c r="P10" s="167"/>
      <c r="Q10" s="167"/>
      <c r="R10" s="167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87"/>
      <c r="AF10" s="187"/>
      <c r="AG10" s="187"/>
      <c r="AH10" s="187"/>
      <c r="AI10" s="187"/>
      <c r="AJ10" s="187"/>
      <c r="AK10" s="187"/>
      <c r="AL10" s="187"/>
      <c r="AM10" s="187"/>
      <c r="AN10" s="166"/>
      <c r="AO10" s="166"/>
      <c r="AP10" s="166"/>
      <c r="AQ10" s="171"/>
      <c r="AR10" s="171"/>
      <c r="AS10" s="171"/>
      <c r="AT10" s="171"/>
      <c r="AU10" s="171"/>
      <c r="AV10" s="171"/>
      <c r="AW10" s="171"/>
      <c r="AX10" s="171"/>
      <c r="AY10" s="186">
        <f>IF(ROWS($AZ$4:AZ8)-1&lt;$AY$4,$AZ$4+ROWS($AZ$4:AZ8)-1,"")</f>
        <v>4</v>
      </c>
      <c r="AZ10" s="171"/>
      <c r="BA10" s="171"/>
      <c r="BB10" s="171"/>
      <c r="BM10" s="29">
        <f>ROUND(DATE(AU4,4,MOD(234-11*MOD(AU4,19),30))/7,0)*7-6</f>
        <v>45382</v>
      </c>
    </row>
    <row r="11" spans="1:65" x14ac:dyDescent="0.25">
      <c r="A11" s="21"/>
      <c r="B11" s="21"/>
      <c r="C11" s="22"/>
      <c r="D11" s="30"/>
      <c r="E11" s="31"/>
      <c r="F11" s="32"/>
      <c r="G11" s="33"/>
      <c r="H11" s="34" t="s">
        <v>15</v>
      </c>
      <c r="I11" s="22"/>
      <c r="J11" s="28"/>
      <c r="K11" s="30"/>
      <c r="L11" s="32"/>
      <c r="M11" s="32"/>
      <c r="N11" s="33"/>
      <c r="O11" s="166"/>
      <c r="P11" s="167"/>
      <c r="Q11" s="167"/>
      <c r="R11" s="167"/>
      <c r="S11" s="166"/>
      <c r="T11" s="166"/>
      <c r="U11" s="166"/>
      <c r="V11" s="166"/>
      <c r="W11" s="166"/>
      <c r="X11" s="166"/>
      <c r="Y11" s="166"/>
      <c r="Z11" s="166"/>
      <c r="AA11" s="166"/>
      <c r="AB11" s="188" t="str">
        <f>IF(O12=1,K12,IF(O13=1,K13,IF(O14=1,K14,IF(O15=1,K15,IF(O16=1,K16,IF(O17=1,K17,IF(O18=1,K18,IF(O19=1,K19,IF(O20=1,K20,IF(O21=1,K21,IF(O22=1,K22,IF(O23=1,K23,IF(O24=1,K24,IF(O25=1,K25,IF(O26=1,K26,"")))))))))))))))</f>
        <v/>
      </c>
      <c r="AC11" s="166"/>
      <c r="AD11" s="166"/>
      <c r="AE11" s="189"/>
      <c r="AF11" s="189"/>
      <c r="AG11" s="189"/>
      <c r="AH11" s="189"/>
      <c r="AI11" s="189"/>
      <c r="AJ11" s="189"/>
      <c r="AK11" s="189"/>
      <c r="AL11" s="189"/>
      <c r="AM11" s="189"/>
      <c r="AN11" s="166"/>
      <c r="AO11" s="166"/>
      <c r="AP11" s="166"/>
      <c r="AQ11" s="171"/>
      <c r="AR11" s="171"/>
      <c r="AS11" s="171"/>
      <c r="AT11" s="171"/>
      <c r="AU11" s="171"/>
      <c r="AV11" s="171"/>
      <c r="AW11" s="171"/>
      <c r="AX11" s="171"/>
      <c r="AY11" s="186">
        <f>IF(ROWS($AZ$4:AZ9)-1&lt;$AY$4,$AZ$4+ROWS($AZ$4:AZ9)-1,"")</f>
        <v>5</v>
      </c>
      <c r="AZ11" s="171"/>
      <c r="BA11" s="171"/>
      <c r="BB11" s="171"/>
    </row>
    <row r="12" spans="1:65" ht="15.75" customHeight="1" x14ac:dyDescent="0.25">
      <c r="A12" s="35" t="s">
        <v>16</v>
      </c>
      <c r="B12" s="36" t="str">
        <f>IF(A12&lt;&gt;"",VLOOKUP(A12,$A$41:$B$44,2,FALSE),"")</f>
        <v>JULIE</v>
      </c>
      <c r="C12" s="37">
        <v>45292</v>
      </c>
      <c r="D12" s="38"/>
      <c r="E12" s="39"/>
      <c r="F12" s="40"/>
      <c r="G12" s="41"/>
      <c r="H12" s="42"/>
      <c r="I12" s="42"/>
      <c r="J12" s="43"/>
      <c r="K12" s="35" t="s">
        <v>17</v>
      </c>
      <c r="L12" s="44" t="s">
        <v>18</v>
      </c>
      <c r="M12" s="44"/>
      <c r="N12" s="45"/>
      <c r="O12" s="190"/>
      <c r="P12" s="167"/>
      <c r="Q12" s="167"/>
      <c r="R12" s="167"/>
      <c r="S12" s="191"/>
      <c r="T12" s="166"/>
      <c r="U12" s="166"/>
      <c r="V12" s="166"/>
      <c r="W12" s="166"/>
      <c r="X12" s="166"/>
      <c r="Y12" s="166"/>
      <c r="Z12" s="166"/>
      <c r="AA12" s="166"/>
      <c r="AB12" s="192" t="str">
        <f>IF(AB11&lt;&gt;"",VLOOKUP(AB11,'[1]les villes-sœurs'!A2:B16,2,FALSE),"")</f>
        <v/>
      </c>
      <c r="AC12" s="166"/>
      <c r="AD12" s="166"/>
      <c r="AE12" s="193"/>
      <c r="AF12" s="193"/>
      <c r="AG12" s="193"/>
      <c r="AH12" s="193"/>
      <c r="AI12" s="193"/>
      <c r="AJ12" s="193"/>
      <c r="AK12" s="193"/>
      <c r="AL12" s="193"/>
      <c r="AM12" s="193"/>
      <c r="AN12" s="166"/>
      <c r="AO12" s="166"/>
      <c r="AP12" s="166"/>
      <c r="AQ12" s="171"/>
      <c r="AR12" s="171"/>
      <c r="AS12" s="171"/>
      <c r="AT12" s="171"/>
      <c r="AU12" s="171"/>
      <c r="AV12" s="171"/>
      <c r="AW12" s="171"/>
      <c r="AX12" s="171"/>
      <c r="AY12" s="186">
        <f>IF(ROWS($AZ$4:AZ10)-1&lt;$AY$4,$AZ$4+ROWS($AZ$4:AZ10)-1,"")</f>
        <v>6</v>
      </c>
      <c r="AZ12" s="171"/>
      <c r="BA12" s="171"/>
      <c r="BB12" s="171"/>
      <c r="BM12" s="46">
        <f>DATE(AU$4,1,1)</f>
        <v>45292</v>
      </c>
    </row>
    <row r="13" spans="1:65" ht="15.75" customHeight="1" x14ac:dyDescent="0.25">
      <c r="A13" s="47"/>
      <c r="B13" s="48" t="str">
        <f>IF(A13&lt;&gt;"",VLOOKUP(A13,$A$41:$B$44,2,FALSE),"")</f>
        <v/>
      </c>
      <c r="C13" s="49"/>
      <c r="D13" s="50" t="str">
        <f t="shared" ref="D13:D26" si="0">IF(K13&lt;&gt;"","Accueil de la délégation","")</f>
        <v/>
      </c>
      <c r="E13" s="51">
        <v>0.41666666666666669</v>
      </c>
      <c r="F13" s="52"/>
      <c r="G13" s="53"/>
      <c r="H13" s="54"/>
      <c r="I13" s="54"/>
      <c r="J13" s="55"/>
      <c r="K13" s="47"/>
      <c r="L13" s="56"/>
      <c r="M13" s="56"/>
      <c r="N13" s="57"/>
      <c r="O13" s="190" t="str">
        <f t="shared" ref="O13:O26" si="1" xml:space="preserve"> IF( ISTEXT(K13), 1, "" )</f>
        <v/>
      </c>
      <c r="P13" s="167" t="str">
        <f t="shared" ref="P13:P26" si="2" xml:space="preserve"> IF( O13 = 1, K13, "" )</f>
        <v/>
      </c>
      <c r="Q13" s="167"/>
      <c r="R13" s="167"/>
      <c r="S13" s="191"/>
      <c r="T13" s="166"/>
      <c r="U13" s="166"/>
      <c r="V13" s="166"/>
      <c r="W13" s="166"/>
      <c r="X13" s="166"/>
      <c r="Y13" s="166"/>
      <c r="Z13" s="166"/>
      <c r="AA13" s="166"/>
      <c r="AB13" s="166"/>
      <c r="AC13" s="166"/>
      <c r="AD13" s="166"/>
      <c r="AE13" s="194"/>
      <c r="AF13" s="194"/>
      <c r="AG13" s="194"/>
      <c r="AH13" s="194"/>
      <c r="AI13" s="194"/>
      <c r="AJ13" s="194"/>
      <c r="AK13" s="194"/>
      <c r="AL13" s="194"/>
      <c r="AM13" s="194"/>
      <c r="AN13" s="166"/>
      <c r="AO13" s="166"/>
      <c r="AP13" s="166"/>
      <c r="AQ13" s="171"/>
      <c r="AR13" s="171"/>
      <c r="AS13" s="171"/>
      <c r="AT13" s="171"/>
      <c r="AU13" s="171"/>
      <c r="AV13" s="171"/>
      <c r="AW13" s="171"/>
      <c r="AX13" s="171"/>
      <c r="AY13" s="186">
        <f>IF(ROWS($AZ$4:AZ11)-1&lt;$AY$4,$AZ$4+ROWS($AZ$4:AZ11)-1,"")</f>
        <v>7</v>
      </c>
      <c r="AZ13" s="171"/>
      <c r="BA13" s="171"/>
      <c r="BB13" s="171"/>
      <c r="BM13" s="58">
        <f>DATE(AU$4,5,1)</f>
        <v>45413</v>
      </c>
    </row>
    <row r="14" spans="1:65" ht="15.75" customHeight="1" x14ac:dyDescent="0.25">
      <c r="A14" s="47"/>
      <c r="B14" s="48" t="str">
        <f>IF(A14&lt;&gt;"",VLOOKUP(A14,$A$41:$B$44,2,FALSE),"")</f>
        <v/>
      </c>
      <c r="C14" s="49"/>
      <c r="D14" s="50" t="str">
        <f t="shared" si="0"/>
        <v/>
      </c>
      <c r="E14" s="51"/>
      <c r="F14" s="52"/>
      <c r="G14" s="53"/>
      <c r="H14" s="54">
        <v>8.3333333333333329E-2</v>
      </c>
      <c r="I14" s="54">
        <v>5.2083333333333336E-2</v>
      </c>
      <c r="J14" s="55"/>
      <c r="K14" s="47"/>
      <c r="L14" s="56"/>
      <c r="M14" s="56"/>
      <c r="N14" s="57"/>
      <c r="O14" s="190" t="str">
        <f t="shared" si="1"/>
        <v/>
      </c>
      <c r="P14" s="167" t="str">
        <f t="shared" si="2"/>
        <v/>
      </c>
      <c r="Q14" s="167"/>
      <c r="R14" s="167"/>
      <c r="S14" s="191"/>
      <c r="T14" s="166"/>
      <c r="U14" s="166"/>
      <c r="V14" s="166"/>
      <c r="W14" s="166"/>
      <c r="X14" s="166"/>
      <c r="Y14" s="166"/>
      <c r="Z14" s="166"/>
      <c r="AA14" s="166"/>
      <c r="AB14" s="166"/>
      <c r="AC14" s="166"/>
      <c r="AD14" s="166"/>
      <c r="AE14" s="194"/>
      <c r="AF14" s="195"/>
      <c r="AG14" s="195"/>
      <c r="AH14" s="195"/>
      <c r="AI14" s="195"/>
      <c r="AJ14" s="195"/>
      <c r="AK14" s="195"/>
      <c r="AL14" s="195"/>
      <c r="AM14" s="194"/>
      <c r="AN14" s="166"/>
      <c r="AO14" s="166"/>
      <c r="AP14" s="166"/>
      <c r="AQ14" s="171"/>
      <c r="AR14" s="171"/>
      <c r="AS14" s="171"/>
      <c r="AT14" s="171"/>
      <c r="AU14" s="171"/>
      <c r="AV14" s="171"/>
      <c r="AW14" s="171"/>
      <c r="AX14" s="171"/>
      <c r="AY14" s="186">
        <f>IF(ROWS($AZ$4:AZ12)-1&lt;$AY$4,$AZ$4+ROWS($AZ$4:AZ12)-1,"")</f>
        <v>8</v>
      </c>
      <c r="AZ14" s="171"/>
      <c r="BA14" s="171"/>
      <c r="BB14" s="171"/>
      <c r="BM14" s="60">
        <f>DATE(AU$4,5,8)</f>
        <v>45420</v>
      </c>
    </row>
    <row r="15" spans="1:65" ht="15.75" customHeight="1" x14ac:dyDescent="0.25">
      <c r="A15" s="47"/>
      <c r="B15" s="48" t="str">
        <f>IF(A15&lt;&gt;"",VLOOKUP(A15,$A$41:$B$44,2,FALSE),"")</f>
        <v/>
      </c>
      <c r="C15" s="49"/>
      <c r="D15" s="50" t="str">
        <f t="shared" si="0"/>
        <v/>
      </c>
      <c r="E15" s="51"/>
      <c r="F15" s="52"/>
      <c r="G15" s="53"/>
      <c r="H15" s="59"/>
      <c r="I15" s="54"/>
      <c r="J15" s="55"/>
      <c r="K15" s="47"/>
      <c r="L15" s="56"/>
      <c r="M15" s="56"/>
      <c r="N15" s="57"/>
      <c r="O15" s="190" t="str">
        <f t="shared" si="1"/>
        <v/>
      </c>
      <c r="P15" s="167" t="str">
        <f t="shared" si="2"/>
        <v/>
      </c>
      <c r="Q15" s="167"/>
      <c r="R15" s="167"/>
      <c r="S15" s="191"/>
      <c r="T15" s="166"/>
      <c r="U15" s="166"/>
      <c r="V15" s="166"/>
      <c r="W15" s="166"/>
      <c r="X15" s="166"/>
      <c r="Y15" s="166"/>
      <c r="Z15" s="166"/>
      <c r="AA15" s="166"/>
      <c r="AB15" s="166"/>
      <c r="AC15" s="166"/>
      <c r="AD15" s="166"/>
      <c r="AE15" s="194"/>
      <c r="AF15" s="196"/>
      <c r="AG15" s="196"/>
      <c r="AH15" s="196"/>
      <c r="AI15" s="196"/>
      <c r="AJ15" s="196"/>
      <c r="AK15" s="196"/>
      <c r="AL15" s="196"/>
      <c r="AM15" s="194"/>
      <c r="AN15" s="166"/>
      <c r="AO15" s="166"/>
      <c r="AP15" s="166"/>
      <c r="AQ15" s="171"/>
      <c r="AR15" s="171"/>
      <c r="AS15" s="171"/>
      <c r="AT15" s="171"/>
      <c r="AU15" s="171"/>
      <c r="AV15" s="171"/>
      <c r="AW15" s="171"/>
      <c r="AX15" s="171"/>
      <c r="AY15" s="186">
        <f>IF(ROWS($AZ$4:AZ13)-1&lt;$AY$4,$AZ$4+ROWS($AZ$4:AZ13)-1,"")</f>
        <v>9</v>
      </c>
      <c r="AZ15" s="171"/>
      <c r="BA15" s="171"/>
      <c r="BB15" s="171"/>
      <c r="BM15" s="46">
        <f>DATE(AU$4,7,14)</f>
        <v>45487</v>
      </c>
    </row>
    <row r="16" spans="1:65" ht="15.75" customHeight="1" x14ac:dyDescent="0.25">
      <c r="A16" s="47"/>
      <c r="B16" s="48" t="str">
        <f>IF(A16&lt;&gt;"",VLOOKUP(A16,$A$41:$B$44,2,FALSE),"")</f>
        <v/>
      </c>
      <c r="C16" s="49"/>
      <c r="D16" s="50" t="str">
        <f t="shared" si="0"/>
        <v/>
      </c>
      <c r="E16" s="51"/>
      <c r="F16" s="52"/>
      <c r="G16" s="53"/>
      <c r="H16" s="59"/>
      <c r="I16" s="54"/>
      <c r="J16" s="55">
        <v>4.1666666666666664E-2</v>
      </c>
      <c r="K16" s="47"/>
      <c r="L16" s="56"/>
      <c r="M16" s="56"/>
      <c r="N16" s="57"/>
      <c r="O16" s="190" t="str">
        <f t="shared" si="1"/>
        <v/>
      </c>
      <c r="P16" s="167" t="str">
        <f t="shared" si="2"/>
        <v/>
      </c>
      <c r="Q16" s="167"/>
      <c r="R16" s="167"/>
      <c r="S16" s="191"/>
      <c r="T16" s="166"/>
      <c r="U16" s="166"/>
      <c r="V16" s="166"/>
      <c r="W16" s="166"/>
      <c r="X16" s="166"/>
      <c r="Y16" s="166"/>
      <c r="Z16" s="166"/>
      <c r="AA16" s="166"/>
      <c r="AB16" s="166"/>
      <c r="AC16" s="166"/>
      <c r="AD16" s="166"/>
      <c r="AE16" s="194"/>
      <c r="AF16" s="197"/>
      <c r="AG16" s="197"/>
      <c r="AH16" s="197"/>
      <c r="AI16" s="197"/>
      <c r="AJ16" s="197"/>
      <c r="AK16" s="198"/>
      <c r="AL16" s="198"/>
      <c r="AM16" s="194"/>
      <c r="AN16" s="166"/>
      <c r="AO16" s="166"/>
      <c r="AP16" s="166"/>
      <c r="AQ16" s="171"/>
      <c r="AR16" s="171"/>
      <c r="AS16" s="171"/>
      <c r="AT16" s="171"/>
      <c r="AU16" s="171"/>
      <c r="AV16" s="171"/>
      <c r="AW16" s="171"/>
      <c r="AX16" s="171"/>
      <c r="AY16" s="186">
        <f>IF(ROWS($AZ$4:AZ14)-1&lt;$AY$4,$AZ$4+ROWS($AZ$4:AZ14)-1,"")</f>
        <v>10</v>
      </c>
      <c r="AZ16" s="171"/>
      <c r="BA16" s="171"/>
      <c r="BB16" s="171"/>
      <c r="BM16" s="46">
        <f>DATE(AU$4,8,15)</f>
        <v>45519</v>
      </c>
    </row>
    <row r="17" spans="1:65" ht="15.75" customHeight="1" x14ac:dyDescent="0.25">
      <c r="A17" s="47"/>
      <c r="B17" s="48" t="str">
        <f>IF(A17&lt;&gt;"",VLOOKUP(A17,$A$41:$B$44,2,FALSE),"")</f>
        <v/>
      </c>
      <c r="C17" s="49"/>
      <c r="D17" s="50" t="str">
        <f t="shared" si="0"/>
        <v/>
      </c>
      <c r="E17" s="51"/>
      <c r="F17" s="52"/>
      <c r="G17" s="53"/>
      <c r="H17" s="59"/>
      <c r="I17" s="54"/>
      <c r="J17" s="55"/>
      <c r="K17" s="47"/>
      <c r="L17" s="56"/>
      <c r="M17" s="56"/>
      <c r="N17" s="57"/>
      <c r="O17" s="190" t="str">
        <f t="shared" si="1"/>
        <v/>
      </c>
      <c r="P17" s="167" t="str">
        <f t="shared" si="2"/>
        <v/>
      </c>
      <c r="Q17" s="167"/>
      <c r="R17" s="167"/>
      <c r="S17" s="191"/>
      <c r="T17" s="166"/>
      <c r="U17" s="166"/>
      <c r="V17" s="166"/>
      <c r="W17" s="166"/>
      <c r="X17" s="166"/>
      <c r="Y17" s="166"/>
      <c r="Z17" s="166"/>
      <c r="AA17" s="166"/>
      <c r="AB17" s="166"/>
      <c r="AC17" s="166"/>
      <c r="AD17" s="166"/>
      <c r="AE17" s="194"/>
      <c r="AF17" s="197"/>
      <c r="AG17" s="197"/>
      <c r="AH17" s="197"/>
      <c r="AI17" s="197"/>
      <c r="AJ17" s="197"/>
      <c r="AK17" s="198"/>
      <c r="AL17" s="198"/>
      <c r="AM17" s="194"/>
      <c r="AN17" s="166"/>
      <c r="AO17" s="166"/>
      <c r="AP17" s="166"/>
      <c r="AQ17" s="171"/>
      <c r="AR17" s="171"/>
      <c r="AS17" s="171"/>
      <c r="AT17" s="171"/>
      <c r="AU17" s="171"/>
      <c r="AV17" s="171"/>
      <c r="AW17" s="171"/>
      <c r="AX17" s="171"/>
      <c r="AY17" s="186">
        <f>IF(ROWS($AZ$4:AZ15)-1&lt;$AY$4,$AZ$4+ROWS($AZ$4:AZ15)-1,"")</f>
        <v>11</v>
      </c>
      <c r="AZ17" s="171"/>
      <c r="BA17" s="171"/>
      <c r="BB17" s="171"/>
      <c r="BM17" s="58">
        <f>DATE(AU$4,11,1)</f>
        <v>45597</v>
      </c>
    </row>
    <row r="18" spans="1:65" ht="15.75" customHeight="1" x14ac:dyDescent="0.25">
      <c r="A18" s="47"/>
      <c r="B18" s="48" t="str">
        <f>IF(A18&lt;&gt;"",VLOOKUP(A18,$A$41:$B$44,2,FALSE),"")</f>
        <v/>
      </c>
      <c r="C18" s="49"/>
      <c r="D18" s="50" t="str">
        <f t="shared" si="0"/>
        <v/>
      </c>
      <c r="E18" s="51"/>
      <c r="F18" s="52"/>
      <c r="G18" s="53"/>
      <c r="H18" s="54"/>
      <c r="I18" s="59"/>
      <c r="J18" s="55"/>
      <c r="K18" s="47"/>
      <c r="L18" s="56"/>
      <c r="M18" s="56"/>
      <c r="N18" s="57"/>
      <c r="O18" s="190" t="str">
        <f t="shared" si="1"/>
        <v/>
      </c>
      <c r="P18" s="167" t="str">
        <f t="shared" si="2"/>
        <v/>
      </c>
      <c r="Q18" s="167"/>
      <c r="R18" s="167"/>
      <c r="S18" s="191"/>
      <c r="T18" s="166"/>
      <c r="U18" s="166"/>
      <c r="V18" s="166"/>
      <c r="W18" s="166"/>
      <c r="X18" s="166"/>
      <c r="Y18" s="166"/>
      <c r="Z18" s="166"/>
      <c r="AA18" s="166"/>
      <c r="AB18" s="166"/>
      <c r="AC18" s="166"/>
      <c r="AD18" s="166"/>
      <c r="AE18" s="194"/>
      <c r="AF18" s="197"/>
      <c r="AG18" s="197"/>
      <c r="AH18" s="197"/>
      <c r="AI18" s="197"/>
      <c r="AJ18" s="197"/>
      <c r="AK18" s="198"/>
      <c r="AL18" s="198"/>
      <c r="AM18" s="194"/>
      <c r="AN18" s="166"/>
      <c r="AO18" s="166"/>
      <c r="AP18" s="166"/>
      <c r="AQ18" s="171"/>
      <c r="AR18" s="171"/>
      <c r="AS18" s="171"/>
      <c r="AT18" s="171"/>
      <c r="AU18" s="171"/>
      <c r="AV18" s="171"/>
      <c r="AW18" s="171"/>
      <c r="AX18" s="171"/>
      <c r="AY18" s="186">
        <f>IF(ROWS($AZ$4:AZ16)-1&lt;$AY$4,$AZ$4+ROWS($AZ$4:AZ16)-1,"")</f>
        <v>12</v>
      </c>
      <c r="AZ18" s="171"/>
      <c r="BA18" s="171"/>
      <c r="BB18" s="171"/>
      <c r="BM18" s="60">
        <f>DATE(AU$4,11,11)</f>
        <v>45607</v>
      </c>
    </row>
    <row r="19" spans="1:65" ht="15.75" customHeight="1" x14ac:dyDescent="0.25">
      <c r="A19" s="47"/>
      <c r="B19" s="48" t="str">
        <f>IF(A19&lt;&gt;"",VLOOKUP(A19,$A$41:$B$44,2,FALSE),"")</f>
        <v/>
      </c>
      <c r="C19" s="49"/>
      <c r="D19" s="50" t="str">
        <f t="shared" si="0"/>
        <v/>
      </c>
      <c r="E19" s="51"/>
      <c r="F19" s="52"/>
      <c r="G19" s="53"/>
      <c r="H19" s="61"/>
      <c r="I19" s="61"/>
      <c r="J19" s="55"/>
      <c r="K19" s="47"/>
      <c r="L19" s="56"/>
      <c r="M19" s="56"/>
      <c r="N19" s="57"/>
      <c r="O19" s="190" t="str">
        <f t="shared" si="1"/>
        <v/>
      </c>
      <c r="P19" s="167" t="str">
        <f t="shared" si="2"/>
        <v/>
      </c>
      <c r="Q19" s="167"/>
      <c r="R19" s="167"/>
      <c r="S19" s="191"/>
      <c r="T19" s="166"/>
      <c r="U19" s="166"/>
      <c r="V19" s="166"/>
      <c r="W19" s="166"/>
      <c r="X19" s="166"/>
      <c r="Y19" s="166"/>
      <c r="Z19" s="166"/>
      <c r="AA19" s="166"/>
      <c r="AB19" s="166"/>
      <c r="AC19" s="166"/>
      <c r="AD19" s="166"/>
      <c r="AE19" s="194"/>
      <c r="AF19" s="197"/>
      <c r="AG19" s="197"/>
      <c r="AH19" s="197"/>
      <c r="AI19" s="197"/>
      <c r="AJ19" s="197"/>
      <c r="AK19" s="198"/>
      <c r="AL19" s="198"/>
      <c r="AM19" s="194"/>
      <c r="AN19" s="166"/>
      <c r="AO19" s="166"/>
      <c r="AP19" s="166"/>
      <c r="AQ19" s="171"/>
      <c r="AR19" s="171"/>
      <c r="AS19" s="171"/>
      <c r="AT19" s="171"/>
      <c r="AU19" s="171"/>
      <c r="AV19" s="171"/>
      <c r="AW19" s="171"/>
      <c r="AX19" s="171"/>
      <c r="AY19" s="186">
        <f>IF(ROWS($AZ$4:AZ17)-1&lt;$AY$4,$AZ$4+ROWS($AZ$4:AZ17)-1,"")</f>
        <v>13</v>
      </c>
      <c r="AZ19" s="171"/>
      <c r="BA19" s="171"/>
      <c r="BB19" s="171"/>
      <c r="BM19" s="46">
        <f>DATE(AU$4,12,25)</f>
        <v>45651</v>
      </c>
    </row>
    <row r="20" spans="1:65" ht="15.75" customHeight="1" x14ac:dyDescent="0.25">
      <c r="A20" s="47"/>
      <c r="B20" s="48" t="str">
        <f>IF(A20&lt;&gt;"",VLOOKUP(A20,$A$41:$B$44,2,FALSE),"")</f>
        <v/>
      </c>
      <c r="C20" s="49"/>
      <c r="D20" s="50" t="str">
        <f t="shared" si="0"/>
        <v/>
      </c>
      <c r="E20" s="51"/>
      <c r="F20" s="52"/>
      <c r="G20" s="53"/>
      <c r="H20" s="61"/>
      <c r="I20" s="61"/>
      <c r="J20" s="55"/>
      <c r="K20" s="47"/>
      <c r="L20" s="56"/>
      <c r="M20" s="56"/>
      <c r="N20" s="57"/>
      <c r="O20" s="190" t="str">
        <f t="shared" si="1"/>
        <v/>
      </c>
      <c r="P20" s="167" t="str">
        <f t="shared" si="2"/>
        <v/>
      </c>
      <c r="Q20" s="167"/>
      <c r="R20" s="167"/>
      <c r="S20" s="191"/>
      <c r="T20" s="166"/>
      <c r="U20" s="166"/>
      <c r="V20" s="166"/>
      <c r="W20" s="166"/>
      <c r="X20" s="166"/>
      <c r="Y20" s="166"/>
      <c r="Z20" s="166"/>
      <c r="AA20" s="166"/>
      <c r="AB20" s="166"/>
      <c r="AC20" s="166"/>
      <c r="AD20" s="166"/>
      <c r="AE20" s="194"/>
      <c r="AF20" s="197"/>
      <c r="AG20" s="197"/>
      <c r="AH20" s="197"/>
      <c r="AI20" s="197"/>
      <c r="AJ20" s="197"/>
      <c r="AK20" s="198"/>
      <c r="AL20" s="198"/>
      <c r="AM20" s="194"/>
      <c r="AN20" s="166"/>
      <c r="AO20" s="166"/>
      <c r="AP20" s="166"/>
      <c r="AQ20" s="171"/>
      <c r="AR20" s="171"/>
      <c r="AS20" s="171"/>
      <c r="AT20" s="171"/>
      <c r="AU20" s="171"/>
      <c r="AV20" s="171"/>
      <c r="AW20" s="171"/>
      <c r="AX20" s="171"/>
      <c r="AY20" s="186">
        <f>IF(ROWS($AZ$4:AZ18)-1&lt;$AY$4,$AZ$4+ROWS($AZ$4:AZ18)-1,"")</f>
        <v>14</v>
      </c>
      <c r="AZ20" s="171"/>
      <c r="BA20" s="171"/>
      <c r="BB20" s="171"/>
      <c r="BM20" s="62">
        <f>BM10+1</f>
        <v>45383</v>
      </c>
    </row>
    <row r="21" spans="1:65" ht="15.75" customHeight="1" x14ac:dyDescent="0.25">
      <c r="A21" s="47"/>
      <c r="B21" s="48" t="str">
        <f>IF(A21&lt;&gt;"",VLOOKUP(A21,$A$41:$B$44,2,FALSE),"")</f>
        <v/>
      </c>
      <c r="C21" s="49"/>
      <c r="D21" s="50" t="str">
        <f t="shared" si="0"/>
        <v/>
      </c>
      <c r="E21" s="51"/>
      <c r="F21" s="52"/>
      <c r="G21" s="53"/>
      <c r="H21" s="61"/>
      <c r="I21" s="61"/>
      <c r="J21" s="55"/>
      <c r="K21" s="47"/>
      <c r="L21" s="56"/>
      <c r="M21" s="56"/>
      <c r="N21" s="57"/>
      <c r="O21" s="190" t="str">
        <f t="shared" si="1"/>
        <v/>
      </c>
      <c r="P21" s="167" t="str">
        <f t="shared" si="2"/>
        <v/>
      </c>
      <c r="Q21" s="167"/>
      <c r="R21" s="167"/>
      <c r="S21" s="191"/>
      <c r="T21" s="166"/>
      <c r="U21" s="166"/>
      <c r="V21" s="166"/>
      <c r="W21" s="166"/>
      <c r="X21" s="166"/>
      <c r="Y21" s="166"/>
      <c r="Z21" s="166"/>
      <c r="AA21" s="166"/>
      <c r="AB21" s="166"/>
      <c r="AC21" s="166"/>
      <c r="AD21" s="166"/>
      <c r="AE21" s="194"/>
      <c r="AF21" s="197"/>
      <c r="AG21" s="197"/>
      <c r="AH21" s="197"/>
      <c r="AI21" s="197"/>
      <c r="AJ21" s="197"/>
      <c r="AK21" s="198"/>
      <c r="AL21" s="198"/>
      <c r="AM21" s="194"/>
      <c r="AN21" s="166"/>
      <c r="AO21" s="166"/>
      <c r="AP21" s="166"/>
      <c r="AQ21" s="171"/>
      <c r="AR21" s="171"/>
      <c r="AS21" s="171"/>
      <c r="AT21" s="171"/>
      <c r="AU21" s="171"/>
      <c r="AV21" s="171"/>
      <c r="AW21" s="171"/>
      <c r="AX21" s="171"/>
      <c r="AY21" s="186">
        <f>IF(ROWS($AZ$4:AZ19)-1&lt;$AY$4,$AZ$4+ROWS($AZ$4:AZ19)-1,"")</f>
        <v>15</v>
      </c>
      <c r="AZ21" s="171"/>
      <c r="BA21" s="171"/>
      <c r="BB21" s="171"/>
      <c r="BM21" s="62">
        <f>BM10+39</f>
        <v>45421</v>
      </c>
    </row>
    <row r="22" spans="1:65" ht="15.75" customHeight="1" x14ac:dyDescent="0.25">
      <c r="A22" s="47"/>
      <c r="B22" s="48" t="str">
        <f>IF(A22&lt;&gt;"",VLOOKUP(A22,$A$41:$B$44,2,FALSE),"")</f>
        <v/>
      </c>
      <c r="C22" s="49"/>
      <c r="D22" s="50" t="str">
        <f t="shared" si="0"/>
        <v/>
      </c>
      <c r="E22" s="51"/>
      <c r="F22" s="52"/>
      <c r="G22" s="53"/>
      <c r="H22" s="61"/>
      <c r="I22" s="61"/>
      <c r="J22" s="55"/>
      <c r="K22" s="47"/>
      <c r="L22" s="56"/>
      <c r="M22" s="56"/>
      <c r="N22" s="57"/>
      <c r="O22" s="190" t="str">
        <f t="shared" si="1"/>
        <v/>
      </c>
      <c r="P22" s="167" t="str">
        <f t="shared" si="2"/>
        <v/>
      </c>
      <c r="Q22" s="167"/>
      <c r="R22" s="167"/>
      <c r="S22" s="191"/>
      <c r="T22" s="166"/>
      <c r="U22" s="166"/>
      <c r="V22" s="166"/>
      <c r="W22" s="166"/>
      <c r="X22" s="166"/>
      <c r="Y22" s="166"/>
      <c r="Z22" s="166"/>
      <c r="AA22" s="166"/>
      <c r="AB22" s="166"/>
      <c r="AC22" s="166"/>
      <c r="AD22" s="166"/>
      <c r="AE22" s="194"/>
      <c r="AF22" s="197"/>
      <c r="AG22" s="197"/>
      <c r="AH22" s="197"/>
      <c r="AI22" s="197"/>
      <c r="AJ22" s="197"/>
      <c r="AK22" s="197"/>
      <c r="AL22" s="197"/>
      <c r="AM22" s="194"/>
      <c r="AN22" s="166"/>
      <c r="AO22" s="166"/>
      <c r="AP22" s="166"/>
      <c r="AQ22" s="171"/>
      <c r="AR22" s="171"/>
      <c r="AS22" s="171"/>
      <c r="AT22" s="171"/>
      <c r="AU22" s="171"/>
      <c r="AV22" s="171"/>
      <c r="AW22" s="171"/>
      <c r="AX22" s="171"/>
      <c r="AY22" s="186">
        <f>IF(ROWS($AZ$4:AZ20)-1&lt;$AY$4,$AZ$4+ROWS($AZ$4:AZ20)-1,"")</f>
        <v>16</v>
      </c>
      <c r="AZ22" s="171"/>
      <c r="BA22" s="171"/>
      <c r="BB22" s="171"/>
      <c r="BM22" s="62">
        <f>BM10+50</f>
        <v>45432</v>
      </c>
    </row>
    <row r="23" spans="1:65" ht="15.75" customHeight="1" x14ac:dyDescent="0.25">
      <c r="A23" s="47"/>
      <c r="B23" s="48" t="str">
        <f>IF(A23&lt;&gt;"",VLOOKUP(A23,$A$41:$B$44,2,FALSE),"")</f>
        <v/>
      </c>
      <c r="C23" s="49"/>
      <c r="D23" s="50" t="str">
        <f t="shared" si="0"/>
        <v/>
      </c>
      <c r="E23" s="51"/>
      <c r="F23" s="52"/>
      <c r="G23" s="53"/>
      <c r="H23" s="54"/>
      <c r="I23" s="59"/>
      <c r="J23" s="55"/>
      <c r="K23" s="47"/>
      <c r="L23" s="56"/>
      <c r="M23" s="56"/>
      <c r="N23" s="57"/>
      <c r="O23" s="190" t="str">
        <f t="shared" si="1"/>
        <v/>
      </c>
      <c r="P23" s="167" t="str">
        <f t="shared" si="2"/>
        <v/>
      </c>
      <c r="Q23" s="167"/>
      <c r="R23" s="167"/>
      <c r="S23" s="191"/>
      <c r="T23" s="166"/>
      <c r="U23" s="166"/>
      <c r="V23" s="166"/>
      <c r="W23" s="166"/>
      <c r="X23" s="166"/>
      <c r="Y23" s="166"/>
      <c r="Z23" s="166"/>
      <c r="AA23" s="166"/>
      <c r="AB23" s="166"/>
      <c r="AC23" s="166"/>
      <c r="AD23" s="166"/>
      <c r="AE23" s="199"/>
      <c r="AF23" s="199"/>
      <c r="AG23" s="199"/>
      <c r="AH23" s="199"/>
      <c r="AI23" s="199"/>
      <c r="AJ23" s="199"/>
      <c r="AK23" s="199"/>
      <c r="AL23" s="199"/>
      <c r="AM23" s="199"/>
      <c r="AN23" s="166"/>
      <c r="AO23" s="166"/>
      <c r="AP23" s="166"/>
      <c r="AQ23" s="171"/>
      <c r="AR23" s="171"/>
      <c r="AS23" s="171"/>
      <c r="AT23" s="171"/>
      <c r="AU23" s="171"/>
      <c r="AV23" s="171"/>
      <c r="AW23" s="171"/>
      <c r="AX23" s="171"/>
      <c r="AY23" s="186">
        <f>IF(ROWS($AZ$4:AZ21)-1&lt;$AY$4,$AZ$4+ROWS($AZ$4:AZ21)-1,"")</f>
        <v>17</v>
      </c>
      <c r="AZ23" s="171"/>
      <c r="BA23" s="171"/>
      <c r="BB23" s="171"/>
      <c r="BM23" s="62"/>
    </row>
    <row r="24" spans="1:65" ht="15.75" customHeight="1" x14ac:dyDescent="0.25">
      <c r="A24" s="47"/>
      <c r="B24" s="48" t="str">
        <f>IF(A24&lt;&gt;"",VLOOKUP(A24,$A$41:$B$44,2,FALSE),"")</f>
        <v/>
      </c>
      <c r="C24" s="49"/>
      <c r="D24" s="50" t="str">
        <f t="shared" si="0"/>
        <v/>
      </c>
      <c r="E24" s="51"/>
      <c r="F24" s="52"/>
      <c r="G24" s="53"/>
      <c r="H24" s="59"/>
      <c r="I24" s="54"/>
      <c r="J24" s="55"/>
      <c r="K24" s="47"/>
      <c r="L24" s="56"/>
      <c r="M24" s="56"/>
      <c r="N24" s="57"/>
      <c r="O24" s="190" t="str">
        <f t="shared" si="1"/>
        <v/>
      </c>
      <c r="P24" s="167" t="str">
        <f t="shared" si="2"/>
        <v/>
      </c>
      <c r="Q24" s="167"/>
      <c r="R24" s="167"/>
      <c r="S24" s="191"/>
      <c r="T24" s="166"/>
      <c r="U24" s="166"/>
      <c r="V24" s="166"/>
      <c r="W24" s="166"/>
      <c r="X24" s="166"/>
      <c r="Y24" s="166"/>
      <c r="Z24" s="231" t="s">
        <v>60</v>
      </c>
      <c r="AA24" s="232"/>
      <c r="AB24" s="233"/>
      <c r="AC24" s="166"/>
      <c r="AD24" s="166"/>
      <c r="AE24" s="200"/>
      <c r="AF24" s="201"/>
      <c r="AG24" s="202"/>
      <c r="AH24" s="202"/>
      <c r="AI24" s="202"/>
      <c r="AJ24" s="202"/>
      <c r="AK24" s="202"/>
      <c r="AL24" s="202"/>
      <c r="AM24" s="202"/>
      <c r="AN24" s="166"/>
      <c r="AO24" s="166"/>
      <c r="AP24" s="166"/>
      <c r="AQ24" s="171"/>
      <c r="AR24" s="171"/>
      <c r="AS24" s="171"/>
      <c r="AT24" s="171"/>
      <c r="AU24" s="171"/>
      <c r="AV24" s="171"/>
      <c r="AW24" s="171"/>
      <c r="AX24" s="171"/>
      <c r="AY24" s="186">
        <f>IF(ROWS($AZ$4:AZ22)-1&lt;$AY$4,$AZ$4+ROWS($AZ$4:AZ22)-1,"")</f>
        <v>18</v>
      </c>
      <c r="AZ24" s="171"/>
      <c r="BA24" s="171"/>
      <c r="BB24" s="171"/>
    </row>
    <row r="25" spans="1:65" ht="15.75" customHeight="1" x14ac:dyDescent="0.25">
      <c r="A25" s="47"/>
      <c r="B25" s="48" t="str">
        <f>IF(A25&lt;&gt;"",VLOOKUP(A25,$A$41:$B$44,2,FALSE),"")</f>
        <v/>
      </c>
      <c r="C25" s="49"/>
      <c r="D25" s="50" t="str">
        <f t="shared" si="0"/>
        <v/>
      </c>
      <c r="E25" s="51"/>
      <c r="F25" s="52"/>
      <c r="G25" s="53"/>
      <c r="H25" s="59"/>
      <c r="I25" s="54"/>
      <c r="J25" s="55"/>
      <c r="K25" s="47"/>
      <c r="L25" s="56"/>
      <c r="M25" s="56"/>
      <c r="N25" s="57"/>
      <c r="O25" s="190" t="str">
        <f t="shared" si="1"/>
        <v/>
      </c>
      <c r="P25" s="167" t="str">
        <f t="shared" si="2"/>
        <v/>
      </c>
      <c r="Q25" s="167"/>
      <c r="R25" s="167"/>
      <c r="S25" s="191"/>
      <c r="T25" s="166"/>
      <c r="U25" s="166"/>
      <c r="V25" s="166"/>
      <c r="W25" s="166"/>
      <c r="X25" s="166"/>
      <c r="Y25" s="166"/>
      <c r="Z25" s="234">
        <f>Z31-J31</f>
        <v>0.72916666666666663</v>
      </c>
      <c r="AA25" s="235"/>
      <c r="AB25" s="236"/>
      <c r="AC25" s="166"/>
      <c r="AD25" s="166"/>
      <c r="AE25" s="204"/>
      <c r="AF25" s="201"/>
      <c r="AG25" s="202"/>
      <c r="AH25" s="202"/>
      <c r="AI25" s="202"/>
      <c r="AJ25" s="202"/>
      <c r="AK25" s="202"/>
      <c r="AL25" s="202"/>
      <c r="AM25" s="202"/>
      <c r="AN25" s="166"/>
      <c r="AO25" s="166"/>
      <c r="AP25" s="166"/>
      <c r="AQ25" s="171"/>
      <c r="AR25" s="171"/>
      <c r="AS25" s="171"/>
      <c r="AT25" s="171"/>
      <c r="AU25" s="171"/>
      <c r="AV25" s="171"/>
      <c r="AW25" s="171"/>
      <c r="AX25" s="171"/>
      <c r="AY25" s="186">
        <f>IF(ROWS($AZ$4:AZ23)-1&lt;$AY$4,$AZ$4+ROWS($AZ$4:AZ23)-1,"")</f>
        <v>19</v>
      </c>
      <c r="AZ25" s="171"/>
      <c r="BA25" s="171"/>
      <c r="BB25" s="171"/>
    </row>
    <row r="26" spans="1:65" ht="15.75" customHeight="1" x14ac:dyDescent="0.25">
      <c r="A26" s="47"/>
      <c r="B26" s="48" t="str">
        <f>IF(A26&lt;&gt;"",VLOOKUP(A26,$A$41:$B$44,2,FALSE),"")</f>
        <v/>
      </c>
      <c r="C26" s="63"/>
      <c r="D26" s="50" t="str">
        <f t="shared" si="0"/>
        <v/>
      </c>
      <c r="E26" s="51"/>
      <c r="F26" s="52"/>
      <c r="G26" s="53"/>
      <c r="H26" s="59"/>
      <c r="I26" s="54"/>
      <c r="J26" s="55"/>
      <c r="K26" s="64"/>
      <c r="L26" s="56"/>
      <c r="M26" s="56"/>
      <c r="N26" s="57"/>
      <c r="O26" s="190" t="str">
        <f t="shared" si="1"/>
        <v/>
      </c>
      <c r="P26" s="167" t="str">
        <f t="shared" si="2"/>
        <v/>
      </c>
      <c r="Q26" s="167"/>
      <c r="R26" s="167"/>
      <c r="S26" s="191" t="s">
        <v>62</v>
      </c>
      <c r="T26" s="166"/>
      <c r="U26" s="166"/>
      <c r="V26" s="166" t="s">
        <v>29</v>
      </c>
      <c r="W26" s="166"/>
      <c r="X26" s="166"/>
      <c r="Y26" s="166" t="s">
        <v>63</v>
      </c>
      <c r="Z26" s="166" t="s">
        <v>64</v>
      </c>
      <c r="AA26" s="166"/>
      <c r="AB26" s="166"/>
      <c r="AC26" s="166"/>
      <c r="AD26" s="166"/>
      <c r="AE26" s="205"/>
      <c r="AF26" s="205"/>
      <c r="AG26" s="205"/>
      <c r="AH26" s="205"/>
      <c r="AI26" s="205"/>
      <c r="AJ26" s="205"/>
      <c r="AK26" s="205"/>
      <c r="AL26" s="205"/>
      <c r="AM26" s="205"/>
      <c r="AN26" s="166"/>
      <c r="AO26" s="166"/>
      <c r="AP26" s="166"/>
      <c r="AQ26" s="171"/>
      <c r="AR26" s="171"/>
      <c r="AS26" s="171"/>
      <c r="AT26" s="171"/>
      <c r="AU26" s="171"/>
      <c r="AV26" s="171"/>
      <c r="AW26" s="171"/>
      <c r="AX26" s="171"/>
      <c r="AY26" s="186">
        <f>IF(ROWS($AZ$4:AZ24)-1&lt;$AY$4,$AZ$4+ROWS($AZ$4:AZ24)-1,"")</f>
        <v>20</v>
      </c>
      <c r="AZ26" s="171"/>
      <c r="BA26" s="171"/>
      <c r="BB26" s="171"/>
    </row>
    <row r="27" spans="1:65" ht="15.75" hidden="1" customHeight="1" x14ac:dyDescent="0.25">
      <c r="A27" s="47"/>
      <c r="B27" s="48" t="str">
        <f>IF(A27&lt;&gt;"",VLOOKUP(A27,$A$41:$B$44,2,FALSE),"")</f>
        <v/>
      </c>
      <c r="C27" s="65" t="s">
        <v>19</v>
      </c>
      <c r="D27" s="66"/>
      <c r="E27" s="67" t="s">
        <v>20</v>
      </c>
      <c r="F27" s="67"/>
      <c r="G27" s="67"/>
      <c r="H27" s="67"/>
      <c r="I27" s="67"/>
      <c r="J27" s="68"/>
      <c r="K27" s="69" t="s">
        <v>21</v>
      </c>
      <c r="L27" s="67"/>
      <c r="M27" s="67"/>
      <c r="N27" s="70"/>
      <c r="O27" s="166"/>
      <c r="P27" s="206"/>
      <c r="Q27" s="167"/>
      <c r="R27" s="167"/>
      <c r="S27" s="191"/>
      <c r="T27" s="166"/>
      <c r="U27" s="166"/>
      <c r="V27" s="166"/>
      <c r="W27" s="166"/>
      <c r="X27" s="166"/>
      <c r="Y27" s="166"/>
      <c r="Z27" s="166"/>
      <c r="AA27" s="166"/>
      <c r="AB27" s="166"/>
      <c r="AC27" s="166"/>
      <c r="AD27" s="166"/>
      <c r="AE27" s="205"/>
      <c r="AF27" s="205"/>
      <c r="AG27" s="205"/>
      <c r="AH27" s="205"/>
      <c r="AI27" s="205"/>
      <c r="AJ27" s="205"/>
      <c r="AK27" s="205"/>
      <c r="AL27" s="205"/>
      <c r="AM27" s="205"/>
      <c r="AN27" s="166"/>
      <c r="AO27" s="166"/>
      <c r="AP27" s="166"/>
      <c r="AQ27" s="171"/>
      <c r="AR27" s="171"/>
      <c r="AS27" s="171"/>
      <c r="AT27" s="171"/>
      <c r="AU27" s="171"/>
      <c r="AV27" s="171"/>
      <c r="AW27" s="171"/>
      <c r="AX27" s="171"/>
      <c r="AY27" s="186">
        <f>IF(ROWS($AZ$4:AZ25)-1&lt;$AY$4,$AZ$4+ROWS($AZ$4:AZ25)-1,"")</f>
        <v>21</v>
      </c>
      <c r="AZ27" s="171"/>
      <c r="BA27" s="171"/>
      <c r="BB27" s="171"/>
    </row>
    <row r="28" spans="1:65" ht="15.75" hidden="1" customHeight="1" x14ac:dyDescent="0.25">
      <c r="A28" s="47"/>
      <c r="B28" s="48" t="str">
        <f>IF(A28&lt;&gt;"",VLOOKUP(A28,$A$41:$B$44,2,FALSE),"")</f>
        <v/>
      </c>
      <c r="C28" s="71"/>
      <c r="D28" s="72"/>
      <c r="E28" s="73" t="s">
        <v>22</v>
      </c>
      <c r="F28" s="74"/>
      <c r="G28" s="74"/>
      <c r="H28" s="74"/>
      <c r="I28" s="75"/>
      <c r="J28" s="76"/>
      <c r="K28" s="77"/>
      <c r="L28" s="78"/>
      <c r="M28" s="79"/>
      <c r="N28" s="80"/>
      <c r="O28" s="166"/>
      <c r="P28" s="206"/>
      <c r="Q28" s="167"/>
      <c r="R28" s="167"/>
      <c r="S28" s="191"/>
      <c r="T28" s="166"/>
      <c r="U28" s="166"/>
      <c r="V28" s="166"/>
      <c r="W28" s="166"/>
      <c r="X28" s="166"/>
      <c r="Y28" s="166" t="s">
        <v>23</v>
      </c>
      <c r="Z28" s="166"/>
      <c r="AA28" s="166"/>
      <c r="AB28" s="166"/>
      <c r="AC28" s="166"/>
      <c r="AD28" s="166"/>
      <c r="AE28" s="205"/>
      <c r="AF28" s="205"/>
      <c r="AG28" s="205"/>
      <c r="AH28" s="205"/>
      <c r="AI28" s="205"/>
      <c r="AJ28" s="205"/>
      <c r="AK28" s="205"/>
      <c r="AL28" s="205"/>
      <c r="AM28" s="205"/>
      <c r="AN28" s="166"/>
      <c r="AO28" s="166"/>
      <c r="AP28" s="166"/>
      <c r="AQ28" s="171"/>
      <c r="AR28" s="171"/>
      <c r="AS28" s="171"/>
      <c r="AT28" s="207" t="s">
        <v>24</v>
      </c>
      <c r="AU28" s="208"/>
      <c r="AV28" s="208"/>
      <c r="AW28" s="209"/>
      <c r="AX28" s="171"/>
      <c r="AY28" s="186">
        <f>IF(ROWS($AZ$4:AZ26)-1&lt;$AY$4,$AZ$4+ROWS($AZ$4:AZ26)-1,"")</f>
        <v>22</v>
      </c>
      <c r="AZ28" s="171"/>
      <c r="BA28" s="171"/>
      <c r="BB28" s="171"/>
    </row>
    <row r="29" spans="1:65" ht="15.75" hidden="1" customHeight="1" x14ac:dyDescent="0.25">
      <c r="A29" s="81"/>
      <c r="B29" s="82"/>
      <c r="C29" s="83" t="s">
        <v>25</v>
      </c>
      <c r="D29" s="84"/>
      <c r="E29" s="85" t="str">
        <f>AT31</f>
        <v/>
      </c>
      <c r="F29" s="86"/>
      <c r="G29" s="87"/>
      <c r="H29" s="88">
        <f>SUM(AV31)</f>
        <v>0</v>
      </c>
      <c r="I29" s="88">
        <f>SUM(AW31)</f>
        <v>0</v>
      </c>
      <c r="J29" s="89"/>
      <c r="K29" s="90" t="s">
        <v>26</v>
      </c>
      <c r="L29" s="91"/>
      <c r="M29" s="92" t="str">
        <f>IF(D30="","",IF(D29&lt;&gt;AT32,D30-D29,""))</f>
        <v/>
      </c>
      <c r="N29" s="93">
        <f>'[1]Récap '!AG12</f>
        <v>2.0833333333333332E-2</v>
      </c>
      <c r="O29" s="166"/>
      <c r="P29" s="206"/>
      <c r="Q29" s="167"/>
      <c r="R29" s="167"/>
      <c r="S29" s="191"/>
      <c r="T29" s="166"/>
      <c r="U29" s="166"/>
      <c r="V29" s="166"/>
      <c r="W29" s="166"/>
      <c r="X29" s="166"/>
      <c r="Y29" s="166"/>
      <c r="Z29" s="166"/>
      <c r="AA29" s="166"/>
      <c r="AB29" s="166"/>
      <c r="AC29" s="166"/>
      <c r="AD29" s="166"/>
      <c r="AE29" s="189"/>
      <c r="AF29" s="189"/>
      <c r="AG29" s="189"/>
      <c r="AH29" s="189"/>
      <c r="AI29" s="189"/>
      <c r="AJ29" s="189"/>
      <c r="AK29" s="189"/>
      <c r="AL29" s="189"/>
      <c r="AM29" s="189"/>
      <c r="AN29" s="166"/>
      <c r="AO29" s="166"/>
      <c r="AP29" s="166"/>
      <c r="AQ29" s="171"/>
      <c r="AR29" s="171"/>
      <c r="AS29" s="171"/>
      <c r="AT29" s="210" t="s">
        <v>27</v>
      </c>
      <c r="AU29" s="211" t="s">
        <v>28</v>
      </c>
      <c r="AV29" s="212" t="s">
        <v>29</v>
      </c>
      <c r="AW29" s="213" t="s">
        <v>30</v>
      </c>
      <c r="AX29" s="171"/>
      <c r="AY29" s="186">
        <f>IF(ROWS($AZ$4:AZ27)-1&lt;$AY$4,$AZ$4+ROWS($AZ$4:AZ27)-1,"")</f>
        <v>23</v>
      </c>
      <c r="AZ29" s="171"/>
      <c r="BA29" s="171"/>
      <c r="BB29" s="171"/>
    </row>
    <row r="30" spans="1:65" ht="15.75" hidden="1" customHeight="1" x14ac:dyDescent="0.3">
      <c r="A30" s="94"/>
      <c r="B30" s="95"/>
      <c r="C30" s="96" t="s">
        <v>31</v>
      </c>
      <c r="D30" s="97"/>
      <c r="E30" s="98" t="str">
        <f>AU31</f>
        <v/>
      </c>
      <c r="F30" s="99"/>
      <c r="G30" s="100"/>
      <c r="H30" s="101"/>
      <c r="I30" s="102"/>
      <c r="J30" s="103"/>
      <c r="K30" s="104" t="s">
        <v>32</v>
      </c>
      <c r="L30" s="105"/>
      <c r="M30" s="106" t="str">
        <f>IF(M29&lt;&gt;"",M29+1,"")</f>
        <v/>
      </c>
      <c r="N30" s="107">
        <f>'[1]Récap '!AH12</f>
        <v>3.125E-2</v>
      </c>
      <c r="O30" s="166"/>
      <c r="P30" s="206"/>
      <c r="Q30" s="167"/>
      <c r="R30" s="167"/>
      <c r="S30" s="191"/>
      <c r="T30" s="166" t="s">
        <v>33</v>
      </c>
      <c r="U30" s="166"/>
      <c r="V30" s="166" t="s">
        <v>34</v>
      </c>
      <c r="W30" s="166"/>
      <c r="X30" s="166" t="s">
        <v>11</v>
      </c>
      <c r="Y30" s="166"/>
      <c r="Z30" s="166"/>
      <c r="AA30" s="166"/>
      <c r="AB30" s="166"/>
      <c r="AC30" s="166"/>
      <c r="AD30" s="166"/>
      <c r="AE30" s="189"/>
      <c r="AF30" s="189"/>
      <c r="AG30" s="189"/>
      <c r="AH30" s="189"/>
      <c r="AI30" s="189"/>
      <c r="AJ30" s="189"/>
      <c r="AK30" s="189"/>
      <c r="AL30" s="189"/>
      <c r="AM30" s="189"/>
      <c r="AN30" s="166"/>
      <c r="AO30" s="166"/>
      <c r="AP30" s="166"/>
      <c r="AQ30" s="171"/>
      <c r="AR30" s="171"/>
      <c r="AS30" s="171"/>
      <c r="AT30" s="214">
        <f>'[1]Récap '!AG12</f>
        <v>2.0833333333333332E-2</v>
      </c>
      <c r="AU30" s="215">
        <f>'[1]Récap '!AH12</f>
        <v>3.125E-2</v>
      </c>
      <c r="AV30" s="216">
        <f>'[1]Récap '!AG15</f>
        <v>4.1666666666666664E-2</v>
      </c>
      <c r="AW30" s="217">
        <f>'[1]Récap '!AH15</f>
        <v>8.3333333333333329E-2</v>
      </c>
      <c r="AX30" s="171"/>
      <c r="AY30" s="186">
        <f>IF(ROWS($AZ$4:AZ28)-1&lt;$AY$4,$AZ$4+ROWS($AZ$4:AZ28)-1,"")</f>
        <v>24</v>
      </c>
      <c r="AZ30" s="171"/>
      <c r="BA30" s="171"/>
      <c r="BB30" s="171"/>
    </row>
    <row r="31" spans="1:65" ht="18.75" customHeight="1" thickBot="1" x14ac:dyDescent="0.3">
      <c r="A31" s="108"/>
      <c r="B31" s="109"/>
      <c r="C31" s="110" t="s">
        <v>35</v>
      </c>
      <c r="D31" s="111"/>
      <c r="E31" s="112">
        <f>SUM(E12:G30)</f>
        <v>0.41666666666666669</v>
      </c>
      <c r="F31" s="113">
        <v>-14</v>
      </c>
      <c r="G31" s="114" t="s">
        <v>36</v>
      </c>
      <c r="H31" s="115">
        <f>SUM(H12:H30)</f>
        <v>8.3333333333333329E-2</v>
      </c>
      <c r="I31" s="115">
        <f>SUM(I12:I30)</f>
        <v>5.2083333333333336E-2</v>
      </c>
      <c r="J31" s="116">
        <f>SUM(J10:J30)</f>
        <v>4.1666666666666664E-2</v>
      </c>
      <c r="K31" s="117" t="s">
        <v>61</v>
      </c>
      <c r="L31" s="118">
        <f>Z25</f>
        <v>0.72916666666666663</v>
      </c>
      <c r="M31" s="119" t="str">
        <f>INT(Z25/AZ1)&amp;" jour(s) et "&amp;TEXT(AZ1*((Z25/AZ1)-INT(Z25/AZ1)),"[hh]:mm")</f>
        <v>2 jour(s) et 03:30</v>
      </c>
      <c r="N31" s="120"/>
      <c r="O31" s="166"/>
      <c r="P31" s="206">
        <v>1.0416666666666666E-2</v>
      </c>
      <c r="Q31" s="167">
        <f>E31*24</f>
        <v>10</v>
      </c>
      <c r="R31" s="167" t="str">
        <f t="shared" ref="R31" si="3">LEFT(Q31, 2)</f>
        <v>10</v>
      </c>
      <c r="S31" s="229">
        <f t="shared" ref="S31" si="4">SUM(R31*P31)</f>
        <v>0.10416666666666666</v>
      </c>
      <c r="T31" s="230">
        <f>SUM(E31+S31)</f>
        <v>0.52083333333333337</v>
      </c>
      <c r="U31" s="166"/>
      <c r="V31" s="219">
        <f>SUM(H31*AL1)</f>
        <v>0.14583333333333331</v>
      </c>
      <c r="W31" s="166"/>
      <c r="X31" s="203">
        <f>SUM(I31*AL2)</f>
        <v>0.10416666666666667</v>
      </c>
      <c r="Y31" s="203">
        <f>SUM(T31+V31+X31)</f>
        <v>0.77083333333333337</v>
      </c>
      <c r="Z31" s="220">
        <f>MROUND(Y31, "0:15")</f>
        <v>0.77083333333333326</v>
      </c>
      <c r="AA31" s="166"/>
      <c r="AB31" s="166" t="str">
        <f>INT(Z25/AZ1)&amp;" jour(s) et "&amp;TEXT(AZ1*((Z25/AZ1)-INT(Z25/AZ1)),"[hh]:mm")</f>
        <v>2 jour(s) et 03:30</v>
      </c>
      <c r="AC31" s="166"/>
      <c r="AD31" s="166"/>
      <c r="AE31" s="221"/>
      <c r="AF31" s="221"/>
      <c r="AG31" s="221"/>
      <c r="AH31" s="221"/>
      <c r="AI31" s="221"/>
      <c r="AJ31" s="221"/>
      <c r="AK31" s="221"/>
      <c r="AL31" s="221"/>
      <c r="AM31" s="221"/>
      <c r="AN31" s="166"/>
      <c r="AO31" s="166"/>
      <c r="AP31" s="166"/>
      <c r="AQ31" s="171"/>
      <c r="AR31" s="171"/>
      <c r="AS31" s="171"/>
      <c r="AT31" s="222" t="str">
        <f>IF(M29&lt;&gt;"",M29*AT30,"")</f>
        <v/>
      </c>
      <c r="AU31" s="223" t="str">
        <f>IF(M29&lt;&gt;"",M30*AU30,"")</f>
        <v/>
      </c>
      <c r="AV31" s="224">
        <f>IFERROR(K40*AV30,"")</f>
        <v>0</v>
      </c>
      <c r="AW31" s="225">
        <f>K114*AW30</f>
        <v>0</v>
      </c>
      <c r="AX31" s="171"/>
      <c r="AY31" s="186">
        <f>IF(ROWS($AZ$4:AZ29)-1&lt;$AY$4,$AZ$4+ROWS($AZ$4:AZ29)-1,"")</f>
        <v>25</v>
      </c>
      <c r="AZ31" s="171"/>
      <c r="BA31" s="171"/>
      <c r="BB31" s="171"/>
    </row>
    <row r="32" spans="1:65" ht="18.75" customHeight="1" thickBot="1" x14ac:dyDescent="0.3">
      <c r="A32" s="121"/>
      <c r="B32" s="122"/>
      <c r="C32" s="123"/>
      <c r="D32" s="124"/>
      <c r="E32" s="125"/>
      <c r="F32" s="126">
        <f>IF(E31&gt;=AR1,E31-G32,E31)</f>
        <v>0.41666666666666669</v>
      </c>
      <c r="G32" s="127">
        <f>IF(E31&gt;AR1,E31-AR1,0)</f>
        <v>0</v>
      </c>
      <c r="H32" s="128"/>
      <c r="I32" s="128"/>
      <c r="J32" s="129"/>
      <c r="K32" s="130" t="s">
        <v>37</v>
      </c>
      <c r="L32" s="131">
        <f>SUM(E31,H31,I31)</f>
        <v>0.55208333333333337</v>
      </c>
      <c r="M32" s="132" t="s">
        <v>38</v>
      </c>
      <c r="N32" s="133"/>
      <c r="O32" s="166"/>
      <c r="P32" s="206"/>
      <c r="Q32" s="167"/>
      <c r="R32" s="167"/>
      <c r="S32" s="191"/>
      <c r="T32" s="218"/>
      <c r="U32" s="166"/>
      <c r="V32" s="219"/>
      <c r="W32" s="166"/>
      <c r="X32" s="203"/>
      <c r="Y32" s="226"/>
      <c r="Z32" s="220"/>
      <c r="AA32" s="166"/>
      <c r="AB32" s="166" t="s">
        <v>65</v>
      </c>
      <c r="AC32" s="169"/>
      <c r="AD32" s="169"/>
      <c r="AE32" s="227"/>
      <c r="AF32" s="227"/>
      <c r="AG32" s="227"/>
      <c r="AH32" s="227"/>
      <c r="AI32" s="227"/>
      <c r="AJ32" s="227"/>
      <c r="AK32" s="227"/>
      <c r="AL32" s="227"/>
      <c r="AM32" s="227"/>
      <c r="AN32" s="169"/>
      <c r="AO32" s="166"/>
      <c r="AP32" s="166"/>
      <c r="AQ32" s="171"/>
      <c r="AR32" s="171"/>
      <c r="AS32" s="171"/>
      <c r="AT32" s="166" t="s">
        <v>39</v>
      </c>
      <c r="AU32" s="166"/>
      <c r="AV32" s="171"/>
      <c r="AW32" s="228">
        <f>I115*AW30</f>
        <v>0</v>
      </c>
      <c r="AX32" s="171"/>
      <c r="AY32" s="186">
        <f>IF(ROWS($AZ$4:AZ30)-1&lt;$AY$4,$AZ$4+ROWS($AZ$4:AZ30)-1,"")</f>
        <v>26</v>
      </c>
      <c r="AZ32" s="171"/>
      <c r="BA32" s="171"/>
      <c r="BB32" s="171"/>
    </row>
    <row r="33" spans="1:54" ht="8.25" customHeight="1" x14ac:dyDescent="0.25">
      <c r="A33" s="134"/>
      <c r="B33" s="134"/>
      <c r="C33" s="135"/>
      <c r="D33" s="135"/>
      <c r="E33" s="136"/>
      <c r="F33" s="136"/>
      <c r="G33" s="136"/>
      <c r="H33" s="136"/>
      <c r="I33" s="136"/>
      <c r="J33" s="134"/>
      <c r="K33" s="134"/>
      <c r="L33" s="134"/>
      <c r="O33" s="166"/>
      <c r="P33" s="206"/>
      <c r="Q33" s="167"/>
      <c r="R33" s="167"/>
      <c r="S33" s="191"/>
      <c r="T33" s="218"/>
      <c r="U33" s="166"/>
      <c r="V33" s="219"/>
      <c r="W33" s="166"/>
      <c r="X33" s="203"/>
      <c r="Y33" s="226"/>
      <c r="Z33" s="220"/>
      <c r="AA33" s="166"/>
      <c r="AB33" s="166"/>
      <c r="AC33" s="169"/>
      <c r="AD33" s="169"/>
      <c r="AE33" s="169"/>
      <c r="AF33" s="169"/>
      <c r="AG33" s="169"/>
      <c r="AH33" s="169"/>
      <c r="AI33" s="169"/>
      <c r="AJ33" s="169"/>
      <c r="AK33" s="169"/>
      <c r="AL33" s="169"/>
      <c r="AM33" s="169"/>
      <c r="AN33" s="169"/>
      <c r="AO33" s="166"/>
      <c r="AP33" s="166"/>
      <c r="AQ33" s="171"/>
      <c r="AR33" s="171"/>
      <c r="AS33" s="171"/>
      <c r="AT33" s="171"/>
      <c r="AU33" s="171"/>
      <c r="AV33" s="171"/>
      <c r="AW33" s="171"/>
      <c r="AX33" s="171"/>
      <c r="AY33" s="186">
        <f>IF(ROWS($AZ$4:AZ31)-1&lt;$AY$4,$AZ$4+ROWS($AZ$4:AZ31)-1,"")</f>
        <v>27</v>
      </c>
      <c r="AZ33" s="171"/>
      <c r="BA33" s="171"/>
      <c r="BB33" s="171"/>
    </row>
    <row r="34" spans="1:54" x14ac:dyDescent="0.25">
      <c r="O34" s="166"/>
      <c r="P34" s="167"/>
      <c r="Q34" s="167"/>
      <c r="R34" s="167"/>
      <c r="S34" s="166"/>
      <c r="T34" s="166"/>
      <c r="U34" s="166"/>
      <c r="V34" s="166"/>
      <c r="W34" s="166"/>
      <c r="X34" s="166"/>
      <c r="Y34" s="166"/>
      <c r="Z34" s="220"/>
      <c r="AA34" s="166"/>
      <c r="AB34" s="166"/>
      <c r="AC34" s="166"/>
      <c r="AD34" s="166"/>
      <c r="AE34" s="169"/>
      <c r="AF34" s="169"/>
      <c r="AG34" s="169"/>
      <c r="AH34" s="169"/>
      <c r="AI34" s="169"/>
      <c r="AJ34" s="169"/>
      <c r="AK34" s="169"/>
      <c r="AL34" s="169"/>
      <c r="AM34" s="169"/>
      <c r="AN34" s="166"/>
      <c r="AO34" s="166"/>
      <c r="AP34" s="166"/>
      <c r="AQ34" s="171"/>
      <c r="AR34" s="171"/>
      <c r="AS34" s="171"/>
      <c r="AT34" s="171"/>
      <c r="AU34" s="171"/>
      <c r="AV34" s="171"/>
      <c r="AW34" s="171"/>
      <c r="AX34" s="171"/>
      <c r="AY34" s="186">
        <f>IF(ROWS($AZ$4:AZ32)-1&lt;$AY$4,$AZ$4+ROWS($AZ$4:AZ32)-1,"")</f>
        <v>28</v>
      </c>
      <c r="AZ34" s="171"/>
      <c r="BA34" s="171"/>
      <c r="BB34" s="171"/>
    </row>
    <row r="35" spans="1:54" ht="24" customHeight="1" x14ac:dyDescent="0.25">
      <c r="A35" s="16"/>
      <c r="C35" s="137" t="s">
        <v>40</v>
      </c>
      <c r="D35" s="138"/>
      <c r="H35" s="139"/>
      <c r="J35" s="16"/>
      <c r="K35" s="139"/>
      <c r="L35" s="139"/>
      <c r="O35" s="166"/>
      <c r="P35" s="167"/>
      <c r="Q35" s="167"/>
      <c r="R35" s="167"/>
      <c r="S35" s="166"/>
      <c r="T35" s="166"/>
      <c r="U35" s="166"/>
      <c r="V35" s="166"/>
      <c r="W35" s="166"/>
      <c r="X35" s="166"/>
      <c r="Y35" s="166"/>
      <c r="Z35" s="220"/>
      <c r="AA35" s="166"/>
      <c r="AB35" s="166"/>
      <c r="AC35" s="166"/>
      <c r="AD35" s="166"/>
      <c r="AE35" s="166"/>
      <c r="AF35" s="166"/>
      <c r="AG35" s="166"/>
      <c r="AH35" s="166"/>
      <c r="AI35" s="166"/>
      <c r="AJ35" s="166"/>
      <c r="AK35" s="166"/>
      <c r="AL35" s="166"/>
      <c r="AM35" s="166"/>
      <c r="AN35" s="166"/>
      <c r="AO35" s="166"/>
      <c r="AP35" s="166"/>
      <c r="AQ35" s="171"/>
      <c r="AR35" s="171"/>
      <c r="AS35" s="171"/>
      <c r="AT35" s="171"/>
      <c r="AU35" s="171"/>
      <c r="AV35" s="171"/>
      <c r="AW35" s="171"/>
      <c r="AX35" s="171"/>
      <c r="AY35" s="186">
        <f>IF(ROWS($AZ$4:AZ33)-1&lt;$AY$4,$AZ$4+ROWS($AZ$4:AZ33)-1,"")</f>
        <v>29</v>
      </c>
      <c r="AZ35" s="171"/>
      <c r="BA35" s="171"/>
      <c r="BB35" s="171"/>
    </row>
    <row r="36" spans="1:54" ht="24" customHeight="1" x14ac:dyDescent="0.25">
      <c r="C36" s="137"/>
      <c r="D36" s="140"/>
      <c r="H36" s="141"/>
      <c r="I36" s="141"/>
      <c r="K36" s="142"/>
      <c r="AY36" s="13">
        <f>IF(ROWS($AZ$4:AZ34)-1&lt;$AY$4,$AZ$4+ROWS($AZ$4:AZ34)-1,"")</f>
        <v>30</v>
      </c>
    </row>
    <row r="37" spans="1:54" ht="24" customHeight="1" x14ac:dyDescent="0.25">
      <c r="AY37" s="143"/>
    </row>
    <row r="38" spans="1:54" ht="6.75" customHeight="1" x14ac:dyDescent="0.25">
      <c r="A38" s="144"/>
      <c r="B38" s="144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</row>
    <row r="39" spans="1:54" hidden="1" x14ac:dyDescent="0.25">
      <c r="K39" s="145"/>
    </row>
    <row r="40" spans="1:54" hidden="1" x14ac:dyDescent="0.25">
      <c r="F40" s="146">
        <f>AV31</f>
        <v>0</v>
      </c>
      <c r="H40" t="s">
        <v>41</v>
      </c>
      <c r="I40" s="147">
        <f>IFERROR(K40,"0")</f>
        <v>0</v>
      </c>
      <c r="K40" s="148"/>
      <c r="L40" s="149"/>
      <c r="AC40" t="str">
        <f>LEFT(L40,11)</f>
        <v/>
      </c>
    </row>
    <row r="41" spans="1:54" hidden="1" x14ac:dyDescent="0.25">
      <c r="A41" s="150" t="s">
        <v>16</v>
      </c>
      <c r="B41" s="150" t="s">
        <v>42</v>
      </c>
      <c r="C41" t="s">
        <v>4</v>
      </c>
      <c r="E41">
        <v>2024</v>
      </c>
      <c r="H41" t="s">
        <v>21</v>
      </c>
      <c r="I41" s="147">
        <f t="shared" ref="I41:I104" si="5">IFERROR(K41,"")</f>
        <v>0</v>
      </c>
      <c r="AC41" t="str">
        <f t="shared" ref="AC41:AC104" si="6">LEFT(L41,11)</f>
        <v/>
      </c>
    </row>
    <row r="42" spans="1:54" hidden="1" x14ac:dyDescent="0.25">
      <c r="A42" s="151" t="s">
        <v>43</v>
      </c>
      <c r="B42" s="151" t="s">
        <v>44</v>
      </c>
      <c r="C42" t="s">
        <v>45</v>
      </c>
      <c r="E42">
        <v>2025</v>
      </c>
      <c r="I42" s="147">
        <f t="shared" si="5"/>
        <v>0</v>
      </c>
      <c r="AC42" t="str">
        <f t="shared" si="6"/>
        <v/>
      </c>
    </row>
    <row r="43" spans="1:54" hidden="1" x14ac:dyDescent="0.25">
      <c r="C43" t="s">
        <v>46</v>
      </c>
      <c r="E43">
        <v>2026</v>
      </c>
      <c r="I43" s="147">
        <f t="shared" si="5"/>
        <v>0</v>
      </c>
      <c r="AC43" t="str">
        <f t="shared" si="6"/>
        <v/>
      </c>
    </row>
    <row r="44" spans="1:54" hidden="1" x14ac:dyDescent="0.25">
      <c r="C44" t="s">
        <v>47</v>
      </c>
      <c r="E44">
        <v>2027</v>
      </c>
      <c r="I44" s="147">
        <f t="shared" si="5"/>
        <v>0</v>
      </c>
      <c r="AC44" t="str">
        <f t="shared" si="6"/>
        <v/>
      </c>
    </row>
    <row r="45" spans="1:54" hidden="1" x14ac:dyDescent="0.25">
      <c r="C45" t="s">
        <v>48</v>
      </c>
      <c r="E45">
        <v>2028</v>
      </c>
      <c r="I45" s="147">
        <f t="shared" si="5"/>
        <v>0</v>
      </c>
      <c r="AC45" t="str">
        <f t="shared" si="6"/>
        <v/>
      </c>
    </row>
    <row r="46" spans="1:54" hidden="1" x14ac:dyDescent="0.25">
      <c r="C46" t="s">
        <v>49</v>
      </c>
      <c r="E46">
        <v>2029</v>
      </c>
      <c r="I46" s="147">
        <f t="shared" si="5"/>
        <v>0</v>
      </c>
      <c r="AC46" t="str">
        <f t="shared" si="6"/>
        <v/>
      </c>
    </row>
    <row r="47" spans="1:54" hidden="1" x14ac:dyDescent="0.25">
      <c r="C47" t="s">
        <v>50</v>
      </c>
      <c r="E47">
        <v>2030</v>
      </c>
      <c r="I47" s="147">
        <f t="shared" si="5"/>
        <v>0</v>
      </c>
      <c r="AC47" t="str">
        <f t="shared" si="6"/>
        <v/>
      </c>
    </row>
    <row r="48" spans="1:54" hidden="1" x14ac:dyDescent="0.25">
      <c r="C48" t="s">
        <v>51</v>
      </c>
      <c r="E48">
        <v>2031</v>
      </c>
      <c r="I48" s="147">
        <f t="shared" si="5"/>
        <v>0</v>
      </c>
      <c r="AC48" t="str">
        <f t="shared" si="6"/>
        <v/>
      </c>
    </row>
    <row r="49" spans="3:29" hidden="1" x14ac:dyDescent="0.25">
      <c r="C49" t="s">
        <v>52</v>
      </c>
      <c r="E49">
        <v>2032</v>
      </c>
      <c r="I49" s="147">
        <f t="shared" si="5"/>
        <v>0</v>
      </c>
      <c r="AC49" t="str">
        <f t="shared" si="6"/>
        <v/>
      </c>
    </row>
    <row r="50" spans="3:29" hidden="1" x14ac:dyDescent="0.25">
      <c r="C50" t="s">
        <v>53</v>
      </c>
      <c r="E50">
        <v>2033</v>
      </c>
      <c r="I50" s="147">
        <f t="shared" si="5"/>
        <v>0</v>
      </c>
      <c r="AC50" t="str">
        <f t="shared" si="6"/>
        <v/>
      </c>
    </row>
    <row r="51" spans="3:29" hidden="1" x14ac:dyDescent="0.25">
      <c r="C51" t="s">
        <v>54</v>
      </c>
      <c r="E51">
        <v>2034</v>
      </c>
      <c r="I51" s="147">
        <f t="shared" si="5"/>
        <v>0</v>
      </c>
      <c r="AC51" t="str">
        <f t="shared" si="6"/>
        <v/>
      </c>
    </row>
    <row r="52" spans="3:29" hidden="1" x14ac:dyDescent="0.25">
      <c r="C52" t="s">
        <v>55</v>
      </c>
      <c r="E52">
        <v>2035</v>
      </c>
      <c r="I52" s="147">
        <f t="shared" si="5"/>
        <v>0</v>
      </c>
      <c r="AC52" t="str">
        <f t="shared" si="6"/>
        <v/>
      </c>
    </row>
    <row r="53" spans="3:29" hidden="1" x14ac:dyDescent="0.25">
      <c r="E53">
        <v>2036</v>
      </c>
      <c r="I53" s="147">
        <f t="shared" si="5"/>
        <v>0</v>
      </c>
      <c r="AC53" t="str">
        <f t="shared" si="6"/>
        <v/>
      </c>
    </row>
    <row r="54" spans="3:29" hidden="1" x14ac:dyDescent="0.25">
      <c r="E54">
        <v>2037</v>
      </c>
      <c r="I54" s="147">
        <f t="shared" si="5"/>
        <v>0</v>
      </c>
      <c r="AC54" t="str">
        <f t="shared" si="6"/>
        <v/>
      </c>
    </row>
    <row r="55" spans="3:29" hidden="1" x14ac:dyDescent="0.25">
      <c r="E55">
        <v>2038</v>
      </c>
      <c r="I55" s="147">
        <f t="shared" si="5"/>
        <v>0</v>
      </c>
      <c r="AC55" t="str">
        <f t="shared" si="6"/>
        <v/>
      </c>
    </row>
    <row r="56" spans="3:29" hidden="1" x14ac:dyDescent="0.25">
      <c r="E56">
        <v>2039</v>
      </c>
      <c r="I56" s="147">
        <f t="shared" si="5"/>
        <v>0</v>
      </c>
      <c r="AC56" t="str">
        <f t="shared" si="6"/>
        <v/>
      </c>
    </row>
    <row r="57" spans="3:29" hidden="1" x14ac:dyDescent="0.25">
      <c r="E57">
        <v>2040</v>
      </c>
      <c r="I57" s="147">
        <f t="shared" si="5"/>
        <v>0</v>
      </c>
      <c r="AC57" t="str">
        <f t="shared" si="6"/>
        <v/>
      </c>
    </row>
    <row r="58" spans="3:29" hidden="1" x14ac:dyDescent="0.25">
      <c r="E58">
        <v>2041</v>
      </c>
      <c r="I58" s="147">
        <f t="shared" si="5"/>
        <v>0</v>
      </c>
      <c r="AC58" t="str">
        <f t="shared" si="6"/>
        <v/>
      </c>
    </row>
    <row r="59" spans="3:29" hidden="1" x14ac:dyDescent="0.25">
      <c r="E59">
        <v>2042</v>
      </c>
      <c r="I59" s="147">
        <f t="shared" si="5"/>
        <v>0</v>
      </c>
      <c r="AC59" t="str">
        <f t="shared" si="6"/>
        <v/>
      </c>
    </row>
    <row r="60" spans="3:29" hidden="1" x14ac:dyDescent="0.25">
      <c r="E60">
        <v>2043</v>
      </c>
      <c r="I60" s="147">
        <f t="shared" si="5"/>
        <v>0</v>
      </c>
      <c r="AC60" t="str">
        <f t="shared" si="6"/>
        <v/>
      </c>
    </row>
    <row r="61" spans="3:29" hidden="1" x14ac:dyDescent="0.25">
      <c r="E61">
        <v>2044</v>
      </c>
      <c r="I61" s="147">
        <f t="shared" si="5"/>
        <v>0</v>
      </c>
      <c r="AC61" t="str">
        <f t="shared" si="6"/>
        <v/>
      </c>
    </row>
    <row r="62" spans="3:29" hidden="1" x14ac:dyDescent="0.25">
      <c r="E62">
        <v>2045</v>
      </c>
      <c r="I62" s="147">
        <f t="shared" si="5"/>
        <v>0</v>
      </c>
      <c r="AC62" t="str">
        <f t="shared" si="6"/>
        <v/>
      </c>
    </row>
    <row r="63" spans="3:29" hidden="1" x14ac:dyDescent="0.25">
      <c r="E63">
        <v>2046</v>
      </c>
      <c r="I63" s="147">
        <f t="shared" si="5"/>
        <v>0</v>
      </c>
      <c r="AC63" t="str">
        <f t="shared" si="6"/>
        <v/>
      </c>
    </row>
    <row r="64" spans="3:29" hidden="1" x14ac:dyDescent="0.25">
      <c r="E64">
        <v>2047</v>
      </c>
      <c r="I64" s="147">
        <f t="shared" si="5"/>
        <v>0</v>
      </c>
      <c r="AC64" t="str">
        <f t="shared" si="6"/>
        <v/>
      </c>
    </row>
    <row r="65" spans="5:29" hidden="1" x14ac:dyDescent="0.25">
      <c r="E65">
        <v>2048</v>
      </c>
      <c r="I65" s="147">
        <f t="shared" si="5"/>
        <v>0</v>
      </c>
      <c r="AC65" t="str">
        <f t="shared" si="6"/>
        <v/>
      </c>
    </row>
    <row r="66" spans="5:29" hidden="1" x14ac:dyDescent="0.25">
      <c r="E66">
        <v>2049</v>
      </c>
      <c r="I66" s="147">
        <f t="shared" si="5"/>
        <v>0</v>
      </c>
      <c r="AC66" t="str">
        <f t="shared" si="6"/>
        <v/>
      </c>
    </row>
    <row r="67" spans="5:29" hidden="1" x14ac:dyDescent="0.25">
      <c r="E67">
        <v>2050</v>
      </c>
      <c r="I67" s="147">
        <f t="shared" si="5"/>
        <v>0</v>
      </c>
      <c r="AC67" t="str">
        <f t="shared" si="6"/>
        <v/>
      </c>
    </row>
    <row r="68" spans="5:29" hidden="1" x14ac:dyDescent="0.25">
      <c r="E68">
        <v>2051</v>
      </c>
      <c r="I68" s="147">
        <f t="shared" si="5"/>
        <v>0</v>
      </c>
      <c r="AC68" t="str">
        <f t="shared" si="6"/>
        <v/>
      </c>
    </row>
    <row r="69" spans="5:29" hidden="1" x14ac:dyDescent="0.25">
      <c r="E69">
        <v>2052</v>
      </c>
      <c r="I69" s="147">
        <f t="shared" si="5"/>
        <v>0</v>
      </c>
      <c r="AC69" t="str">
        <f t="shared" si="6"/>
        <v/>
      </c>
    </row>
    <row r="70" spans="5:29" hidden="1" x14ac:dyDescent="0.25">
      <c r="E70">
        <v>2053</v>
      </c>
      <c r="I70" s="147">
        <f t="shared" si="5"/>
        <v>0</v>
      </c>
      <c r="AC70" t="str">
        <f t="shared" si="6"/>
        <v/>
      </c>
    </row>
    <row r="71" spans="5:29" hidden="1" x14ac:dyDescent="0.25">
      <c r="E71">
        <v>2054</v>
      </c>
      <c r="I71" s="147">
        <f t="shared" si="5"/>
        <v>0</v>
      </c>
      <c r="AC71" t="str">
        <f t="shared" si="6"/>
        <v/>
      </c>
    </row>
    <row r="72" spans="5:29" hidden="1" x14ac:dyDescent="0.25">
      <c r="E72">
        <v>2055</v>
      </c>
      <c r="I72" s="147">
        <f t="shared" si="5"/>
        <v>0</v>
      </c>
      <c r="AC72" t="str">
        <f t="shared" si="6"/>
        <v/>
      </c>
    </row>
    <row r="73" spans="5:29" hidden="1" x14ac:dyDescent="0.25">
      <c r="E73">
        <v>2056</v>
      </c>
      <c r="I73" s="147">
        <f t="shared" si="5"/>
        <v>0</v>
      </c>
      <c r="AC73" t="str">
        <f t="shared" si="6"/>
        <v/>
      </c>
    </row>
    <row r="74" spans="5:29" hidden="1" x14ac:dyDescent="0.25">
      <c r="E74">
        <v>2057</v>
      </c>
      <c r="I74" s="147">
        <f t="shared" si="5"/>
        <v>0</v>
      </c>
      <c r="AC74" t="str">
        <f t="shared" si="6"/>
        <v/>
      </c>
    </row>
    <row r="75" spans="5:29" hidden="1" x14ac:dyDescent="0.25">
      <c r="E75">
        <v>2058</v>
      </c>
      <c r="I75" s="147">
        <f t="shared" si="5"/>
        <v>0</v>
      </c>
      <c r="AC75" t="str">
        <f t="shared" si="6"/>
        <v/>
      </c>
    </row>
    <row r="76" spans="5:29" hidden="1" x14ac:dyDescent="0.25">
      <c r="E76">
        <v>2059</v>
      </c>
      <c r="I76" s="147">
        <f t="shared" si="5"/>
        <v>0</v>
      </c>
      <c r="AC76" t="str">
        <f t="shared" si="6"/>
        <v/>
      </c>
    </row>
    <row r="77" spans="5:29" hidden="1" x14ac:dyDescent="0.25">
      <c r="E77">
        <v>2060</v>
      </c>
      <c r="I77" s="147">
        <f t="shared" si="5"/>
        <v>0</v>
      </c>
      <c r="AC77" t="str">
        <f t="shared" si="6"/>
        <v/>
      </c>
    </row>
    <row r="78" spans="5:29" hidden="1" x14ac:dyDescent="0.25">
      <c r="E78">
        <v>2061</v>
      </c>
      <c r="I78" s="147">
        <f t="shared" si="5"/>
        <v>0</v>
      </c>
      <c r="AC78" t="str">
        <f t="shared" si="6"/>
        <v/>
      </c>
    </row>
    <row r="79" spans="5:29" hidden="1" x14ac:dyDescent="0.25">
      <c r="E79">
        <v>2062</v>
      </c>
      <c r="I79" s="147">
        <f t="shared" si="5"/>
        <v>0</v>
      </c>
      <c r="AC79" t="str">
        <f t="shared" si="6"/>
        <v/>
      </c>
    </row>
    <row r="80" spans="5:29" hidden="1" x14ac:dyDescent="0.25">
      <c r="E80">
        <v>2063</v>
      </c>
      <c r="I80" s="147">
        <f t="shared" si="5"/>
        <v>0</v>
      </c>
      <c r="AC80" t="str">
        <f t="shared" si="6"/>
        <v/>
      </c>
    </row>
    <row r="81" spans="5:29" hidden="1" x14ac:dyDescent="0.25">
      <c r="E81">
        <v>2064</v>
      </c>
      <c r="I81" s="147">
        <f t="shared" si="5"/>
        <v>0</v>
      </c>
      <c r="AC81" t="str">
        <f t="shared" si="6"/>
        <v/>
      </c>
    </row>
    <row r="82" spans="5:29" hidden="1" x14ac:dyDescent="0.25">
      <c r="E82">
        <v>2065</v>
      </c>
      <c r="I82" s="147">
        <f t="shared" si="5"/>
        <v>0</v>
      </c>
      <c r="AC82" t="str">
        <f t="shared" si="6"/>
        <v/>
      </c>
    </row>
    <row r="83" spans="5:29" hidden="1" x14ac:dyDescent="0.25">
      <c r="E83">
        <v>2066</v>
      </c>
      <c r="I83" s="147">
        <f t="shared" si="5"/>
        <v>0</v>
      </c>
      <c r="AC83" t="str">
        <f t="shared" si="6"/>
        <v/>
      </c>
    </row>
    <row r="84" spans="5:29" hidden="1" x14ac:dyDescent="0.25">
      <c r="E84">
        <v>2067</v>
      </c>
      <c r="I84" s="147">
        <f t="shared" si="5"/>
        <v>0</v>
      </c>
      <c r="AC84" t="str">
        <f t="shared" si="6"/>
        <v/>
      </c>
    </row>
    <row r="85" spans="5:29" hidden="1" x14ac:dyDescent="0.25">
      <c r="E85">
        <v>2068</v>
      </c>
      <c r="I85" s="147">
        <f t="shared" si="5"/>
        <v>0</v>
      </c>
      <c r="AC85" t="str">
        <f t="shared" si="6"/>
        <v/>
      </c>
    </row>
    <row r="86" spans="5:29" hidden="1" x14ac:dyDescent="0.25">
      <c r="E86">
        <v>2069</v>
      </c>
      <c r="I86" s="147">
        <f t="shared" si="5"/>
        <v>0</v>
      </c>
      <c r="AC86" t="str">
        <f t="shared" si="6"/>
        <v/>
      </c>
    </row>
    <row r="87" spans="5:29" hidden="1" x14ac:dyDescent="0.25">
      <c r="E87">
        <v>2070</v>
      </c>
      <c r="I87" s="147">
        <f t="shared" si="5"/>
        <v>0</v>
      </c>
      <c r="AC87" t="str">
        <f t="shared" si="6"/>
        <v/>
      </c>
    </row>
    <row r="88" spans="5:29" hidden="1" x14ac:dyDescent="0.25">
      <c r="E88">
        <v>2071</v>
      </c>
      <c r="I88" s="147">
        <f t="shared" si="5"/>
        <v>0</v>
      </c>
      <c r="AC88" t="str">
        <f t="shared" si="6"/>
        <v/>
      </c>
    </row>
    <row r="89" spans="5:29" hidden="1" x14ac:dyDescent="0.25">
      <c r="E89">
        <v>2072</v>
      </c>
      <c r="I89" s="147">
        <f t="shared" si="5"/>
        <v>0</v>
      </c>
      <c r="AC89" t="str">
        <f t="shared" si="6"/>
        <v/>
      </c>
    </row>
    <row r="90" spans="5:29" hidden="1" x14ac:dyDescent="0.25">
      <c r="E90">
        <v>2073</v>
      </c>
      <c r="I90" s="147">
        <f t="shared" si="5"/>
        <v>0</v>
      </c>
      <c r="AC90" t="str">
        <f t="shared" si="6"/>
        <v/>
      </c>
    </row>
    <row r="91" spans="5:29" hidden="1" x14ac:dyDescent="0.25">
      <c r="E91">
        <v>2074</v>
      </c>
      <c r="I91" s="147">
        <f t="shared" si="5"/>
        <v>0</v>
      </c>
      <c r="AC91" t="str">
        <f t="shared" si="6"/>
        <v/>
      </c>
    </row>
    <row r="92" spans="5:29" hidden="1" x14ac:dyDescent="0.25">
      <c r="E92">
        <v>2075</v>
      </c>
      <c r="I92" s="147">
        <f t="shared" si="5"/>
        <v>0</v>
      </c>
      <c r="AC92" t="str">
        <f t="shared" si="6"/>
        <v/>
      </c>
    </row>
    <row r="93" spans="5:29" hidden="1" x14ac:dyDescent="0.25">
      <c r="E93">
        <v>2076</v>
      </c>
      <c r="I93" s="147">
        <f t="shared" si="5"/>
        <v>0</v>
      </c>
      <c r="AC93" t="str">
        <f t="shared" si="6"/>
        <v/>
      </c>
    </row>
    <row r="94" spans="5:29" hidden="1" x14ac:dyDescent="0.25">
      <c r="E94">
        <v>2077</v>
      </c>
      <c r="I94" s="147">
        <f t="shared" si="5"/>
        <v>0</v>
      </c>
      <c r="AC94" t="str">
        <f t="shared" si="6"/>
        <v/>
      </c>
    </row>
    <row r="95" spans="5:29" hidden="1" x14ac:dyDescent="0.25">
      <c r="E95">
        <v>2078</v>
      </c>
      <c r="I95" s="147">
        <f t="shared" si="5"/>
        <v>0</v>
      </c>
      <c r="AC95" t="str">
        <f t="shared" si="6"/>
        <v/>
      </c>
    </row>
    <row r="96" spans="5:29" hidden="1" x14ac:dyDescent="0.25">
      <c r="E96">
        <v>2079</v>
      </c>
      <c r="I96" s="147">
        <f t="shared" si="5"/>
        <v>0</v>
      </c>
      <c r="AC96" t="str">
        <f t="shared" si="6"/>
        <v/>
      </c>
    </row>
    <row r="97" spans="1:29" hidden="1" x14ac:dyDescent="0.25">
      <c r="E97">
        <v>2080</v>
      </c>
      <c r="I97" s="147">
        <f t="shared" si="5"/>
        <v>0</v>
      </c>
      <c r="AC97" t="str">
        <f t="shared" si="6"/>
        <v/>
      </c>
    </row>
    <row r="98" spans="1:29" hidden="1" x14ac:dyDescent="0.25">
      <c r="A98" t="str">
        <f>'[1]les villes-sœurs'!A2</f>
        <v>Les Abymes</v>
      </c>
      <c r="B98" t="str">
        <f>'[1]les villes-sœurs'!B2</f>
        <v>Guadeloupe</v>
      </c>
      <c r="I98" s="147">
        <f t="shared" si="5"/>
        <v>0</v>
      </c>
      <c r="AC98" t="str">
        <f t="shared" si="6"/>
        <v/>
      </c>
    </row>
    <row r="99" spans="1:29" hidden="1" x14ac:dyDescent="0.25">
      <c r="A99" t="str">
        <f>'[1]les villes-sœurs'!A3</f>
        <v xml:space="preserve">Cotonou </v>
      </c>
      <c r="B99" t="str">
        <f>'[1]les villes-sœurs'!B3</f>
        <v>Bénin</v>
      </c>
      <c r="I99" s="147">
        <f t="shared" si="5"/>
        <v>0</v>
      </c>
      <c r="AC99" t="str">
        <f t="shared" si="6"/>
        <v/>
      </c>
    </row>
    <row r="100" spans="1:29" hidden="1" x14ac:dyDescent="0.25">
      <c r="A100" t="str">
        <f>'[1]les villes-sœurs'!A4</f>
        <v xml:space="preserve">Falkirk </v>
      </c>
      <c r="B100" t="str">
        <f>'[1]les villes-sœurs'!B4</f>
        <v>Écosse</v>
      </c>
      <c r="I100" s="147">
        <f t="shared" si="5"/>
        <v>0</v>
      </c>
      <c r="AC100" t="str">
        <f t="shared" si="6"/>
        <v/>
      </c>
    </row>
    <row r="101" spans="1:29" hidden="1" x14ac:dyDescent="0.25">
      <c r="A101" t="str">
        <f>'[1]les villes-sœurs'!A5</f>
        <v>Gyümri</v>
      </c>
      <c r="B101" t="str">
        <f>'[1]les villes-sœurs'!B5</f>
        <v>Arménie</v>
      </c>
      <c r="I101" s="147">
        <f t="shared" si="5"/>
        <v>0</v>
      </c>
      <c r="AC101" t="str">
        <f t="shared" si="6"/>
        <v/>
      </c>
    </row>
    <row r="102" spans="1:29" hidden="1" x14ac:dyDescent="0.25">
      <c r="A102" t="str">
        <f>'[1]les villes-sœurs'!A6</f>
        <v>Kiryat-Yam</v>
      </c>
      <c r="B102" t="str">
        <f>'[1]les villes-sœurs'!B6</f>
        <v>Israël</v>
      </c>
      <c r="I102" s="147">
        <f t="shared" si="5"/>
        <v>0</v>
      </c>
      <c r="AC102" t="str">
        <f t="shared" si="6"/>
        <v/>
      </c>
    </row>
    <row r="103" spans="1:29" hidden="1" x14ac:dyDescent="0.25">
      <c r="A103" t="str">
        <f>'[1]les villes-sœurs'!A7</f>
        <v xml:space="preserve">Loulé </v>
      </c>
      <c r="B103" t="str">
        <f>'[1]les villes-sœurs'!B7</f>
        <v>Portugal</v>
      </c>
      <c r="I103" s="147">
        <f t="shared" si="5"/>
        <v>0</v>
      </c>
      <c r="AC103" t="str">
        <f t="shared" si="6"/>
        <v/>
      </c>
    </row>
    <row r="104" spans="1:29" hidden="1" x14ac:dyDescent="0.25">
      <c r="A104" t="str">
        <f>'[1]les villes-sœurs'!A8</f>
        <v>Mataró</v>
      </c>
      <c r="B104" t="str">
        <f>'[1]les villes-sœurs'!B8</f>
        <v>Espagne</v>
      </c>
      <c r="I104" s="147">
        <f t="shared" si="5"/>
        <v>0</v>
      </c>
      <c r="AC104" t="str">
        <f t="shared" si="6"/>
        <v/>
      </c>
    </row>
    <row r="105" spans="1:29" hidden="1" x14ac:dyDescent="0.25">
      <c r="A105" t="str">
        <f>'[1]les villes-sœurs'!A9</f>
        <v xml:space="preserve">Playa </v>
      </c>
      <c r="B105" t="str">
        <f>'[1]les villes-sœurs'!B9</f>
        <v>Cuba</v>
      </c>
      <c r="I105" s="147">
        <f t="shared" ref="I105:I113" si="7">IFERROR(K105,"")</f>
        <v>0</v>
      </c>
      <c r="AC105" t="str">
        <f t="shared" ref="AC105:AC113" si="8">LEFT(L105,11)</f>
        <v/>
      </c>
    </row>
    <row r="106" spans="1:29" hidden="1" x14ac:dyDescent="0.25">
      <c r="A106" t="str">
        <f>'[1]les villes-sœurs'!A10</f>
        <v xml:space="preserve">Salzgitter </v>
      </c>
      <c r="B106" t="str">
        <f>'[1]les villes-sœurs'!B10</f>
        <v>Allemagne</v>
      </c>
      <c r="I106" s="147">
        <f t="shared" si="7"/>
        <v>0</v>
      </c>
      <c r="AC106" t="str">
        <f t="shared" si="8"/>
        <v/>
      </c>
    </row>
    <row r="107" spans="1:29" hidden="1" x14ac:dyDescent="0.25">
      <c r="A107">
        <f>'[1]les villes-sœurs'!A11</f>
        <v>0</v>
      </c>
      <c r="B107">
        <f>'[1]les villes-sœurs'!B11</f>
        <v>0</v>
      </c>
      <c r="I107" s="147">
        <f t="shared" si="7"/>
        <v>0</v>
      </c>
      <c r="AC107" t="str">
        <f t="shared" si="8"/>
        <v/>
      </c>
    </row>
    <row r="108" spans="1:29" hidden="1" x14ac:dyDescent="0.25">
      <c r="A108">
        <f>'[1]les villes-sœurs'!A12</f>
        <v>0</v>
      </c>
      <c r="B108">
        <f>'[1]les villes-sœurs'!B12</f>
        <v>0</v>
      </c>
      <c r="I108" s="147">
        <f t="shared" si="7"/>
        <v>0</v>
      </c>
      <c r="AC108" t="str">
        <f t="shared" si="8"/>
        <v/>
      </c>
    </row>
    <row r="109" spans="1:29" hidden="1" x14ac:dyDescent="0.25">
      <c r="A109">
        <f>'[1]les villes-sœurs'!A13</f>
        <v>0</v>
      </c>
      <c r="B109">
        <f>'[1]les villes-sœurs'!B13</f>
        <v>0</v>
      </c>
      <c r="I109" s="147">
        <f t="shared" si="7"/>
        <v>0</v>
      </c>
      <c r="AC109" t="str">
        <f t="shared" si="8"/>
        <v/>
      </c>
    </row>
    <row r="110" spans="1:29" hidden="1" x14ac:dyDescent="0.25">
      <c r="A110">
        <f>'[1]les villes-sœurs'!A14</f>
        <v>0</v>
      </c>
      <c r="B110">
        <f>'[1]les villes-sœurs'!B14</f>
        <v>0</v>
      </c>
      <c r="I110" s="147">
        <f t="shared" si="7"/>
        <v>0</v>
      </c>
      <c r="AC110" t="str">
        <f t="shared" si="8"/>
        <v/>
      </c>
    </row>
    <row r="111" spans="1:29" hidden="1" x14ac:dyDescent="0.25">
      <c r="A111">
        <f>'[1]les villes-sœurs'!A15</f>
        <v>0</v>
      </c>
      <c r="B111">
        <f>'[1]les villes-sœurs'!B15</f>
        <v>0</v>
      </c>
      <c r="I111" s="147">
        <f t="shared" si="7"/>
        <v>0</v>
      </c>
      <c r="AC111" t="str">
        <f t="shared" si="8"/>
        <v/>
      </c>
    </row>
    <row r="112" spans="1:29" hidden="1" x14ac:dyDescent="0.25">
      <c r="A112">
        <f>'[1]les villes-sœurs'!A16</f>
        <v>0</v>
      </c>
      <c r="B112">
        <f>'[1]les villes-sœurs'!B16</f>
        <v>0</v>
      </c>
      <c r="I112" s="147">
        <f t="shared" si="7"/>
        <v>0</v>
      </c>
      <c r="AC112" t="str">
        <f t="shared" si="8"/>
        <v/>
      </c>
    </row>
    <row r="113" spans="1:40" hidden="1" x14ac:dyDescent="0.25">
      <c r="I113" s="147">
        <f t="shared" si="7"/>
        <v>0</v>
      </c>
      <c r="AC113" t="str">
        <f t="shared" si="8"/>
        <v/>
      </c>
    </row>
    <row r="114" spans="1:40" hidden="1" x14ac:dyDescent="0.25">
      <c r="F114" s="152">
        <f>AW31</f>
        <v>0</v>
      </c>
      <c r="H114" s="153"/>
      <c r="I114" s="154"/>
      <c r="K114" s="155"/>
      <c r="L114" s="156"/>
      <c r="M114" s="157"/>
      <c r="N114" s="157"/>
      <c r="O114" s="157"/>
      <c r="P114" s="158"/>
      <c r="Q114" s="158"/>
      <c r="R114" s="158"/>
      <c r="S114" s="157"/>
      <c r="T114" s="157"/>
      <c r="U114" s="157"/>
      <c r="V114" s="157"/>
      <c r="W114" s="157"/>
      <c r="X114" s="157"/>
      <c r="Y114" s="157"/>
      <c r="Z114" s="157"/>
      <c r="AA114" s="157"/>
      <c r="AB114" s="157"/>
      <c r="AC114" s="159" t="str">
        <f>LEFT(L114,16)</f>
        <v/>
      </c>
    </row>
    <row r="115" spans="1:40" hidden="1" x14ac:dyDescent="0.25">
      <c r="H115" s="160"/>
      <c r="I115" s="161"/>
    </row>
    <row r="116" spans="1:40" hidden="1" x14ac:dyDescent="0.25">
      <c r="K116" s="162"/>
    </row>
    <row r="117" spans="1:40" hidden="1" x14ac:dyDescent="0.25">
      <c r="K117" s="162"/>
      <c r="L117" s="162"/>
    </row>
    <row r="118" spans="1:40" hidden="1" x14ac:dyDescent="0.25">
      <c r="K118" s="162"/>
      <c r="L118" s="162"/>
      <c r="M118" s="162"/>
    </row>
    <row r="119" spans="1:40" hidden="1" x14ac:dyDescent="0.25">
      <c r="K119" s="163"/>
      <c r="L119" s="163"/>
      <c r="M119" s="163"/>
      <c r="N119" s="163"/>
    </row>
    <row r="120" spans="1:40" ht="15.75" hidden="1" x14ac:dyDescent="0.25">
      <c r="A120" s="16" t="s">
        <v>59</v>
      </c>
      <c r="H120" s="164"/>
      <c r="I120" s="139"/>
      <c r="K120" s="164"/>
      <c r="L120" s="139"/>
    </row>
    <row r="121" spans="1:40" hidden="1" x14ac:dyDescent="0.25"/>
    <row r="122" spans="1:40" hidden="1" x14ac:dyDescent="0.25">
      <c r="AJ122" s="3" t="str">
        <f>AB11</f>
        <v/>
      </c>
      <c r="AK122" s="3"/>
      <c r="AL122" s="3" t="str">
        <f>IF(AB11&lt;&gt;"",VLOOKUP(AB11,'[1]les villes-sœurs'!A2:B16,2,FALSE),"")</f>
        <v/>
      </c>
      <c r="AM122" s="3"/>
      <c r="AN122" s="3"/>
    </row>
    <row r="123" spans="1:40" hidden="1" x14ac:dyDescent="0.25">
      <c r="C123" t="s">
        <v>57</v>
      </c>
    </row>
    <row r="124" spans="1:40" hidden="1" x14ac:dyDescent="0.25">
      <c r="C124" t="s">
        <v>58</v>
      </c>
    </row>
    <row r="125" spans="1:40" hidden="1" x14ac:dyDescent="0.25">
      <c r="C125" t="s">
        <v>56</v>
      </c>
    </row>
    <row r="126" spans="1:40" x14ac:dyDescent="0.25">
      <c r="C126" s="137"/>
      <c r="D126" s="165"/>
    </row>
    <row r="127" spans="1:40" x14ac:dyDescent="0.25">
      <c r="C127" s="137"/>
      <c r="D127" s="165"/>
    </row>
  </sheetData>
  <mergeCells count="77">
    <mergeCell ref="C126:C127"/>
    <mergeCell ref="M31:N31"/>
    <mergeCell ref="AE31:AM31"/>
    <mergeCell ref="M32:N32"/>
    <mergeCell ref="AE32:AM32"/>
    <mergeCell ref="C35:C36"/>
    <mergeCell ref="D35:D36"/>
    <mergeCell ref="H36:I36"/>
    <mergeCell ref="E29:G29"/>
    <mergeCell ref="K29:L29"/>
    <mergeCell ref="E30:G30"/>
    <mergeCell ref="K30:L30"/>
    <mergeCell ref="C31:D32"/>
    <mergeCell ref="E31:E32"/>
    <mergeCell ref="H31:H32"/>
    <mergeCell ref="I31:I32"/>
    <mergeCell ref="J31:J32"/>
    <mergeCell ref="C27:D27"/>
    <mergeCell ref="E27:I27"/>
    <mergeCell ref="K27:N27"/>
    <mergeCell ref="C28:D28"/>
    <mergeCell ref="E28:I28"/>
    <mergeCell ref="AT28:AW28"/>
    <mergeCell ref="AF24:AM24"/>
    <mergeCell ref="E25:G25"/>
    <mergeCell ref="L25:N25"/>
    <mergeCell ref="AF25:AM25"/>
    <mergeCell ref="E26:G26"/>
    <mergeCell ref="L26:N26"/>
    <mergeCell ref="E22:G22"/>
    <mergeCell ref="L22:N22"/>
    <mergeCell ref="E23:G23"/>
    <mergeCell ref="L23:N23"/>
    <mergeCell ref="E24:G24"/>
    <mergeCell ref="L24:N24"/>
    <mergeCell ref="E19:G19"/>
    <mergeCell ref="L19:N19"/>
    <mergeCell ref="E20:G20"/>
    <mergeCell ref="L20:N20"/>
    <mergeCell ref="E21:G21"/>
    <mergeCell ref="L21:N21"/>
    <mergeCell ref="E16:G16"/>
    <mergeCell ref="L16:N16"/>
    <mergeCell ref="E17:G17"/>
    <mergeCell ref="L17:N17"/>
    <mergeCell ref="E18:G18"/>
    <mergeCell ref="L18:N18"/>
    <mergeCell ref="E13:G13"/>
    <mergeCell ref="L13:N13"/>
    <mergeCell ref="E14:G14"/>
    <mergeCell ref="L14:N14"/>
    <mergeCell ref="AF14:AL14"/>
    <mergeCell ref="E15:G15"/>
    <mergeCell ref="L15:N15"/>
    <mergeCell ref="J10:J11"/>
    <mergeCell ref="K10:K11"/>
    <mergeCell ref="L10:N11"/>
    <mergeCell ref="AE10:AM10"/>
    <mergeCell ref="E12:G12"/>
    <mergeCell ref="L12:N12"/>
    <mergeCell ref="AE12:AM12"/>
    <mergeCell ref="L4:M4"/>
    <mergeCell ref="AZ4:BB4"/>
    <mergeCell ref="D7:E7"/>
    <mergeCell ref="M8:N9"/>
    <mergeCell ref="A10:A11"/>
    <mergeCell ref="B10:B11"/>
    <mergeCell ref="C10:C11"/>
    <mergeCell ref="D10:D11"/>
    <mergeCell ref="E10:G11"/>
    <mergeCell ref="I10:I11"/>
    <mergeCell ref="A1:N1"/>
    <mergeCell ref="AL1:AM1"/>
    <mergeCell ref="AZ1:BA1"/>
    <mergeCell ref="C2:N2"/>
    <mergeCell ref="AL2:AM2"/>
    <mergeCell ref="AO3:AP3"/>
  </mergeCells>
  <conditionalFormatting sqref="C12:D26">
    <cfRule type="expression" dxfId="25" priority="1">
      <formula>NOT(ISERROR(MATCH($C12,$BM$10:$BM$22,0)))</formula>
    </cfRule>
    <cfRule type="expression" dxfId="24" priority="2">
      <formula>OR(WEEKDAY($C12)=1,WEEKDAY($C12)=1)</formula>
    </cfRule>
  </conditionalFormatting>
  <conditionalFormatting sqref="D29:D30 H29:H30">
    <cfRule type="expression" dxfId="23" priority="9">
      <formula>OR(WEEKDAY($D29)=1,WEEKDAY($D29)=1)</formula>
    </cfRule>
  </conditionalFormatting>
  <conditionalFormatting sqref="D29:D30 I29:I30">
    <cfRule type="expression" dxfId="22" priority="8">
      <formula>NOT(ISERROR(MATCH($D29,$BM$10:$BM$22,0)))</formula>
    </cfRule>
  </conditionalFormatting>
  <conditionalFormatting sqref="E12:E26">
    <cfRule type="expression" dxfId="21" priority="14">
      <formula>NOT(ISERROR(MATCH($C12,$BM$10:$BM$22,0)))</formula>
    </cfRule>
    <cfRule type="expression" dxfId="20" priority="15">
      <formula>OR(WEEKDAY($C12)=1,WEEKDAY($C12)=1)</formula>
    </cfRule>
  </conditionalFormatting>
  <conditionalFormatting sqref="E27">
    <cfRule type="expression" dxfId="19" priority="5">
      <formula>NOT(ISERROR(MATCH($C27,$BM$10:$BM$22,0)))</formula>
    </cfRule>
    <cfRule type="expression" dxfId="18" priority="6">
      <formula>OR(WEEKDAY($C27)=1,WEEKDAY($C27)=1)</formula>
    </cfRule>
  </conditionalFormatting>
  <conditionalFormatting sqref="H12:H26">
    <cfRule type="expression" dxfId="17" priority="12">
      <formula>NOT(ISERROR(MATCH($C12,$BM$10:$BM$22,0)))</formula>
    </cfRule>
    <cfRule type="expression" dxfId="16" priority="13">
      <formula>OR(WEEKDAY($C12)=1,WEEKDAY($C12)=1)</formula>
    </cfRule>
  </conditionalFormatting>
  <conditionalFormatting sqref="L114">
    <cfRule type="expression" dxfId="15" priority="4">
      <formula>IF($K$114=0,"",1)</formula>
    </cfRule>
  </conditionalFormatting>
  <conditionalFormatting sqref="AE32:AM32">
    <cfRule type="containsErrors" dxfId="14" priority="3">
      <formula>ISERROR(AE32)</formula>
    </cfRule>
  </conditionalFormatting>
  <conditionalFormatting sqref="AF16:AL22">
    <cfRule type="cellIs" dxfId="13" priority="10" stopIfTrue="1" operator="equal">
      <formula>TODAY()</formula>
    </cfRule>
    <cfRule type="expression" dxfId="12" priority="11" stopIfTrue="1">
      <formula>COUNTIF($BM$12:$BM$22,AF16)</formula>
    </cfRule>
  </conditionalFormatting>
  <conditionalFormatting sqref="AT31:AU31">
    <cfRule type="expression" dxfId="11" priority="7">
      <formula>IF($D$29=0,"",1)</formula>
    </cfRule>
  </conditionalFormatting>
  <dataValidations count="5">
    <dataValidation type="list" allowBlank="1" showInputMessage="1" sqref="D29:D30" xr:uid="{4E6A1A2F-3A80-41B1-ABA2-064461DE4532}">
      <formula1>$AY$5:$AY$36</formula1>
    </dataValidation>
    <dataValidation type="list" allowBlank="1" showInputMessage="1" sqref="C28:D28" xr:uid="{226AB558-1A3A-482B-A2B6-5C85582BD215}">
      <formula1>$A$97:$A$112</formula1>
    </dataValidation>
    <dataValidation type="list" allowBlank="1" showInputMessage="1" showErrorMessage="1" sqref="A12:A30" xr:uid="{7D4FCD45-E1F5-4498-85D4-065C2E629622}">
      <formula1>$A$40:$A$42</formula1>
    </dataValidation>
    <dataValidation type="list" allowBlank="1" showInputMessage="1" showErrorMessage="1" sqref="AT4" xr:uid="{5C3D2826-5843-4EC5-B025-8E02AC48CD81}">
      <formula1>$C$41:$C$52</formula1>
    </dataValidation>
    <dataValidation type="list" allowBlank="1" showInputMessage="1" sqref="AU4" xr:uid="{7414AC08-1B41-4B37-B5F5-0A4970FC9A31}">
      <formula1>$E$41:$E$97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2F7C1-E455-4387-A7DE-E0A336DD3480}">
  <dimension ref="A1:BM127"/>
  <sheetViews>
    <sheetView showGridLines="0" topLeftCell="E2" workbookViewId="0">
      <selection activeCell="Z22" sqref="Z22:AI23"/>
    </sheetView>
  </sheetViews>
  <sheetFormatPr baseColWidth="10" defaultRowHeight="15" x14ac:dyDescent="0.25"/>
  <cols>
    <col min="1" max="2" width="14.140625" hidden="1" customWidth="1"/>
    <col min="3" max="3" width="14" customWidth="1"/>
    <col min="4" max="4" width="27.140625" customWidth="1"/>
    <col min="6" max="6" width="10.5703125" hidden="1" customWidth="1"/>
    <col min="7" max="7" width="7.7109375" hidden="1" customWidth="1"/>
    <col min="11" max="11" width="12.5703125" customWidth="1"/>
    <col min="12" max="12" width="10.42578125" customWidth="1"/>
    <col min="13" max="13" width="7.85546875" customWidth="1"/>
    <col min="14" max="14" width="22" customWidth="1"/>
    <col min="15" max="15" width="5.28515625" customWidth="1"/>
    <col min="16" max="18" width="5.28515625" style="2" customWidth="1"/>
    <col min="19" max="19" width="5.28515625" customWidth="1"/>
    <col min="20" max="20" width="9" customWidth="1"/>
    <col min="21" max="25" width="5.28515625" customWidth="1"/>
    <col min="26" max="26" width="10.5703125" customWidth="1"/>
    <col min="27" max="27" width="2.85546875" customWidth="1"/>
    <col min="28" max="28" width="10.5703125" customWidth="1"/>
    <col min="29" max="29" width="5.7109375" customWidth="1"/>
    <col min="30" max="30" width="3.85546875" customWidth="1"/>
    <col min="31" max="39" width="3.7109375" customWidth="1"/>
    <col min="40" max="40" width="3.7109375" hidden="1" customWidth="1"/>
    <col min="41" max="42" width="11.42578125" hidden="1" customWidth="1"/>
    <col min="43" max="50" width="11.42578125" style="3" hidden="1" customWidth="1"/>
    <col min="51" max="51" width="26.42578125" style="4" hidden="1" customWidth="1"/>
    <col min="52" max="58" width="11.42578125" style="3"/>
    <col min="65" max="65" width="40.5703125" hidden="1" customWidth="1"/>
  </cols>
  <sheetData>
    <row r="1" spans="1:65" ht="18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66"/>
      <c r="P1" s="167"/>
      <c r="Q1" s="167"/>
      <c r="R1" s="167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  <c r="AD1" s="166"/>
      <c r="AE1" s="168" t="s">
        <v>1</v>
      </c>
      <c r="AF1" s="169"/>
      <c r="AG1" s="169"/>
      <c r="AH1" s="169"/>
      <c r="AI1" s="169"/>
      <c r="AJ1" s="169"/>
      <c r="AK1" s="169"/>
      <c r="AL1" s="170">
        <f>'[1]Récap '!AG2</f>
        <v>1.75</v>
      </c>
      <c r="AM1" s="170"/>
      <c r="AN1" s="166"/>
      <c r="AO1" s="166"/>
      <c r="AP1" s="166"/>
      <c r="AQ1" s="171"/>
      <c r="AR1" s="172">
        <v>0.58333333333333337</v>
      </c>
      <c r="AS1" s="171"/>
      <c r="AT1" s="171"/>
      <c r="AU1" s="171"/>
      <c r="AV1" s="171"/>
      <c r="AW1" s="171"/>
      <c r="AX1" s="171"/>
      <c r="AY1" s="173"/>
      <c r="AZ1" s="174">
        <v>0.29166666666666669</v>
      </c>
      <c r="BA1" s="174"/>
      <c r="BB1" s="171"/>
    </row>
    <row r="2" spans="1:65" ht="16.5" customHeight="1" thickBot="1" x14ac:dyDescent="0.3">
      <c r="A2" s="5"/>
      <c r="B2" s="5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75"/>
      <c r="P2" s="175"/>
      <c r="Q2" s="167"/>
      <c r="R2" s="167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8" t="s">
        <v>2</v>
      </c>
      <c r="AF2" s="169"/>
      <c r="AG2" s="169"/>
      <c r="AH2" s="169"/>
      <c r="AI2" s="169"/>
      <c r="AJ2" s="169"/>
      <c r="AK2" s="169"/>
      <c r="AL2" s="176">
        <f>'[1]Récap '!AH2</f>
        <v>2</v>
      </c>
      <c r="AM2" s="176"/>
      <c r="AN2" s="166"/>
      <c r="AO2" s="177">
        <f>AO5</f>
        <v>1</v>
      </c>
      <c r="AP2" s="178"/>
      <c r="AQ2" s="171"/>
      <c r="AR2" s="171"/>
      <c r="AS2" s="171"/>
      <c r="AT2" s="171"/>
      <c r="AU2" s="171"/>
      <c r="AV2" s="171"/>
      <c r="AW2" s="171"/>
      <c r="AX2" s="171"/>
      <c r="AY2" s="173"/>
      <c r="AZ2" s="171"/>
      <c r="BA2" s="171"/>
      <c r="BB2" s="171"/>
    </row>
    <row r="3" spans="1:65" ht="7.5" customHeight="1" x14ac:dyDescent="0.25">
      <c r="O3" s="166"/>
      <c r="P3" s="167"/>
      <c r="Q3" s="167"/>
      <c r="R3" s="167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79">
        <f>AU4</f>
        <v>2024</v>
      </c>
      <c r="AP3" s="180"/>
      <c r="AQ3" s="171"/>
      <c r="AR3" s="171"/>
      <c r="AS3" s="171"/>
      <c r="AT3" s="171"/>
      <c r="AU3" s="171"/>
      <c r="AV3" s="171"/>
      <c r="AW3" s="171"/>
      <c r="AX3" s="171"/>
      <c r="AY3" s="173"/>
      <c r="AZ3" s="171"/>
      <c r="BA3" s="171"/>
      <c r="BB3" s="171"/>
    </row>
    <row r="4" spans="1:65" ht="15.75" x14ac:dyDescent="0.25">
      <c r="B4" s="6"/>
      <c r="C4" s="7"/>
      <c r="D4" s="7"/>
      <c r="L4" s="8" t="s">
        <v>3</v>
      </c>
      <c r="M4" s="9"/>
      <c r="N4" s="10"/>
      <c r="O4" s="166"/>
      <c r="P4" s="167"/>
      <c r="Q4" s="167"/>
      <c r="R4" s="167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71"/>
      <c r="AR4" s="171"/>
      <c r="AS4" s="171"/>
      <c r="AT4" s="181" t="s">
        <v>4</v>
      </c>
      <c r="AU4" s="182">
        <f>'[1]Récap '!B2</f>
        <v>2024</v>
      </c>
      <c r="AV4" s="171"/>
      <c r="AW4" s="171"/>
      <c r="AX4" s="171"/>
      <c r="AY4" s="183">
        <f>DAY(EOMONTH(AZ4,0))</f>
        <v>31</v>
      </c>
      <c r="AZ4" s="184"/>
      <c r="BA4" s="184"/>
      <c r="BB4" s="184"/>
    </row>
    <row r="5" spans="1:65" ht="15.75" x14ac:dyDescent="0.25">
      <c r="B5" s="6"/>
      <c r="C5" s="11"/>
      <c r="D5" s="11"/>
      <c r="O5" s="166"/>
      <c r="P5" s="167"/>
      <c r="Q5" s="167"/>
      <c r="R5" s="167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6"/>
      <c r="AH5" s="166"/>
      <c r="AI5" s="166"/>
      <c r="AJ5" s="166"/>
      <c r="AK5" s="166"/>
      <c r="AL5" s="166"/>
      <c r="AM5" s="166"/>
      <c r="AN5" s="166"/>
      <c r="AO5" s="185">
        <f>MONTH(DATEVALUE(AT4&amp;"1"))</f>
        <v>1</v>
      </c>
      <c r="AP5" s="166"/>
      <c r="AQ5" s="171"/>
      <c r="AR5" s="171"/>
      <c r="AS5" s="171"/>
      <c r="AT5" s="171"/>
      <c r="AU5" s="171"/>
      <c r="AV5" s="171"/>
      <c r="AW5" s="171"/>
      <c r="AX5" s="171"/>
      <c r="AY5" s="173"/>
      <c r="AZ5" s="171"/>
      <c r="BA5" s="171"/>
      <c r="BB5" s="171"/>
    </row>
    <row r="6" spans="1:65" ht="15.75" x14ac:dyDescent="0.25">
      <c r="B6" s="6"/>
      <c r="C6" s="11"/>
      <c r="D6" s="11"/>
      <c r="K6" s="12"/>
      <c r="L6" s="6"/>
      <c r="O6" s="166"/>
      <c r="P6" s="167"/>
      <c r="Q6" s="167"/>
      <c r="R6" s="167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  <c r="AO6" s="166"/>
      <c r="AP6" s="166"/>
      <c r="AQ6" s="171"/>
      <c r="AR6" s="171"/>
      <c r="AS6" s="171"/>
      <c r="AT6" s="171"/>
      <c r="AU6" s="171"/>
      <c r="AV6" s="171"/>
      <c r="AW6" s="171"/>
      <c r="AX6" s="171"/>
      <c r="AY6" s="186">
        <f>IF(ROWS($AZ$4:AZ4)-1&lt;$AY$4,$AZ$4+ROWS($AZ$4:AZ4)-1,"")</f>
        <v>0</v>
      </c>
      <c r="AZ6" s="171"/>
      <c r="BA6" s="171"/>
      <c r="BB6" s="171"/>
    </row>
    <row r="7" spans="1:65" ht="15.75" x14ac:dyDescent="0.25">
      <c r="B7" s="14"/>
      <c r="C7" s="11"/>
      <c r="D7" s="15"/>
      <c r="E7" s="15"/>
      <c r="F7" s="14"/>
      <c r="G7" s="14"/>
      <c r="O7" s="166"/>
      <c r="P7" s="167"/>
      <c r="Q7" s="167"/>
      <c r="R7" s="167"/>
      <c r="S7" s="166"/>
      <c r="T7" s="166"/>
      <c r="U7" s="166"/>
      <c r="V7" s="166"/>
      <c r="W7" s="166"/>
      <c r="X7" s="166"/>
      <c r="Y7" s="166"/>
      <c r="Z7" s="166"/>
      <c r="AA7" s="166"/>
      <c r="AB7" s="166"/>
      <c r="AC7" s="166"/>
      <c r="AD7" s="166"/>
      <c r="AE7" s="166"/>
      <c r="AF7" s="166"/>
      <c r="AG7" s="166"/>
      <c r="AH7" s="166"/>
      <c r="AI7" s="166"/>
      <c r="AJ7" s="166"/>
      <c r="AK7" s="166"/>
      <c r="AL7" s="166"/>
      <c r="AM7" s="166"/>
      <c r="AN7" s="166"/>
      <c r="AO7" s="166"/>
      <c r="AP7" s="166"/>
      <c r="AQ7" s="171"/>
      <c r="AR7" s="171"/>
      <c r="AS7" s="171"/>
      <c r="AT7" s="171"/>
      <c r="AU7" s="171"/>
      <c r="AV7" s="171"/>
      <c r="AW7" s="171"/>
      <c r="AX7" s="171"/>
      <c r="AY7" s="186">
        <f>IF(ROWS($AZ$4:AZ5)-1&lt;$AY$4,$AZ$4+ROWS($AZ$4:AZ5)-1,"")</f>
        <v>1</v>
      </c>
      <c r="AZ7" s="171"/>
      <c r="BA7" s="171"/>
      <c r="BB7" s="171"/>
    </row>
    <row r="8" spans="1:65" ht="6.75" customHeight="1" x14ac:dyDescent="0.25">
      <c r="A8" s="16"/>
      <c r="M8" s="17">
        <f ca="1">TODAY()</f>
        <v>45558</v>
      </c>
      <c r="N8" s="18"/>
      <c r="O8" s="166"/>
      <c r="P8" s="167"/>
      <c r="Q8" s="167"/>
      <c r="R8" s="167"/>
      <c r="S8" s="166"/>
      <c r="T8" s="166"/>
      <c r="U8" s="166"/>
      <c r="V8" s="166"/>
      <c r="W8" s="166"/>
      <c r="X8" s="166"/>
      <c r="Y8" s="166"/>
      <c r="Z8" s="166"/>
      <c r="AA8" s="166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71"/>
      <c r="AR8" s="171"/>
      <c r="AS8" s="171"/>
      <c r="AT8" s="171"/>
      <c r="AU8" s="171"/>
      <c r="AV8" s="171"/>
      <c r="AW8" s="171"/>
      <c r="AX8" s="171"/>
      <c r="AY8" s="186">
        <f>IF(ROWS($AZ$4:AZ6)-1&lt;$AY$4,$AZ$4+ROWS($AZ$4:AZ6)-1,"")</f>
        <v>2</v>
      </c>
      <c r="AZ8" s="171"/>
      <c r="BA8" s="171"/>
      <c r="BB8" s="171"/>
    </row>
    <row r="9" spans="1:65" ht="6.75" customHeight="1" x14ac:dyDescent="0.25">
      <c r="A9" s="19"/>
      <c r="M9" s="20"/>
      <c r="N9" s="20"/>
      <c r="O9" s="166"/>
      <c r="P9" s="167"/>
      <c r="Q9" s="167"/>
      <c r="R9" s="167"/>
      <c r="S9" s="166"/>
      <c r="T9" s="166"/>
      <c r="U9" s="166"/>
      <c r="V9" s="166"/>
      <c r="W9" s="166"/>
      <c r="X9" s="166"/>
      <c r="Y9" s="166"/>
      <c r="Z9" s="166"/>
      <c r="AA9" s="166"/>
      <c r="AB9" s="166"/>
      <c r="AC9" s="166"/>
      <c r="AD9" s="166"/>
      <c r="AE9" s="166"/>
      <c r="AF9" s="166"/>
      <c r="AG9" s="166"/>
      <c r="AH9" s="166"/>
      <c r="AI9" s="166"/>
      <c r="AJ9" s="166"/>
      <c r="AK9" s="166"/>
      <c r="AL9" s="166"/>
      <c r="AM9" s="166"/>
      <c r="AN9" s="166"/>
      <c r="AO9" s="166"/>
      <c r="AP9" s="166"/>
      <c r="AQ9" s="171"/>
      <c r="AR9" s="171"/>
      <c r="AS9" s="171"/>
      <c r="AT9" s="171"/>
      <c r="AU9" s="171"/>
      <c r="AV9" s="171"/>
      <c r="AW9" s="171"/>
      <c r="AX9" s="171"/>
      <c r="AY9" s="186">
        <f>IF(ROWS($AZ$4:AZ7)-1&lt;$AY$4,$AZ$4+ROWS($AZ$4:AZ7)-1,"")</f>
        <v>3</v>
      </c>
      <c r="AZ9" s="171"/>
      <c r="BA9" s="171"/>
      <c r="BB9" s="171"/>
    </row>
    <row r="10" spans="1:65" ht="17.25" customHeight="1" x14ac:dyDescent="0.25">
      <c r="A10" s="21" t="s">
        <v>5</v>
      </c>
      <c r="B10" s="21" t="s">
        <v>6</v>
      </c>
      <c r="C10" s="22" t="s">
        <v>7</v>
      </c>
      <c r="D10" s="23" t="s">
        <v>8</v>
      </c>
      <c r="E10" s="24" t="s">
        <v>9</v>
      </c>
      <c r="F10" s="25"/>
      <c r="G10" s="26"/>
      <c r="H10" s="27" t="s">
        <v>10</v>
      </c>
      <c r="I10" s="22" t="s">
        <v>11</v>
      </c>
      <c r="J10" s="28" t="s">
        <v>12</v>
      </c>
      <c r="K10" s="23" t="s">
        <v>13</v>
      </c>
      <c r="L10" s="25" t="s">
        <v>14</v>
      </c>
      <c r="M10" s="25"/>
      <c r="N10" s="26"/>
      <c r="O10" s="166"/>
      <c r="P10" s="167"/>
      <c r="Q10" s="167"/>
      <c r="R10" s="167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87"/>
      <c r="AF10" s="187"/>
      <c r="AG10" s="187"/>
      <c r="AH10" s="187"/>
      <c r="AI10" s="187"/>
      <c r="AJ10" s="187"/>
      <c r="AK10" s="187"/>
      <c r="AL10" s="187"/>
      <c r="AM10" s="187"/>
      <c r="AN10" s="166"/>
      <c r="AO10" s="166"/>
      <c r="AP10" s="166"/>
      <c r="AQ10" s="171"/>
      <c r="AR10" s="171"/>
      <c r="AS10" s="171"/>
      <c r="AT10" s="171"/>
      <c r="AU10" s="171"/>
      <c r="AV10" s="171"/>
      <c r="AW10" s="171"/>
      <c r="AX10" s="171"/>
      <c r="AY10" s="186">
        <f>IF(ROWS($AZ$4:AZ8)-1&lt;$AY$4,$AZ$4+ROWS($AZ$4:AZ8)-1,"")</f>
        <v>4</v>
      </c>
      <c r="AZ10" s="171"/>
      <c r="BA10" s="171"/>
      <c r="BB10" s="171"/>
      <c r="BM10" s="29">
        <f>ROUND(DATE(AU4,4,MOD(234-11*MOD(AU4,19),30))/7,0)*7-6</f>
        <v>45382</v>
      </c>
    </row>
    <row r="11" spans="1:65" x14ac:dyDescent="0.25">
      <c r="A11" s="21"/>
      <c r="B11" s="21"/>
      <c r="C11" s="22"/>
      <c r="D11" s="30"/>
      <c r="E11" s="31"/>
      <c r="F11" s="32"/>
      <c r="G11" s="33"/>
      <c r="H11" s="34" t="s">
        <v>15</v>
      </c>
      <c r="I11" s="22"/>
      <c r="J11" s="28"/>
      <c r="K11" s="30"/>
      <c r="L11" s="32"/>
      <c r="M11" s="32"/>
      <c r="N11" s="33"/>
      <c r="O11" s="166"/>
      <c r="P11" s="167"/>
      <c r="Q11" s="167"/>
      <c r="R11" s="167"/>
      <c r="S11" s="166"/>
      <c r="T11" s="166"/>
      <c r="U11" s="166"/>
      <c r="V11" s="166"/>
      <c r="W11" s="166"/>
      <c r="X11" s="166"/>
      <c r="Y11" s="166"/>
      <c r="Z11" s="166"/>
      <c r="AA11" s="166"/>
      <c r="AB11" s="188" t="str">
        <f>IF(O12=1,K12,IF(O13=1,K13,IF(O14=1,K14,IF(O15=1,K15,IF(O16=1,K16,IF(O17=1,K17,IF(O18=1,K18,IF(O19=1,K19,IF(O20=1,K20,IF(O21=1,K21,IF(O22=1,K22,IF(O23=1,K23,IF(O24=1,K24,IF(O25=1,K25,IF(O26=1,K26,"")))))))))))))))</f>
        <v/>
      </c>
      <c r="AC11" s="166"/>
      <c r="AD11" s="166"/>
      <c r="AE11" s="189"/>
      <c r="AF11" s="189"/>
      <c r="AG11" s="189"/>
      <c r="AH11" s="189"/>
      <c r="AI11" s="189"/>
      <c r="AJ11" s="189"/>
      <c r="AK11" s="189"/>
      <c r="AL11" s="189"/>
      <c r="AM11" s="189"/>
      <c r="AN11" s="166"/>
      <c r="AO11" s="166"/>
      <c r="AP11" s="166"/>
      <c r="AQ11" s="171"/>
      <c r="AR11" s="171"/>
      <c r="AS11" s="171"/>
      <c r="AT11" s="171"/>
      <c r="AU11" s="171"/>
      <c r="AV11" s="171"/>
      <c r="AW11" s="171"/>
      <c r="AX11" s="171"/>
      <c r="AY11" s="186">
        <f>IF(ROWS($AZ$4:AZ9)-1&lt;$AY$4,$AZ$4+ROWS($AZ$4:AZ9)-1,"")</f>
        <v>5</v>
      </c>
      <c r="AZ11" s="171"/>
      <c r="BA11" s="171"/>
      <c r="BB11" s="171"/>
    </row>
    <row r="12" spans="1:65" ht="15.75" customHeight="1" x14ac:dyDescent="0.25">
      <c r="A12" s="35" t="s">
        <v>16</v>
      </c>
      <c r="B12" s="36" t="str">
        <f>IF(A12&lt;&gt;"",VLOOKUP(A12,$A$41:$B$44,2,FALSE),"")</f>
        <v>JULIE</v>
      </c>
      <c r="C12" s="37">
        <v>45292</v>
      </c>
      <c r="D12" s="38"/>
      <c r="E12" s="39"/>
      <c r="F12" s="40"/>
      <c r="G12" s="41"/>
      <c r="H12" s="42"/>
      <c r="I12" s="42"/>
      <c r="J12" s="43"/>
      <c r="K12" s="35" t="s">
        <v>17</v>
      </c>
      <c r="L12" s="44" t="s">
        <v>18</v>
      </c>
      <c r="M12" s="44"/>
      <c r="N12" s="45"/>
      <c r="O12" s="190"/>
      <c r="P12" s="167"/>
      <c r="Q12" s="167"/>
      <c r="R12" s="167"/>
      <c r="S12" s="191"/>
      <c r="T12" s="166"/>
      <c r="U12" s="166"/>
      <c r="V12" s="166"/>
      <c r="W12" s="166"/>
      <c r="X12" s="166"/>
      <c r="Y12" s="166"/>
      <c r="Z12" s="166"/>
      <c r="AA12" s="166"/>
      <c r="AB12" s="192" t="str">
        <f>IF(AB11&lt;&gt;"",VLOOKUP(AB11,'[1]les villes-sœurs'!A2:B16,2,FALSE),"")</f>
        <v/>
      </c>
      <c r="AC12" s="166"/>
      <c r="AD12" s="166"/>
      <c r="AE12" s="193"/>
      <c r="AF12" s="193"/>
      <c r="AG12" s="193"/>
      <c r="AH12" s="193"/>
      <c r="AI12" s="193"/>
      <c r="AJ12" s="193"/>
      <c r="AK12" s="193"/>
      <c r="AL12" s="193"/>
      <c r="AM12" s="193"/>
      <c r="AN12" s="166"/>
      <c r="AO12" s="166"/>
      <c r="AP12" s="166"/>
      <c r="AQ12" s="171"/>
      <c r="AR12" s="171"/>
      <c r="AS12" s="171"/>
      <c r="AT12" s="171"/>
      <c r="AU12" s="171"/>
      <c r="AV12" s="171"/>
      <c r="AW12" s="171"/>
      <c r="AX12" s="171"/>
      <c r="AY12" s="186">
        <f>IF(ROWS($AZ$4:AZ10)-1&lt;$AY$4,$AZ$4+ROWS($AZ$4:AZ10)-1,"")</f>
        <v>6</v>
      </c>
      <c r="AZ12" s="171"/>
      <c r="BA12" s="171"/>
      <c r="BB12" s="171"/>
      <c r="BM12" s="46">
        <f>DATE(AU$4,1,1)</f>
        <v>45292</v>
      </c>
    </row>
    <row r="13" spans="1:65" ht="15.75" customHeight="1" x14ac:dyDescent="0.25">
      <c r="A13" s="47"/>
      <c r="B13" s="48" t="str">
        <f>IF(A13&lt;&gt;"",VLOOKUP(A13,$A$41:$B$44,2,FALSE),"")</f>
        <v/>
      </c>
      <c r="C13" s="49"/>
      <c r="D13" s="50" t="str">
        <f t="shared" ref="D13:D26" si="0">IF(K13&lt;&gt;"","Accueil de la délégation","")</f>
        <v/>
      </c>
      <c r="E13" s="51"/>
      <c r="F13" s="52"/>
      <c r="G13" s="53"/>
      <c r="H13" s="54"/>
      <c r="I13" s="54"/>
      <c r="J13" s="55"/>
      <c r="K13" s="47"/>
      <c r="L13" s="56"/>
      <c r="M13" s="56"/>
      <c r="N13" s="57"/>
      <c r="O13" s="190" t="str">
        <f t="shared" ref="O13:O26" si="1" xml:space="preserve"> IF( ISTEXT(K13), 1, "" )</f>
        <v/>
      </c>
      <c r="P13" s="167" t="str">
        <f t="shared" ref="P13:P26" si="2" xml:space="preserve"> IF( O13 = 1, K13, "" )</f>
        <v/>
      </c>
      <c r="Q13" s="167"/>
      <c r="R13" s="167"/>
      <c r="S13" s="191"/>
      <c r="T13" s="166"/>
      <c r="U13" s="166"/>
      <c r="V13" s="166"/>
      <c r="W13" s="166"/>
      <c r="X13" s="166"/>
      <c r="Y13" s="166"/>
      <c r="Z13" s="166"/>
      <c r="AA13" s="166"/>
      <c r="AB13" s="166"/>
      <c r="AC13" s="166"/>
      <c r="AD13" s="166"/>
      <c r="AE13" s="194"/>
      <c r="AF13" s="194"/>
      <c r="AG13" s="194"/>
      <c r="AH13" s="194"/>
      <c r="AI13" s="194"/>
      <c r="AJ13" s="194"/>
      <c r="AK13" s="194"/>
      <c r="AL13" s="194"/>
      <c r="AM13" s="194"/>
      <c r="AN13" s="166"/>
      <c r="AO13" s="166"/>
      <c r="AP13" s="166"/>
      <c r="AQ13" s="171"/>
      <c r="AR13" s="171"/>
      <c r="AS13" s="171"/>
      <c r="AT13" s="171"/>
      <c r="AU13" s="171"/>
      <c r="AV13" s="171"/>
      <c r="AW13" s="171"/>
      <c r="AX13" s="171"/>
      <c r="AY13" s="186">
        <f>IF(ROWS($AZ$4:AZ11)-1&lt;$AY$4,$AZ$4+ROWS($AZ$4:AZ11)-1,"")</f>
        <v>7</v>
      </c>
      <c r="AZ13" s="171"/>
      <c r="BA13" s="171"/>
      <c r="BB13" s="171"/>
      <c r="BM13" s="58">
        <f>DATE(AU$4,5,1)</f>
        <v>45413</v>
      </c>
    </row>
    <row r="14" spans="1:65" ht="15.75" customHeight="1" x14ac:dyDescent="0.25">
      <c r="A14" s="47"/>
      <c r="B14" s="48" t="str">
        <f>IF(A14&lt;&gt;"",VLOOKUP(A14,$A$41:$B$44,2,FALSE),"")</f>
        <v/>
      </c>
      <c r="C14" s="49"/>
      <c r="D14" s="50" t="str">
        <f t="shared" si="0"/>
        <v/>
      </c>
      <c r="E14" s="51"/>
      <c r="F14" s="52"/>
      <c r="G14" s="53"/>
      <c r="H14" s="54"/>
      <c r="I14" s="54"/>
      <c r="J14" s="55"/>
      <c r="K14" s="47"/>
      <c r="L14" s="56"/>
      <c r="M14" s="56"/>
      <c r="N14" s="57"/>
      <c r="O14" s="190" t="str">
        <f t="shared" si="1"/>
        <v/>
      </c>
      <c r="P14" s="167" t="str">
        <f t="shared" si="2"/>
        <v/>
      </c>
      <c r="Q14" s="167"/>
      <c r="R14" s="167"/>
      <c r="S14" s="191"/>
      <c r="T14" s="166"/>
      <c r="U14" s="166"/>
      <c r="V14" s="166"/>
      <c r="W14" s="166"/>
      <c r="X14" s="166"/>
      <c r="Y14" s="166"/>
      <c r="Z14" s="166"/>
      <c r="AA14" s="166"/>
      <c r="AB14" s="166"/>
      <c r="AC14" s="166"/>
      <c r="AD14" s="166"/>
      <c r="AE14" s="194"/>
      <c r="AF14" s="195"/>
      <c r="AG14" s="195"/>
      <c r="AH14" s="195"/>
      <c r="AI14" s="195"/>
      <c r="AJ14" s="195"/>
      <c r="AK14" s="195"/>
      <c r="AL14" s="195"/>
      <c r="AM14" s="194"/>
      <c r="AN14" s="166"/>
      <c r="AO14" s="166"/>
      <c r="AP14" s="166"/>
      <c r="AQ14" s="171"/>
      <c r="AR14" s="171"/>
      <c r="AS14" s="171"/>
      <c r="AT14" s="171"/>
      <c r="AU14" s="171"/>
      <c r="AV14" s="171"/>
      <c r="AW14" s="171"/>
      <c r="AX14" s="171"/>
      <c r="AY14" s="186">
        <f>IF(ROWS($AZ$4:AZ12)-1&lt;$AY$4,$AZ$4+ROWS($AZ$4:AZ12)-1,"")</f>
        <v>8</v>
      </c>
      <c r="AZ14" s="171"/>
      <c r="BA14" s="171"/>
      <c r="BB14" s="171"/>
      <c r="BM14" s="60">
        <f>DATE(AU$4,5,8)</f>
        <v>45420</v>
      </c>
    </row>
    <row r="15" spans="1:65" ht="15.75" customHeight="1" x14ac:dyDescent="0.25">
      <c r="A15" s="47"/>
      <c r="B15" s="48" t="str">
        <f>IF(A15&lt;&gt;"",VLOOKUP(A15,$A$41:$B$44,2,FALSE),"")</f>
        <v/>
      </c>
      <c r="C15" s="49"/>
      <c r="D15" s="50" t="str">
        <f t="shared" si="0"/>
        <v/>
      </c>
      <c r="E15" s="51"/>
      <c r="F15" s="52"/>
      <c r="G15" s="53"/>
      <c r="H15" s="59"/>
      <c r="I15" s="54"/>
      <c r="J15" s="55"/>
      <c r="K15" s="47"/>
      <c r="L15" s="56"/>
      <c r="M15" s="56"/>
      <c r="N15" s="57"/>
      <c r="O15" s="190" t="str">
        <f t="shared" si="1"/>
        <v/>
      </c>
      <c r="P15" s="167" t="str">
        <f t="shared" si="2"/>
        <v/>
      </c>
      <c r="Q15" s="167"/>
      <c r="R15" s="167"/>
      <c r="S15" s="191"/>
      <c r="T15" s="166"/>
      <c r="U15" s="166"/>
      <c r="V15" s="166"/>
      <c r="W15" s="166"/>
      <c r="X15" s="166"/>
      <c r="Y15" s="166"/>
      <c r="Z15" s="166"/>
      <c r="AA15" s="166"/>
      <c r="AB15" s="166"/>
      <c r="AC15" s="166"/>
      <c r="AD15" s="166"/>
      <c r="AE15" s="194"/>
      <c r="AF15" s="196"/>
      <c r="AG15" s="196"/>
      <c r="AH15" s="196"/>
      <c r="AI15" s="196"/>
      <c r="AJ15" s="196"/>
      <c r="AK15" s="196"/>
      <c r="AL15" s="196"/>
      <c r="AM15" s="194"/>
      <c r="AN15" s="166"/>
      <c r="AO15" s="166"/>
      <c r="AP15" s="166"/>
      <c r="AQ15" s="171"/>
      <c r="AR15" s="171"/>
      <c r="AS15" s="171"/>
      <c r="AT15" s="171"/>
      <c r="AU15" s="171"/>
      <c r="AV15" s="171"/>
      <c r="AW15" s="171"/>
      <c r="AX15" s="171"/>
      <c r="AY15" s="186">
        <f>IF(ROWS($AZ$4:AZ13)-1&lt;$AY$4,$AZ$4+ROWS($AZ$4:AZ13)-1,"")</f>
        <v>9</v>
      </c>
      <c r="AZ15" s="171"/>
      <c r="BA15" s="171"/>
      <c r="BB15" s="171"/>
      <c r="BM15" s="46">
        <f>DATE(AU$4,7,14)</f>
        <v>45487</v>
      </c>
    </row>
    <row r="16" spans="1:65" ht="15.75" customHeight="1" x14ac:dyDescent="0.25">
      <c r="A16" s="47"/>
      <c r="B16" s="48" t="str">
        <f>IF(A16&lt;&gt;"",VLOOKUP(A16,$A$41:$B$44,2,FALSE),"")</f>
        <v/>
      </c>
      <c r="C16" s="49"/>
      <c r="D16" s="50" t="str">
        <f t="shared" si="0"/>
        <v/>
      </c>
      <c r="E16" s="51"/>
      <c r="F16" s="52"/>
      <c r="G16" s="53"/>
      <c r="H16" s="59"/>
      <c r="I16" s="54"/>
      <c r="J16" s="55">
        <v>6.25E-2</v>
      </c>
      <c r="K16" s="47"/>
      <c r="L16" s="56"/>
      <c r="M16" s="56"/>
      <c r="N16" s="57"/>
      <c r="O16" s="190" t="str">
        <f t="shared" si="1"/>
        <v/>
      </c>
      <c r="P16" s="167" t="str">
        <f t="shared" si="2"/>
        <v/>
      </c>
      <c r="Q16" s="167"/>
      <c r="R16" s="167"/>
      <c r="S16" s="191"/>
      <c r="T16" s="166"/>
      <c r="U16" s="166"/>
      <c r="V16" s="166"/>
      <c r="W16" s="166"/>
      <c r="X16" s="166"/>
      <c r="Y16" s="166"/>
      <c r="Z16" s="166"/>
      <c r="AA16" s="166"/>
      <c r="AB16" s="166"/>
      <c r="AC16" s="166"/>
      <c r="AD16" s="166"/>
      <c r="AE16" s="194"/>
      <c r="AF16" s="197"/>
      <c r="AG16" s="197"/>
      <c r="AH16" s="197"/>
      <c r="AI16" s="197"/>
      <c r="AJ16" s="197"/>
      <c r="AK16" s="198"/>
      <c r="AL16" s="198"/>
      <c r="AM16" s="194"/>
      <c r="AN16" s="166"/>
      <c r="AO16" s="166"/>
      <c r="AP16" s="166"/>
      <c r="AQ16" s="171"/>
      <c r="AR16" s="171"/>
      <c r="AS16" s="171"/>
      <c r="AT16" s="171"/>
      <c r="AU16" s="171"/>
      <c r="AV16" s="171"/>
      <c r="AW16" s="171"/>
      <c r="AX16" s="171"/>
      <c r="AY16" s="186">
        <f>IF(ROWS($AZ$4:AZ14)-1&lt;$AY$4,$AZ$4+ROWS($AZ$4:AZ14)-1,"")</f>
        <v>10</v>
      </c>
      <c r="AZ16" s="171"/>
      <c r="BA16" s="171"/>
      <c r="BB16" s="171"/>
      <c r="BM16" s="46">
        <f>DATE(AU$4,8,15)</f>
        <v>45519</v>
      </c>
    </row>
    <row r="17" spans="1:65" ht="15.75" customHeight="1" x14ac:dyDescent="0.25">
      <c r="A17" s="47"/>
      <c r="B17" s="48" t="str">
        <f>IF(A17&lt;&gt;"",VLOOKUP(A17,$A$41:$B$44,2,FALSE),"")</f>
        <v/>
      </c>
      <c r="C17" s="49"/>
      <c r="D17" s="50" t="str">
        <f t="shared" si="0"/>
        <v/>
      </c>
      <c r="E17" s="51"/>
      <c r="F17" s="52"/>
      <c r="G17" s="53"/>
      <c r="H17" s="59"/>
      <c r="I17" s="54"/>
      <c r="J17" s="55"/>
      <c r="K17" s="47"/>
      <c r="L17" s="56"/>
      <c r="M17" s="56"/>
      <c r="N17" s="57"/>
      <c r="O17" s="190" t="str">
        <f t="shared" si="1"/>
        <v/>
      </c>
      <c r="P17" s="167" t="str">
        <f t="shared" si="2"/>
        <v/>
      </c>
      <c r="Q17" s="167"/>
      <c r="R17" s="167"/>
      <c r="S17" s="191"/>
      <c r="T17" s="166"/>
      <c r="U17" s="166"/>
      <c r="V17" s="166"/>
      <c r="W17" s="166"/>
      <c r="X17" s="166"/>
      <c r="Y17" s="166"/>
      <c r="Z17" s="166"/>
      <c r="AA17" s="166"/>
      <c r="AB17" s="166"/>
      <c r="AC17" s="166"/>
      <c r="AD17" s="166"/>
      <c r="AE17" s="194"/>
      <c r="AF17" s="197"/>
      <c r="AG17" s="197"/>
      <c r="AH17" s="197"/>
      <c r="AI17" s="197"/>
      <c r="AJ17" s="197"/>
      <c r="AK17" s="198"/>
      <c r="AL17" s="198"/>
      <c r="AM17" s="194"/>
      <c r="AN17" s="166"/>
      <c r="AO17" s="166"/>
      <c r="AP17" s="166"/>
      <c r="AQ17" s="171"/>
      <c r="AR17" s="171"/>
      <c r="AS17" s="171"/>
      <c r="AT17" s="171"/>
      <c r="AU17" s="171"/>
      <c r="AV17" s="171"/>
      <c r="AW17" s="171"/>
      <c r="AX17" s="171"/>
      <c r="AY17" s="186">
        <f>IF(ROWS($AZ$4:AZ15)-1&lt;$AY$4,$AZ$4+ROWS($AZ$4:AZ15)-1,"")</f>
        <v>11</v>
      </c>
      <c r="AZ17" s="171"/>
      <c r="BA17" s="171"/>
      <c r="BB17" s="171"/>
      <c r="BM17" s="58">
        <f>DATE(AU$4,11,1)</f>
        <v>45597</v>
      </c>
    </row>
    <row r="18" spans="1:65" ht="15.75" customHeight="1" x14ac:dyDescent="0.25">
      <c r="A18" s="47"/>
      <c r="B18" s="48" t="str">
        <f>IF(A18&lt;&gt;"",VLOOKUP(A18,$A$41:$B$44,2,FALSE),"")</f>
        <v/>
      </c>
      <c r="C18" s="49"/>
      <c r="D18" s="50" t="str">
        <f t="shared" si="0"/>
        <v/>
      </c>
      <c r="E18" s="51"/>
      <c r="F18" s="52"/>
      <c r="G18" s="53"/>
      <c r="H18" s="54"/>
      <c r="I18" s="59"/>
      <c r="J18" s="55"/>
      <c r="K18" s="47"/>
      <c r="L18" s="56"/>
      <c r="M18" s="56"/>
      <c r="N18" s="57"/>
      <c r="O18" s="190" t="str">
        <f t="shared" si="1"/>
        <v/>
      </c>
      <c r="P18" s="167" t="str">
        <f t="shared" si="2"/>
        <v/>
      </c>
      <c r="Q18" s="167"/>
      <c r="R18" s="167"/>
      <c r="S18" s="191"/>
      <c r="T18" s="166"/>
      <c r="U18" s="166"/>
      <c r="V18" s="166"/>
      <c r="W18" s="166"/>
      <c r="X18" s="166"/>
      <c r="Y18" s="166"/>
      <c r="Z18" s="166"/>
      <c r="AA18" s="166"/>
      <c r="AB18" s="166"/>
      <c r="AC18" s="166"/>
      <c r="AD18" s="166"/>
      <c r="AE18" s="194"/>
      <c r="AF18" s="197"/>
      <c r="AG18" s="197"/>
      <c r="AH18" s="197"/>
      <c r="AI18" s="197"/>
      <c r="AJ18" s="197"/>
      <c r="AK18" s="198"/>
      <c r="AL18" s="198"/>
      <c r="AM18" s="194"/>
      <c r="AN18" s="166"/>
      <c r="AO18" s="166"/>
      <c r="AP18" s="166"/>
      <c r="AQ18" s="171"/>
      <c r="AR18" s="171"/>
      <c r="AS18" s="171"/>
      <c r="AT18" s="171"/>
      <c r="AU18" s="171"/>
      <c r="AV18" s="171"/>
      <c r="AW18" s="171"/>
      <c r="AX18" s="171"/>
      <c r="AY18" s="186">
        <f>IF(ROWS($AZ$4:AZ16)-1&lt;$AY$4,$AZ$4+ROWS($AZ$4:AZ16)-1,"")</f>
        <v>12</v>
      </c>
      <c r="AZ18" s="171"/>
      <c r="BA18" s="171"/>
      <c r="BB18" s="171"/>
      <c r="BM18" s="60">
        <f>DATE(AU$4,11,11)</f>
        <v>45607</v>
      </c>
    </row>
    <row r="19" spans="1:65" ht="15.75" customHeight="1" x14ac:dyDescent="0.25">
      <c r="A19" s="47"/>
      <c r="B19" s="48" t="str">
        <f>IF(A19&lt;&gt;"",VLOOKUP(A19,$A$41:$B$44,2,FALSE),"")</f>
        <v/>
      </c>
      <c r="C19" s="49"/>
      <c r="D19" s="50" t="str">
        <f t="shared" si="0"/>
        <v/>
      </c>
      <c r="E19" s="51"/>
      <c r="F19" s="52"/>
      <c r="G19" s="53"/>
      <c r="H19" s="61"/>
      <c r="I19" s="61"/>
      <c r="J19" s="55"/>
      <c r="K19" s="47"/>
      <c r="L19" s="56"/>
      <c r="M19" s="56"/>
      <c r="N19" s="57"/>
      <c r="O19" s="190" t="str">
        <f t="shared" si="1"/>
        <v/>
      </c>
      <c r="P19" s="167" t="str">
        <f t="shared" si="2"/>
        <v/>
      </c>
      <c r="Q19" s="167"/>
      <c r="R19" s="167"/>
      <c r="S19" s="191"/>
      <c r="T19" s="166"/>
      <c r="U19" s="166"/>
      <c r="V19" s="166"/>
      <c r="W19" s="166"/>
      <c r="X19" s="166"/>
      <c r="Y19" s="166"/>
      <c r="Z19" s="166"/>
      <c r="AA19" s="166"/>
      <c r="AB19" s="166"/>
      <c r="AC19" s="166"/>
      <c r="AD19" s="166"/>
      <c r="AE19" s="194"/>
      <c r="AF19" s="197"/>
      <c r="AG19" s="197"/>
      <c r="AH19" s="197"/>
      <c r="AI19" s="197"/>
      <c r="AJ19" s="197"/>
      <c r="AK19" s="198"/>
      <c r="AL19" s="198"/>
      <c r="AM19" s="194"/>
      <c r="AN19" s="166"/>
      <c r="AO19" s="166"/>
      <c r="AP19" s="166"/>
      <c r="AQ19" s="171"/>
      <c r="AR19" s="171"/>
      <c r="AS19" s="171"/>
      <c r="AT19" s="171"/>
      <c r="AU19" s="171"/>
      <c r="AV19" s="171"/>
      <c r="AW19" s="171"/>
      <c r="AX19" s="171"/>
      <c r="AY19" s="186">
        <f>IF(ROWS($AZ$4:AZ17)-1&lt;$AY$4,$AZ$4+ROWS($AZ$4:AZ17)-1,"")</f>
        <v>13</v>
      </c>
      <c r="AZ19" s="171"/>
      <c r="BA19" s="171"/>
      <c r="BB19" s="171"/>
      <c r="BM19" s="46">
        <f>DATE(AU$4,12,25)</f>
        <v>45651</v>
      </c>
    </row>
    <row r="20" spans="1:65" ht="15.75" customHeight="1" x14ac:dyDescent="0.25">
      <c r="A20" s="47"/>
      <c r="B20" s="48" t="str">
        <f>IF(A20&lt;&gt;"",VLOOKUP(A20,$A$41:$B$44,2,FALSE),"")</f>
        <v/>
      </c>
      <c r="C20" s="49"/>
      <c r="D20" s="50" t="str">
        <f t="shared" si="0"/>
        <v/>
      </c>
      <c r="E20" s="51"/>
      <c r="F20" s="52"/>
      <c r="G20" s="53"/>
      <c r="H20" s="61"/>
      <c r="I20" s="61"/>
      <c r="J20" s="55"/>
      <c r="K20" s="47"/>
      <c r="L20" s="56"/>
      <c r="M20" s="56"/>
      <c r="N20" s="57"/>
      <c r="O20" s="190" t="str">
        <f t="shared" si="1"/>
        <v/>
      </c>
      <c r="P20" s="167" t="str">
        <f t="shared" si="2"/>
        <v/>
      </c>
      <c r="Q20" s="167"/>
      <c r="R20" s="167"/>
      <c r="S20" s="191"/>
      <c r="T20" s="166"/>
      <c r="U20" s="166"/>
      <c r="V20" s="166"/>
      <c r="W20" s="166"/>
      <c r="X20" s="166"/>
      <c r="Y20" s="166"/>
      <c r="Z20" s="166"/>
      <c r="AA20" s="166"/>
      <c r="AB20" s="166"/>
      <c r="AC20" s="166"/>
      <c r="AD20" s="166"/>
      <c r="AE20" s="194"/>
      <c r="AF20" s="197"/>
      <c r="AG20" s="197"/>
      <c r="AH20" s="197"/>
      <c r="AI20" s="197"/>
      <c r="AJ20" s="197"/>
      <c r="AK20" s="198"/>
      <c r="AL20" s="198"/>
      <c r="AM20" s="194"/>
      <c r="AN20" s="166"/>
      <c r="AO20" s="166"/>
      <c r="AP20" s="166"/>
      <c r="AQ20" s="171"/>
      <c r="AR20" s="171"/>
      <c r="AS20" s="171"/>
      <c r="AT20" s="171"/>
      <c r="AU20" s="171"/>
      <c r="AV20" s="171"/>
      <c r="AW20" s="171"/>
      <c r="AX20" s="171"/>
      <c r="AY20" s="186">
        <f>IF(ROWS($AZ$4:AZ18)-1&lt;$AY$4,$AZ$4+ROWS($AZ$4:AZ18)-1,"")</f>
        <v>14</v>
      </c>
      <c r="AZ20" s="171"/>
      <c r="BA20" s="171"/>
      <c r="BB20" s="171"/>
      <c r="BM20" s="62">
        <f>BM10+1</f>
        <v>45383</v>
      </c>
    </row>
    <row r="21" spans="1:65" ht="15.75" customHeight="1" x14ac:dyDescent="0.25">
      <c r="A21" s="47"/>
      <c r="B21" s="48" t="str">
        <f>IF(A21&lt;&gt;"",VLOOKUP(A21,$A$41:$B$44,2,FALSE),"")</f>
        <v/>
      </c>
      <c r="C21" s="49"/>
      <c r="D21" s="50" t="str">
        <f t="shared" si="0"/>
        <v/>
      </c>
      <c r="E21" s="51"/>
      <c r="F21" s="52"/>
      <c r="G21" s="53"/>
      <c r="H21" s="61"/>
      <c r="I21" s="61"/>
      <c r="J21" s="55"/>
      <c r="K21" s="47"/>
      <c r="L21" s="56"/>
      <c r="M21" s="56"/>
      <c r="N21" s="57"/>
      <c r="O21" s="190" t="str">
        <f t="shared" si="1"/>
        <v/>
      </c>
      <c r="P21" s="167" t="str">
        <f t="shared" si="2"/>
        <v/>
      </c>
      <c r="Q21" s="167"/>
      <c r="R21" s="167"/>
      <c r="S21" s="191"/>
      <c r="T21" s="166"/>
      <c r="U21" s="166"/>
      <c r="V21" s="166"/>
      <c r="W21" s="166"/>
      <c r="X21" s="166"/>
      <c r="Y21" s="166"/>
      <c r="Z21" s="166"/>
      <c r="AA21" s="166"/>
      <c r="AB21" s="166"/>
      <c r="AC21" s="166"/>
      <c r="AD21" s="166"/>
      <c r="AE21" s="194"/>
      <c r="AF21" s="197"/>
      <c r="AG21" s="197"/>
      <c r="AH21" s="197"/>
      <c r="AI21" s="197"/>
      <c r="AJ21" s="197"/>
      <c r="AK21" s="198"/>
      <c r="AL21" s="198"/>
      <c r="AM21" s="194"/>
      <c r="AN21" s="166"/>
      <c r="AO21" s="166"/>
      <c r="AP21" s="166"/>
      <c r="AQ21" s="171"/>
      <c r="AR21" s="171"/>
      <c r="AS21" s="171"/>
      <c r="AT21" s="171"/>
      <c r="AU21" s="171"/>
      <c r="AV21" s="171"/>
      <c r="AW21" s="171"/>
      <c r="AX21" s="171"/>
      <c r="AY21" s="186">
        <f>IF(ROWS($AZ$4:AZ19)-1&lt;$AY$4,$AZ$4+ROWS($AZ$4:AZ19)-1,"")</f>
        <v>15</v>
      </c>
      <c r="AZ21" s="171"/>
      <c r="BA21" s="171"/>
      <c r="BB21" s="171"/>
      <c r="BM21" s="62">
        <f>BM10+39</f>
        <v>45421</v>
      </c>
    </row>
    <row r="22" spans="1:65" ht="15.75" customHeight="1" x14ac:dyDescent="0.25">
      <c r="A22" s="47"/>
      <c r="B22" s="48" t="str">
        <f>IF(A22&lt;&gt;"",VLOOKUP(A22,$A$41:$B$44,2,FALSE),"")</f>
        <v/>
      </c>
      <c r="C22" s="49"/>
      <c r="D22" s="50" t="str">
        <f t="shared" si="0"/>
        <v/>
      </c>
      <c r="E22" s="51"/>
      <c r="F22" s="52"/>
      <c r="G22" s="53"/>
      <c r="H22" s="61"/>
      <c r="I22" s="61"/>
      <c r="J22" s="55"/>
      <c r="K22" s="47"/>
      <c r="L22" s="56"/>
      <c r="M22" s="56"/>
      <c r="N22" s="57"/>
      <c r="O22" s="190" t="str">
        <f t="shared" si="1"/>
        <v/>
      </c>
      <c r="P22" s="167" t="str">
        <f t="shared" si="2"/>
        <v/>
      </c>
      <c r="Q22" s="167"/>
      <c r="R22" s="167"/>
      <c r="S22" s="191"/>
      <c r="T22" s="166"/>
      <c r="U22" s="166"/>
      <c r="V22" s="166"/>
      <c r="W22" s="166"/>
      <c r="X22" s="166"/>
      <c r="Y22" s="166"/>
      <c r="Z22" s="242" t="s">
        <v>66</v>
      </c>
      <c r="AA22" s="243"/>
      <c r="AB22" s="243"/>
      <c r="AC22" s="243"/>
      <c r="AD22" s="243"/>
      <c r="AE22" s="243"/>
      <c r="AF22" s="243"/>
      <c r="AG22" s="243"/>
      <c r="AH22" s="243"/>
      <c r="AI22" s="243"/>
      <c r="AJ22" s="197"/>
      <c r="AK22" s="197"/>
      <c r="AL22" s="197"/>
      <c r="AM22" s="194"/>
      <c r="AN22" s="166"/>
      <c r="AO22" s="166"/>
      <c r="AP22" s="166"/>
      <c r="AQ22" s="171"/>
      <c r="AR22" s="171"/>
      <c r="AS22" s="171"/>
      <c r="AT22" s="171"/>
      <c r="AU22" s="171"/>
      <c r="AV22" s="171"/>
      <c r="AW22" s="171"/>
      <c r="AX22" s="171"/>
      <c r="AY22" s="186">
        <f>IF(ROWS($AZ$4:AZ20)-1&lt;$AY$4,$AZ$4+ROWS($AZ$4:AZ20)-1,"")</f>
        <v>16</v>
      </c>
      <c r="AZ22" s="171"/>
      <c r="BA22" s="171"/>
      <c r="BB22" s="171"/>
      <c r="BM22" s="62">
        <f>BM10+50</f>
        <v>45432</v>
      </c>
    </row>
    <row r="23" spans="1:65" ht="15.75" customHeight="1" x14ac:dyDescent="0.25">
      <c r="A23" s="47"/>
      <c r="B23" s="48" t="str">
        <f>IF(A23&lt;&gt;"",VLOOKUP(A23,$A$41:$B$44,2,FALSE),"")</f>
        <v/>
      </c>
      <c r="C23" s="49"/>
      <c r="D23" s="50" t="str">
        <f t="shared" si="0"/>
        <v/>
      </c>
      <c r="E23" s="51"/>
      <c r="F23" s="52"/>
      <c r="G23" s="53"/>
      <c r="H23" s="54"/>
      <c r="I23" s="59"/>
      <c r="J23" s="55"/>
      <c r="K23" s="47"/>
      <c r="L23" s="56"/>
      <c r="M23" s="56"/>
      <c r="N23" s="57"/>
      <c r="O23" s="190" t="str">
        <f t="shared" si="1"/>
        <v/>
      </c>
      <c r="P23" s="167" t="str">
        <f t="shared" si="2"/>
        <v/>
      </c>
      <c r="Q23" s="167"/>
      <c r="R23" s="167"/>
      <c r="S23" s="191"/>
      <c r="T23" s="166"/>
      <c r="U23" s="166"/>
      <c r="V23" s="166"/>
      <c r="W23" s="166"/>
      <c r="X23" s="166"/>
      <c r="Y23" s="166"/>
      <c r="Z23" s="243"/>
      <c r="AA23" s="243"/>
      <c r="AB23" s="243"/>
      <c r="AC23" s="243"/>
      <c r="AD23" s="243"/>
      <c r="AE23" s="243"/>
      <c r="AF23" s="243"/>
      <c r="AG23" s="243"/>
      <c r="AH23" s="243"/>
      <c r="AI23" s="243"/>
      <c r="AJ23" s="199"/>
      <c r="AK23" s="199"/>
      <c r="AL23" s="199"/>
      <c r="AM23" s="199"/>
      <c r="AN23" s="166"/>
      <c r="AO23" s="166"/>
      <c r="AP23" s="166"/>
      <c r="AQ23" s="171"/>
      <c r="AR23" s="171"/>
      <c r="AS23" s="171"/>
      <c r="AT23" s="171"/>
      <c r="AU23" s="171"/>
      <c r="AV23" s="171"/>
      <c r="AW23" s="171"/>
      <c r="AX23" s="171"/>
      <c r="AY23" s="186">
        <f>IF(ROWS($AZ$4:AZ21)-1&lt;$AY$4,$AZ$4+ROWS($AZ$4:AZ21)-1,"")</f>
        <v>17</v>
      </c>
      <c r="AZ23" s="171"/>
      <c r="BA23" s="171"/>
      <c r="BB23" s="171"/>
      <c r="BM23" s="62"/>
    </row>
    <row r="24" spans="1:65" ht="15.75" customHeight="1" x14ac:dyDescent="0.25">
      <c r="A24" s="47"/>
      <c r="B24" s="48" t="str">
        <f>IF(A24&lt;&gt;"",VLOOKUP(A24,$A$41:$B$44,2,FALSE),"")</f>
        <v/>
      </c>
      <c r="C24" s="49"/>
      <c r="D24" s="50" t="str">
        <f t="shared" si="0"/>
        <v/>
      </c>
      <c r="E24" s="51"/>
      <c r="F24" s="52"/>
      <c r="G24" s="53"/>
      <c r="H24" s="59"/>
      <c r="I24" s="54"/>
      <c r="J24" s="55"/>
      <c r="K24" s="47"/>
      <c r="L24" s="56"/>
      <c r="M24" s="56"/>
      <c r="N24" s="57"/>
      <c r="O24" s="190" t="str">
        <f t="shared" si="1"/>
        <v/>
      </c>
      <c r="P24" s="167" t="str">
        <f t="shared" si="2"/>
        <v/>
      </c>
      <c r="Q24" s="167"/>
      <c r="R24" s="167"/>
      <c r="S24" s="191"/>
      <c r="T24" s="166"/>
      <c r="U24" s="166"/>
      <c r="V24" s="166"/>
      <c r="W24" s="166"/>
      <c r="X24" s="166"/>
      <c r="Y24" s="166"/>
      <c r="Z24" s="231" t="s">
        <v>60</v>
      </c>
      <c r="AA24" s="232"/>
      <c r="AB24" s="233"/>
      <c r="AC24" s="166"/>
      <c r="AD24" s="166"/>
      <c r="AE24" s="200"/>
      <c r="AF24" s="201"/>
      <c r="AG24" s="202"/>
      <c r="AH24" s="202"/>
      <c r="AI24" s="202"/>
      <c r="AJ24" s="202"/>
      <c r="AK24" s="202"/>
      <c r="AL24" s="202"/>
      <c r="AM24" s="202"/>
      <c r="AN24" s="166"/>
      <c r="AO24" s="166"/>
      <c r="AP24" s="166"/>
      <c r="AQ24" s="171"/>
      <c r="AR24" s="171"/>
      <c r="AS24" s="171"/>
      <c r="AT24" s="171"/>
      <c r="AU24" s="171"/>
      <c r="AV24" s="171"/>
      <c r="AW24" s="171"/>
      <c r="AX24" s="171"/>
      <c r="AY24" s="186">
        <f>IF(ROWS($AZ$4:AZ22)-1&lt;$AY$4,$AZ$4+ROWS($AZ$4:AZ22)-1,"")</f>
        <v>18</v>
      </c>
      <c r="AZ24" s="171"/>
      <c r="BA24" s="171"/>
      <c r="BB24" s="171"/>
    </row>
    <row r="25" spans="1:65" ht="15.75" customHeight="1" x14ac:dyDescent="0.25">
      <c r="A25" s="47"/>
      <c r="B25" s="48" t="str">
        <f>IF(A25&lt;&gt;"",VLOOKUP(A25,$A$41:$B$44,2,FALSE),"")</f>
        <v/>
      </c>
      <c r="C25" s="49"/>
      <c r="D25" s="50" t="str">
        <f t="shared" si="0"/>
        <v/>
      </c>
      <c r="E25" s="51"/>
      <c r="F25" s="52"/>
      <c r="G25" s="53"/>
      <c r="H25" s="59"/>
      <c r="I25" s="54"/>
      <c r="J25" s="55"/>
      <c r="K25" s="47"/>
      <c r="L25" s="56"/>
      <c r="M25" s="56"/>
      <c r="N25" s="57"/>
      <c r="O25" s="190" t="str">
        <f t="shared" si="1"/>
        <v/>
      </c>
      <c r="P25" s="167" t="str">
        <f t="shared" si="2"/>
        <v/>
      </c>
      <c r="Q25" s="167"/>
      <c r="R25" s="167"/>
      <c r="S25" s="191"/>
      <c r="T25" s="166"/>
      <c r="U25" s="166"/>
      <c r="V25" s="166"/>
      <c r="W25" s="166"/>
      <c r="X25" s="166"/>
      <c r="Y25" s="166"/>
      <c r="Z25" s="238">
        <f>Z31-J31</f>
        <v>-6.25E-2</v>
      </c>
      <c r="AA25" s="235"/>
      <c r="AB25" s="236"/>
      <c r="AC25" s="166"/>
      <c r="AD25" s="166"/>
      <c r="AE25" s="204"/>
      <c r="AF25" s="201"/>
      <c r="AG25" s="202"/>
      <c r="AH25" s="202"/>
      <c r="AI25" s="202"/>
      <c r="AJ25" s="202"/>
      <c r="AK25" s="202"/>
      <c r="AL25" s="202"/>
      <c r="AM25" s="202"/>
      <c r="AN25" s="166"/>
      <c r="AO25" s="166"/>
      <c r="AP25" s="166"/>
      <c r="AQ25" s="171"/>
      <c r="AR25" s="171"/>
      <c r="AS25" s="171"/>
      <c r="AT25" s="171"/>
      <c r="AU25" s="171"/>
      <c r="AV25" s="171"/>
      <c r="AW25" s="171"/>
      <c r="AX25" s="171"/>
      <c r="AY25" s="186">
        <f>IF(ROWS($AZ$4:AZ23)-1&lt;$AY$4,$AZ$4+ROWS($AZ$4:AZ23)-1,"")</f>
        <v>19</v>
      </c>
      <c r="AZ25" s="171"/>
      <c r="BA25" s="171"/>
      <c r="BB25" s="171"/>
    </row>
    <row r="26" spans="1:65" ht="15.75" customHeight="1" x14ac:dyDescent="0.25">
      <c r="A26" s="47"/>
      <c r="B26" s="48" t="str">
        <f>IF(A26&lt;&gt;"",VLOOKUP(A26,$A$41:$B$44,2,FALSE),"")</f>
        <v/>
      </c>
      <c r="C26" s="63"/>
      <c r="D26" s="50" t="str">
        <f t="shared" si="0"/>
        <v/>
      </c>
      <c r="E26" s="51"/>
      <c r="F26" s="52"/>
      <c r="G26" s="53"/>
      <c r="H26" s="59"/>
      <c r="I26" s="54"/>
      <c r="J26" s="55"/>
      <c r="K26" s="64"/>
      <c r="L26" s="56"/>
      <c r="M26" s="56"/>
      <c r="N26" s="57"/>
      <c r="O26" s="190" t="str">
        <f t="shared" si="1"/>
        <v/>
      </c>
      <c r="P26" s="167" t="str">
        <f t="shared" si="2"/>
        <v/>
      </c>
      <c r="Q26" s="167"/>
      <c r="R26" s="167"/>
      <c r="S26" s="191" t="s">
        <v>62</v>
      </c>
      <c r="T26" s="166"/>
      <c r="U26" s="166"/>
      <c r="V26" s="166" t="s">
        <v>29</v>
      </c>
      <c r="W26" s="166"/>
      <c r="X26" s="166"/>
      <c r="Y26" s="166" t="s">
        <v>63</v>
      </c>
      <c r="Z26" s="166" t="s">
        <v>64</v>
      </c>
      <c r="AA26" s="166"/>
      <c r="AB26" s="166"/>
      <c r="AC26" s="166"/>
      <c r="AD26" s="166"/>
      <c r="AE26" s="205"/>
      <c r="AF26" s="205"/>
      <c r="AG26" s="205"/>
      <c r="AH26" s="205"/>
      <c r="AI26" s="205"/>
      <c r="AJ26" s="205"/>
      <c r="AK26" s="205"/>
      <c r="AL26" s="205"/>
      <c r="AM26" s="205"/>
      <c r="AN26" s="166"/>
      <c r="AO26" s="166"/>
      <c r="AP26" s="166"/>
      <c r="AQ26" s="171"/>
      <c r="AR26" s="171"/>
      <c r="AS26" s="171"/>
      <c r="AT26" s="171"/>
      <c r="AU26" s="171"/>
      <c r="AV26" s="171"/>
      <c r="AW26" s="171"/>
      <c r="AX26" s="171"/>
      <c r="AY26" s="186">
        <f>IF(ROWS($AZ$4:AZ24)-1&lt;$AY$4,$AZ$4+ROWS($AZ$4:AZ24)-1,"")</f>
        <v>20</v>
      </c>
      <c r="AZ26" s="171"/>
      <c r="BA26" s="171"/>
      <c r="BB26" s="171"/>
    </row>
    <row r="27" spans="1:65" ht="15.75" hidden="1" customHeight="1" x14ac:dyDescent="0.25">
      <c r="A27" s="47"/>
      <c r="B27" s="48" t="str">
        <f>IF(A27&lt;&gt;"",VLOOKUP(A27,$A$41:$B$44,2,FALSE),"")</f>
        <v/>
      </c>
      <c r="C27" s="65" t="s">
        <v>19</v>
      </c>
      <c r="D27" s="66"/>
      <c r="E27" s="67" t="s">
        <v>20</v>
      </c>
      <c r="F27" s="67"/>
      <c r="G27" s="67"/>
      <c r="H27" s="67"/>
      <c r="I27" s="67"/>
      <c r="J27" s="68"/>
      <c r="K27" s="69" t="s">
        <v>21</v>
      </c>
      <c r="L27" s="67"/>
      <c r="M27" s="67"/>
      <c r="N27" s="70"/>
      <c r="O27" s="166"/>
      <c r="P27" s="206"/>
      <c r="Q27" s="167"/>
      <c r="R27" s="167"/>
      <c r="S27" s="191"/>
      <c r="T27" s="166"/>
      <c r="U27" s="166"/>
      <c r="V27" s="166"/>
      <c r="W27" s="166"/>
      <c r="X27" s="166"/>
      <c r="Y27" s="166"/>
      <c r="Z27" s="166"/>
      <c r="AA27" s="166"/>
      <c r="AB27" s="166"/>
      <c r="AC27" s="166"/>
      <c r="AD27" s="166"/>
      <c r="AE27" s="205"/>
      <c r="AF27" s="205"/>
      <c r="AG27" s="205"/>
      <c r="AH27" s="205"/>
      <c r="AI27" s="205"/>
      <c r="AJ27" s="205"/>
      <c r="AK27" s="205"/>
      <c r="AL27" s="205"/>
      <c r="AM27" s="205"/>
      <c r="AN27" s="166"/>
      <c r="AO27" s="166"/>
      <c r="AP27" s="166"/>
      <c r="AQ27" s="171"/>
      <c r="AR27" s="171"/>
      <c r="AS27" s="171"/>
      <c r="AT27" s="171"/>
      <c r="AU27" s="171"/>
      <c r="AV27" s="171"/>
      <c r="AW27" s="171"/>
      <c r="AX27" s="171"/>
      <c r="AY27" s="186">
        <f>IF(ROWS($AZ$4:AZ25)-1&lt;$AY$4,$AZ$4+ROWS($AZ$4:AZ25)-1,"")</f>
        <v>21</v>
      </c>
      <c r="AZ27" s="171"/>
      <c r="BA27" s="171"/>
      <c r="BB27" s="171"/>
    </row>
    <row r="28" spans="1:65" ht="15.75" hidden="1" customHeight="1" x14ac:dyDescent="0.25">
      <c r="A28" s="47"/>
      <c r="B28" s="48" t="str">
        <f>IF(A28&lt;&gt;"",VLOOKUP(A28,$A$41:$B$44,2,FALSE),"")</f>
        <v/>
      </c>
      <c r="C28" s="71"/>
      <c r="D28" s="72"/>
      <c r="E28" s="73" t="s">
        <v>22</v>
      </c>
      <c r="F28" s="74"/>
      <c r="G28" s="74"/>
      <c r="H28" s="74"/>
      <c r="I28" s="75"/>
      <c r="J28" s="76"/>
      <c r="K28" s="77"/>
      <c r="L28" s="78"/>
      <c r="M28" s="79"/>
      <c r="N28" s="80"/>
      <c r="O28" s="166"/>
      <c r="P28" s="206"/>
      <c r="Q28" s="167"/>
      <c r="R28" s="167"/>
      <c r="S28" s="191"/>
      <c r="T28" s="166"/>
      <c r="U28" s="166"/>
      <c r="V28" s="166"/>
      <c r="W28" s="166"/>
      <c r="X28" s="166"/>
      <c r="Y28" s="166" t="s">
        <v>23</v>
      </c>
      <c r="Z28" s="166"/>
      <c r="AA28" s="166"/>
      <c r="AB28" s="166"/>
      <c r="AC28" s="166"/>
      <c r="AD28" s="166"/>
      <c r="AE28" s="205"/>
      <c r="AF28" s="205"/>
      <c r="AG28" s="205"/>
      <c r="AH28" s="205"/>
      <c r="AI28" s="205"/>
      <c r="AJ28" s="205"/>
      <c r="AK28" s="205"/>
      <c r="AL28" s="205"/>
      <c r="AM28" s="205"/>
      <c r="AN28" s="166"/>
      <c r="AO28" s="166"/>
      <c r="AP28" s="166"/>
      <c r="AQ28" s="171"/>
      <c r="AR28" s="171"/>
      <c r="AS28" s="171"/>
      <c r="AT28" s="207" t="s">
        <v>24</v>
      </c>
      <c r="AU28" s="208"/>
      <c r="AV28" s="208"/>
      <c r="AW28" s="209"/>
      <c r="AX28" s="171"/>
      <c r="AY28" s="186">
        <f>IF(ROWS($AZ$4:AZ26)-1&lt;$AY$4,$AZ$4+ROWS($AZ$4:AZ26)-1,"")</f>
        <v>22</v>
      </c>
      <c r="AZ28" s="171"/>
      <c r="BA28" s="171"/>
      <c r="BB28" s="171"/>
    </row>
    <row r="29" spans="1:65" ht="15.75" hidden="1" customHeight="1" x14ac:dyDescent="0.25">
      <c r="A29" s="81"/>
      <c r="B29" s="82"/>
      <c r="C29" s="83" t="s">
        <v>25</v>
      </c>
      <c r="D29" s="84"/>
      <c r="E29" s="85" t="str">
        <f>AT31</f>
        <v/>
      </c>
      <c r="F29" s="86"/>
      <c r="G29" s="87"/>
      <c r="H29" s="88">
        <f>SUM(AV31)</f>
        <v>0</v>
      </c>
      <c r="I29" s="88">
        <f>SUM(AW31)</f>
        <v>0</v>
      </c>
      <c r="J29" s="89"/>
      <c r="K29" s="90" t="s">
        <v>26</v>
      </c>
      <c r="L29" s="91"/>
      <c r="M29" s="92" t="str">
        <f>IF(D30="","",IF(D29&lt;&gt;AT32,D30-D29,""))</f>
        <v/>
      </c>
      <c r="N29" s="93">
        <f>'[1]Récap '!AG12</f>
        <v>2.0833333333333332E-2</v>
      </c>
      <c r="O29" s="166"/>
      <c r="P29" s="206"/>
      <c r="Q29" s="167"/>
      <c r="R29" s="167"/>
      <c r="S29" s="191"/>
      <c r="T29" s="166"/>
      <c r="U29" s="166"/>
      <c r="V29" s="166"/>
      <c r="W29" s="166"/>
      <c r="X29" s="166"/>
      <c r="Y29" s="166"/>
      <c r="Z29" s="166"/>
      <c r="AA29" s="166"/>
      <c r="AB29" s="166"/>
      <c r="AC29" s="166"/>
      <c r="AD29" s="166"/>
      <c r="AE29" s="189"/>
      <c r="AF29" s="189"/>
      <c r="AG29" s="189"/>
      <c r="AH29" s="189"/>
      <c r="AI29" s="189"/>
      <c r="AJ29" s="189"/>
      <c r="AK29" s="189"/>
      <c r="AL29" s="189"/>
      <c r="AM29" s="189"/>
      <c r="AN29" s="166"/>
      <c r="AO29" s="166"/>
      <c r="AP29" s="166"/>
      <c r="AQ29" s="171"/>
      <c r="AR29" s="171"/>
      <c r="AS29" s="171"/>
      <c r="AT29" s="210" t="s">
        <v>27</v>
      </c>
      <c r="AU29" s="211" t="s">
        <v>28</v>
      </c>
      <c r="AV29" s="212" t="s">
        <v>29</v>
      </c>
      <c r="AW29" s="213" t="s">
        <v>30</v>
      </c>
      <c r="AX29" s="171"/>
      <c r="AY29" s="186">
        <f>IF(ROWS($AZ$4:AZ27)-1&lt;$AY$4,$AZ$4+ROWS($AZ$4:AZ27)-1,"")</f>
        <v>23</v>
      </c>
      <c r="AZ29" s="171"/>
      <c r="BA29" s="171"/>
      <c r="BB29" s="171"/>
    </row>
    <row r="30" spans="1:65" ht="15.75" hidden="1" customHeight="1" x14ac:dyDescent="0.25">
      <c r="A30" s="94"/>
      <c r="B30" s="95"/>
      <c r="C30" s="96" t="s">
        <v>31</v>
      </c>
      <c r="D30" s="97"/>
      <c r="E30" s="98" t="str">
        <f>AU31</f>
        <v/>
      </c>
      <c r="F30" s="99"/>
      <c r="G30" s="100"/>
      <c r="H30" s="101"/>
      <c r="I30" s="102"/>
      <c r="J30" s="103"/>
      <c r="K30" s="104" t="s">
        <v>32</v>
      </c>
      <c r="L30" s="105"/>
      <c r="M30" s="106" t="str">
        <f>IF(M29&lt;&gt;"",M29+1,"")</f>
        <v/>
      </c>
      <c r="N30" s="107">
        <f>'[1]Récap '!AH12</f>
        <v>3.125E-2</v>
      </c>
      <c r="O30" s="166"/>
      <c r="P30" s="206"/>
      <c r="Q30" s="167"/>
      <c r="R30" s="167"/>
      <c r="S30" s="191"/>
      <c r="T30" s="166" t="s">
        <v>33</v>
      </c>
      <c r="U30" s="166"/>
      <c r="V30" s="166" t="s">
        <v>34</v>
      </c>
      <c r="W30" s="166"/>
      <c r="X30" s="166" t="s">
        <v>11</v>
      </c>
      <c r="Y30" s="166"/>
      <c r="Z30" s="166"/>
      <c r="AA30" s="166"/>
      <c r="AB30" s="166"/>
      <c r="AC30" s="166"/>
      <c r="AD30" s="166"/>
      <c r="AE30" s="189"/>
      <c r="AF30" s="189"/>
      <c r="AG30" s="189"/>
      <c r="AH30" s="189"/>
      <c r="AI30" s="189"/>
      <c r="AJ30" s="189"/>
      <c r="AK30" s="189"/>
      <c r="AL30" s="189"/>
      <c r="AM30" s="189"/>
      <c r="AN30" s="166"/>
      <c r="AO30" s="166"/>
      <c r="AP30" s="166"/>
      <c r="AQ30" s="171"/>
      <c r="AR30" s="171"/>
      <c r="AS30" s="171"/>
      <c r="AT30" s="214">
        <f>'[1]Récap '!AG12</f>
        <v>2.0833333333333332E-2</v>
      </c>
      <c r="AU30" s="215">
        <f>'[1]Récap '!AH12</f>
        <v>3.125E-2</v>
      </c>
      <c r="AV30" s="216">
        <f>'[1]Récap '!AG15</f>
        <v>4.1666666666666664E-2</v>
      </c>
      <c r="AW30" s="217">
        <f>'[1]Récap '!AH15</f>
        <v>8.3333333333333329E-2</v>
      </c>
      <c r="AX30" s="171"/>
      <c r="AY30" s="186">
        <f>IF(ROWS($AZ$4:AZ28)-1&lt;$AY$4,$AZ$4+ROWS($AZ$4:AZ28)-1,"")</f>
        <v>24</v>
      </c>
      <c r="AZ30" s="171"/>
      <c r="BA30" s="171"/>
      <c r="BB30" s="171"/>
    </row>
    <row r="31" spans="1:65" ht="18.75" customHeight="1" thickBot="1" x14ac:dyDescent="0.3">
      <c r="A31" s="108"/>
      <c r="B31" s="109"/>
      <c r="C31" s="110" t="s">
        <v>35</v>
      </c>
      <c r="D31" s="111"/>
      <c r="E31" s="112">
        <f>SUM(E12:G30)</f>
        <v>0</v>
      </c>
      <c r="F31" s="113">
        <v>-14</v>
      </c>
      <c r="G31" s="114" t="s">
        <v>36</v>
      </c>
      <c r="H31" s="115">
        <f>SUM(H12:H30)</f>
        <v>0</v>
      </c>
      <c r="I31" s="115">
        <f>SUM(I12:I30)</f>
        <v>0</v>
      </c>
      <c r="J31" s="116">
        <f>SUM(J10:J30)</f>
        <v>6.25E-2</v>
      </c>
      <c r="K31" s="117" t="s">
        <v>61</v>
      </c>
      <c r="L31" s="239">
        <f>Z25</f>
        <v>-6.25E-2</v>
      </c>
      <c r="M31" s="240" t="str">
        <f>INT(Z25/AZ1)&amp;" jour(s) et "&amp;TEXT(AZ1*((Z25/AZ1)-INT(Z25/AZ1)),"[hh]:mm")</f>
        <v>-1 jour(s) et 05:30</v>
      </c>
      <c r="N31" s="241"/>
      <c r="O31" s="166"/>
      <c r="P31" s="206">
        <v>1.0416666666666666E-2</v>
      </c>
      <c r="Q31" s="167">
        <f>E31*24</f>
        <v>0</v>
      </c>
      <c r="R31" s="167" t="str">
        <f t="shared" ref="R31" si="3">LEFT(Q31, 2)</f>
        <v>0</v>
      </c>
      <c r="S31" s="229">
        <f t="shared" ref="S31" si="4">SUM(R31*P31)</f>
        <v>0</v>
      </c>
      <c r="T31" s="230">
        <f>SUM(E31+S31)</f>
        <v>0</v>
      </c>
      <c r="U31" s="166"/>
      <c r="V31" s="219">
        <f>SUM(H31*AL1)</f>
        <v>0</v>
      </c>
      <c r="W31" s="166"/>
      <c r="X31" s="203">
        <f>SUM(I31*AL2)</f>
        <v>0</v>
      </c>
      <c r="Y31" s="203">
        <f>SUM(T31+V31+X31)</f>
        <v>0</v>
      </c>
      <c r="Z31" s="220">
        <f>MROUND(Y31, "0:15")</f>
        <v>0</v>
      </c>
      <c r="AA31" s="166"/>
      <c r="AB31" s="237" t="str">
        <f>INT(Z25/AZ1)&amp;" jour(s) et "&amp;TEXT(AZ1*((Z25/AZ1)-INT(Z25/AZ1)),"[hh]:mm")</f>
        <v>-1 jour(s) et 05:30</v>
      </c>
      <c r="AC31" s="166"/>
      <c r="AD31" s="166"/>
      <c r="AE31" s="221"/>
      <c r="AF31" s="221"/>
      <c r="AG31" s="221"/>
      <c r="AH31" s="221"/>
      <c r="AI31" s="221"/>
      <c r="AJ31" s="221"/>
      <c r="AK31" s="221"/>
      <c r="AL31" s="221"/>
      <c r="AM31" s="221"/>
      <c r="AN31" s="166"/>
      <c r="AO31" s="166"/>
      <c r="AP31" s="166"/>
      <c r="AQ31" s="171"/>
      <c r="AR31" s="171"/>
      <c r="AS31" s="171"/>
      <c r="AT31" s="222" t="str">
        <f>IF(M29&lt;&gt;"",M29*AT30,"")</f>
        <v/>
      </c>
      <c r="AU31" s="223" t="str">
        <f>IF(M29&lt;&gt;"",M30*AU30,"")</f>
        <v/>
      </c>
      <c r="AV31" s="224">
        <f>IFERROR(K40*AV30,"")</f>
        <v>0</v>
      </c>
      <c r="AW31" s="225">
        <f>K114*AW30</f>
        <v>0</v>
      </c>
      <c r="AX31" s="171"/>
      <c r="AY31" s="186">
        <f>IF(ROWS($AZ$4:AZ29)-1&lt;$AY$4,$AZ$4+ROWS($AZ$4:AZ29)-1,"")</f>
        <v>25</v>
      </c>
      <c r="AZ31" s="171"/>
      <c r="BA31" s="171"/>
      <c r="BB31" s="171"/>
    </row>
    <row r="32" spans="1:65" ht="18.75" customHeight="1" thickBot="1" x14ac:dyDescent="0.3">
      <c r="A32" s="121"/>
      <c r="B32" s="122"/>
      <c r="C32" s="123"/>
      <c r="D32" s="124"/>
      <c r="E32" s="125"/>
      <c r="F32" s="126">
        <f>IF(E31&gt;=AR1,E31-G32,E31)</f>
        <v>0</v>
      </c>
      <c r="G32" s="127">
        <f>IF(E31&gt;AR1,E31-AR1,0)</f>
        <v>0</v>
      </c>
      <c r="H32" s="128"/>
      <c r="I32" s="128"/>
      <c r="J32" s="129"/>
      <c r="K32" s="130" t="s">
        <v>37</v>
      </c>
      <c r="L32" s="131">
        <f>SUM(E31,H31,I31)</f>
        <v>0</v>
      </c>
      <c r="M32" s="132" t="s">
        <v>38</v>
      </c>
      <c r="N32" s="133"/>
      <c r="O32" s="166"/>
      <c r="P32" s="206"/>
      <c r="Q32" s="167"/>
      <c r="R32" s="167"/>
      <c r="S32" s="191"/>
      <c r="T32" s="218"/>
      <c r="U32" s="166"/>
      <c r="V32" s="219"/>
      <c r="W32" s="166"/>
      <c r="X32" s="203"/>
      <c r="Y32" s="226"/>
      <c r="Z32" s="220"/>
      <c r="AA32" s="166"/>
      <c r="AB32" s="166" t="s">
        <v>65</v>
      </c>
      <c r="AC32" s="169"/>
      <c r="AD32" s="169"/>
      <c r="AE32" s="227"/>
      <c r="AF32" s="227"/>
      <c r="AG32" s="227"/>
      <c r="AH32" s="227"/>
      <c r="AI32" s="227"/>
      <c r="AJ32" s="227"/>
      <c r="AK32" s="227"/>
      <c r="AL32" s="227"/>
      <c r="AM32" s="227"/>
      <c r="AN32" s="169"/>
      <c r="AO32" s="166"/>
      <c r="AP32" s="166"/>
      <c r="AQ32" s="171"/>
      <c r="AR32" s="171"/>
      <c r="AS32" s="171"/>
      <c r="AT32" s="166" t="s">
        <v>39</v>
      </c>
      <c r="AU32" s="166"/>
      <c r="AV32" s="171"/>
      <c r="AW32" s="228">
        <f>I115*AW30</f>
        <v>0</v>
      </c>
      <c r="AX32" s="171"/>
      <c r="AY32" s="186">
        <f>IF(ROWS($AZ$4:AZ30)-1&lt;$AY$4,$AZ$4+ROWS($AZ$4:AZ30)-1,"")</f>
        <v>26</v>
      </c>
      <c r="AZ32" s="171"/>
      <c r="BA32" s="171"/>
      <c r="BB32" s="171"/>
    </row>
    <row r="33" spans="1:54" ht="8.25" customHeight="1" x14ac:dyDescent="0.25">
      <c r="A33" s="134"/>
      <c r="B33" s="134"/>
      <c r="C33" s="135"/>
      <c r="D33" s="135"/>
      <c r="E33" s="136"/>
      <c r="F33" s="136"/>
      <c r="G33" s="136"/>
      <c r="H33" s="136"/>
      <c r="I33" s="136"/>
      <c r="J33" s="134"/>
      <c r="K33" s="134"/>
      <c r="L33" s="134"/>
      <c r="O33" s="166"/>
      <c r="P33" s="206"/>
      <c r="Q33" s="167"/>
      <c r="R33" s="167"/>
      <c r="S33" s="191"/>
      <c r="T33" s="218"/>
      <c r="U33" s="166"/>
      <c r="V33" s="219"/>
      <c r="W33" s="166"/>
      <c r="X33" s="203"/>
      <c r="Y33" s="226"/>
      <c r="Z33" s="220"/>
      <c r="AA33" s="166"/>
      <c r="AB33" s="166"/>
      <c r="AC33" s="169"/>
      <c r="AD33" s="169"/>
      <c r="AE33" s="169"/>
      <c r="AF33" s="169"/>
      <c r="AG33" s="169"/>
      <c r="AH33" s="169"/>
      <c r="AI33" s="169"/>
      <c r="AJ33" s="169"/>
      <c r="AK33" s="169"/>
      <c r="AL33" s="169"/>
      <c r="AM33" s="169"/>
      <c r="AN33" s="169"/>
      <c r="AO33" s="166"/>
      <c r="AP33" s="166"/>
      <c r="AQ33" s="171"/>
      <c r="AR33" s="171"/>
      <c r="AS33" s="171"/>
      <c r="AT33" s="171"/>
      <c r="AU33" s="171"/>
      <c r="AV33" s="171"/>
      <c r="AW33" s="171"/>
      <c r="AX33" s="171"/>
      <c r="AY33" s="186">
        <f>IF(ROWS($AZ$4:AZ31)-1&lt;$AY$4,$AZ$4+ROWS($AZ$4:AZ31)-1,"")</f>
        <v>27</v>
      </c>
      <c r="AZ33" s="171"/>
      <c r="BA33" s="171"/>
      <c r="BB33" s="171"/>
    </row>
    <row r="34" spans="1:54" x14ac:dyDescent="0.25">
      <c r="O34" s="166"/>
      <c r="P34" s="167"/>
      <c r="Q34" s="167"/>
      <c r="R34" s="167"/>
      <c r="S34" s="166"/>
      <c r="T34" s="166"/>
      <c r="U34" s="166"/>
      <c r="V34" s="166"/>
      <c r="W34" s="166"/>
      <c r="X34" s="166"/>
      <c r="Y34" s="166"/>
      <c r="Z34" s="220"/>
      <c r="AA34" s="166"/>
      <c r="AB34" s="166"/>
      <c r="AC34" s="166"/>
      <c r="AD34" s="166"/>
      <c r="AE34" s="169"/>
      <c r="AF34" s="169"/>
      <c r="AG34" s="169"/>
      <c r="AH34" s="169"/>
      <c r="AI34" s="169"/>
      <c r="AJ34" s="169"/>
      <c r="AK34" s="169"/>
      <c r="AL34" s="169"/>
      <c r="AM34" s="169"/>
      <c r="AN34" s="166"/>
      <c r="AO34" s="166"/>
      <c r="AP34" s="166"/>
      <c r="AQ34" s="171"/>
      <c r="AR34" s="171"/>
      <c r="AS34" s="171"/>
      <c r="AT34" s="171"/>
      <c r="AU34" s="171"/>
      <c r="AV34" s="171"/>
      <c r="AW34" s="171"/>
      <c r="AX34" s="171"/>
      <c r="AY34" s="186">
        <f>IF(ROWS($AZ$4:AZ32)-1&lt;$AY$4,$AZ$4+ROWS($AZ$4:AZ32)-1,"")</f>
        <v>28</v>
      </c>
      <c r="AZ34" s="171"/>
      <c r="BA34" s="171"/>
      <c r="BB34" s="171"/>
    </row>
    <row r="35" spans="1:54" ht="24" customHeight="1" x14ac:dyDescent="0.25">
      <c r="A35" s="16"/>
      <c r="C35" s="137" t="s">
        <v>40</v>
      </c>
      <c r="D35" s="138"/>
      <c r="H35" s="139"/>
      <c r="J35" s="16"/>
      <c r="K35" s="139"/>
      <c r="L35" s="139"/>
      <c r="O35" s="166"/>
      <c r="P35" s="167"/>
      <c r="Q35" s="167"/>
      <c r="R35" s="167"/>
      <c r="S35" s="166"/>
      <c r="T35" s="166"/>
      <c r="U35" s="166"/>
      <c r="V35" s="166"/>
      <c r="W35" s="166"/>
      <c r="X35" s="166"/>
      <c r="Y35" s="166"/>
      <c r="Z35" s="220"/>
      <c r="AA35" s="166"/>
      <c r="AB35" s="166"/>
      <c r="AC35" s="166"/>
      <c r="AD35" s="166"/>
      <c r="AE35" s="166"/>
      <c r="AF35" s="166"/>
      <c r="AG35" s="166"/>
      <c r="AH35" s="166"/>
      <c r="AI35" s="166"/>
      <c r="AJ35" s="166"/>
      <c r="AK35" s="166"/>
      <c r="AL35" s="166"/>
      <c r="AM35" s="166"/>
      <c r="AN35" s="166"/>
      <c r="AO35" s="166"/>
      <c r="AP35" s="166"/>
      <c r="AQ35" s="171"/>
      <c r="AR35" s="171"/>
      <c r="AS35" s="171"/>
      <c r="AT35" s="171"/>
      <c r="AU35" s="171"/>
      <c r="AV35" s="171"/>
      <c r="AW35" s="171"/>
      <c r="AX35" s="171"/>
      <c r="AY35" s="186">
        <f>IF(ROWS($AZ$4:AZ33)-1&lt;$AY$4,$AZ$4+ROWS($AZ$4:AZ33)-1,"")</f>
        <v>29</v>
      </c>
      <c r="AZ35" s="171"/>
      <c r="BA35" s="171"/>
      <c r="BB35" s="171"/>
    </row>
    <row r="36" spans="1:54" ht="24" customHeight="1" x14ac:dyDescent="0.25">
      <c r="C36" s="137"/>
      <c r="D36" s="140"/>
      <c r="H36" s="141"/>
      <c r="I36" s="141"/>
      <c r="K36" s="142"/>
      <c r="AY36" s="13">
        <f>IF(ROWS($AZ$4:AZ34)-1&lt;$AY$4,$AZ$4+ROWS($AZ$4:AZ34)-1,"")</f>
        <v>30</v>
      </c>
    </row>
    <row r="37" spans="1:54" ht="24" customHeight="1" x14ac:dyDescent="0.25">
      <c r="AY37" s="143"/>
    </row>
    <row r="38" spans="1:54" ht="6.75" customHeight="1" x14ac:dyDescent="0.25">
      <c r="A38" s="144"/>
      <c r="B38" s="144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</row>
    <row r="39" spans="1:54" hidden="1" x14ac:dyDescent="0.25">
      <c r="K39" s="145"/>
    </row>
    <row r="40" spans="1:54" hidden="1" x14ac:dyDescent="0.25">
      <c r="F40" s="146">
        <f>AV31</f>
        <v>0</v>
      </c>
      <c r="H40" t="s">
        <v>41</v>
      </c>
      <c r="I40" s="147">
        <f>IFERROR(K40,"0")</f>
        <v>0</v>
      </c>
      <c r="K40" s="148"/>
      <c r="L40" s="149"/>
      <c r="AC40" t="str">
        <f>LEFT(L40,11)</f>
        <v/>
      </c>
    </row>
    <row r="41" spans="1:54" hidden="1" x14ac:dyDescent="0.25">
      <c r="A41" s="150" t="s">
        <v>16</v>
      </c>
      <c r="B41" s="150" t="s">
        <v>42</v>
      </c>
      <c r="C41" t="s">
        <v>4</v>
      </c>
      <c r="E41">
        <v>2024</v>
      </c>
      <c r="H41" t="s">
        <v>21</v>
      </c>
      <c r="I41" s="147">
        <f t="shared" ref="I41:I104" si="5">IFERROR(K41,"")</f>
        <v>0</v>
      </c>
      <c r="AC41" t="str">
        <f t="shared" ref="AC41:AC104" si="6">LEFT(L41,11)</f>
        <v/>
      </c>
    </row>
    <row r="42" spans="1:54" hidden="1" x14ac:dyDescent="0.25">
      <c r="A42" s="151" t="s">
        <v>43</v>
      </c>
      <c r="B42" s="151" t="s">
        <v>44</v>
      </c>
      <c r="C42" t="s">
        <v>45</v>
      </c>
      <c r="E42">
        <v>2025</v>
      </c>
      <c r="I42" s="147">
        <f t="shared" si="5"/>
        <v>0</v>
      </c>
      <c r="AC42" t="str">
        <f t="shared" si="6"/>
        <v/>
      </c>
    </row>
    <row r="43" spans="1:54" hidden="1" x14ac:dyDescent="0.25">
      <c r="C43" t="s">
        <v>46</v>
      </c>
      <c r="E43">
        <v>2026</v>
      </c>
      <c r="I43" s="147">
        <f t="shared" si="5"/>
        <v>0</v>
      </c>
      <c r="AC43" t="str">
        <f t="shared" si="6"/>
        <v/>
      </c>
    </row>
    <row r="44" spans="1:54" hidden="1" x14ac:dyDescent="0.25">
      <c r="C44" t="s">
        <v>47</v>
      </c>
      <c r="E44">
        <v>2027</v>
      </c>
      <c r="I44" s="147">
        <f t="shared" si="5"/>
        <v>0</v>
      </c>
      <c r="AC44" t="str">
        <f t="shared" si="6"/>
        <v/>
      </c>
    </row>
    <row r="45" spans="1:54" hidden="1" x14ac:dyDescent="0.25">
      <c r="C45" t="s">
        <v>48</v>
      </c>
      <c r="E45">
        <v>2028</v>
      </c>
      <c r="I45" s="147">
        <f t="shared" si="5"/>
        <v>0</v>
      </c>
      <c r="AC45" t="str">
        <f t="shared" si="6"/>
        <v/>
      </c>
    </row>
    <row r="46" spans="1:54" hidden="1" x14ac:dyDescent="0.25">
      <c r="C46" t="s">
        <v>49</v>
      </c>
      <c r="E46">
        <v>2029</v>
      </c>
      <c r="I46" s="147">
        <f t="shared" si="5"/>
        <v>0</v>
      </c>
      <c r="AC46" t="str">
        <f t="shared" si="6"/>
        <v/>
      </c>
    </row>
    <row r="47" spans="1:54" hidden="1" x14ac:dyDescent="0.25">
      <c r="C47" t="s">
        <v>50</v>
      </c>
      <c r="E47">
        <v>2030</v>
      </c>
      <c r="I47" s="147">
        <f t="shared" si="5"/>
        <v>0</v>
      </c>
      <c r="AC47" t="str">
        <f t="shared" si="6"/>
        <v/>
      </c>
    </row>
    <row r="48" spans="1:54" hidden="1" x14ac:dyDescent="0.25">
      <c r="C48" t="s">
        <v>51</v>
      </c>
      <c r="E48">
        <v>2031</v>
      </c>
      <c r="I48" s="147">
        <f t="shared" si="5"/>
        <v>0</v>
      </c>
      <c r="AC48" t="str">
        <f t="shared" si="6"/>
        <v/>
      </c>
    </row>
    <row r="49" spans="3:29" hidden="1" x14ac:dyDescent="0.25">
      <c r="C49" t="s">
        <v>52</v>
      </c>
      <c r="E49">
        <v>2032</v>
      </c>
      <c r="I49" s="147">
        <f t="shared" si="5"/>
        <v>0</v>
      </c>
      <c r="AC49" t="str">
        <f t="shared" si="6"/>
        <v/>
      </c>
    </row>
    <row r="50" spans="3:29" hidden="1" x14ac:dyDescent="0.25">
      <c r="C50" t="s">
        <v>53</v>
      </c>
      <c r="E50">
        <v>2033</v>
      </c>
      <c r="I50" s="147">
        <f t="shared" si="5"/>
        <v>0</v>
      </c>
      <c r="AC50" t="str">
        <f t="shared" si="6"/>
        <v/>
      </c>
    </row>
    <row r="51" spans="3:29" hidden="1" x14ac:dyDescent="0.25">
      <c r="C51" t="s">
        <v>54</v>
      </c>
      <c r="E51">
        <v>2034</v>
      </c>
      <c r="I51" s="147">
        <f t="shared" si="5"/>
        <v>0</v>
      </c>
      <c r="AC51" t="str">
        <f t="shared" si="6"/>
        <v/>
      </c>
    </row>
    <row r="52" spans="3:29" hidden="1" x14ac:dyDescent="0.25">
      <c r="C52" t="s">
        <v>55</v>
      </c>
      <c r="E52">
        <v>2035</v>
      </c>
      <c r="I52" s="147">
        <f t="shared" si="5"/>
        <v>0</v>
      </c>
      <c r="AC52" t="str">
        <f t="shared" si="6"/>
        <v/>
      </c>
    </row>
    <row r="53" spans="3:29" hidden="1" x14ac:dyDescent="0.25">
      <c r="E53">
        <v>2036</v>
      </c>
      <c r="I53" s="147">
        <f t="shared" si="5"/>
        <v>0</v>
      </c>
      <c r="AC53" t="str">
        <f t="shared" si="6"/>
        <v/>
      </c>
    </row>
    <row r="54" spans="3:29" hidden="1" x14ac:dyDescent="0.25">
      <c r="E54">
        <v>2037</v>
      </c>
      <c r="I54" s="147">
        <f t="shared" si="5"/>
        <v>0</v>
      </c>
      <c r="AC54" t="str">
        <f t="shared" si="6"/>
        <v/>
      </c>
    </row>
    <row r="55" spans="3:29" hidden="1" x14ac:dyDescent="0.25">
      <c r="E55">
        <v>2038</v>
      </c>
      <c r="I55" s="147">
        <f t="shared" si="5"/>
        <v>0</v>
      </c>
      <c r="AC55" t="str">
        <f t="shared" si="6"/>
        <v/>
      </c>
    </row>
    <row r="56" spans="3:29" hidden="1" x14ac:dyDescent="0.25">
      <c r="E56">
        <v>2039</v>
      </c>
      <c r="I56" s="147">
        <f t="shared" si="5"/>
        <v>0</v>
      </c>
      <c r="AC56" t="str">
        <f t="shared" si="6"/>
        <v/>
      </c>
    </row>
    <row r="57" spans="3:29" hidden="1" x14ac:dyDescent="0.25">
      <c r="E57">
        <v>2040</v>
      </c>
      <c r="I57" s="147">
        <f t="shared" si="5"/>
        <v>0</v>
      </c>
      <c r="AC57" t="str">
        <f t="shared" si="6"/>
        <v/>
      </c>
    </row>
    <row r="58" spans="3:29" hidden="1" x14ac:dyDescent="0.25">
      <c r="E58">
        <v>2041</v>
      </c>
      <c r="I58" s="147">
        <f t="shared" si="5"/>
        <v>0</v>
      </c>
      <c r="AC58" t="str">
        <f t="shared" si="6"/>
        <v/>
      </c>
    </row>
    <row r="59" spans="3:29" hidden="1" x14ac:dyDescent="0.25">
      <c r="E59">
        <v>2042</v>
      </c>
      <c r="I59" s="147">
        <f t="shared" si="5"/>
        <v>0</v>
      </c>
      <c r="AC59" t="str">
        <f t="shared" si="6"/>
        <v/>
      </c>
    </row>
    <row r="60" spans="3:29" hidden="1" x14ac:dyDescent="0.25">
      <c r="E60">
        <v>2043</v>
      </c>
      <c r="I60" s="147">
        <f t="shared" si="5"/>
        <v>0</v>
      </c>
      <c r="AC60" t="str">
        <f t="shared" si="6"/>
        <v/>
      </c>
    </row>
    <row r="61" spans="3:29" hidden="1" x14ac:dyDescent="0.25">
      <c r="E61">
        <v>2044</v>
      </c>
      <c r="I61" s="147">
        <f t="shared" si="5"/>
        <v>0</v>
      </c>
      <c r="AC61" t="str">
        <f t="shared" si="6"/>
        <v/>
      </c>
    </row>
    <row r="62" spans="3:29" hidden="1" x14ac:dyDescent="0.25">
      <c r="E62">
        <v>2045</v>
      </c>
      <c r="I62" s="147">
        <f t="shared" si="5"/>
        <v>0</v>
      </c>
      <c r="AC62" t="str">
        <f t="shared" si="6"/>
        <v/>
      </c>
    </row>
    <row r="63" spans="3:29" hidden="1" x14ac:dyDescent="0.25">
      <c r="E63">
        <v>2046</v>
      </c>
      <c r="I63" s="147">
        <f t="shared" si="5"/>
        <v>0</v>
      </c>
      <c r="AC63" t="str">
        <f t="shared" si="6"/>
        <v/>
      </c>
    </row>
    <row r="64" spans="3:29" hidden="1" x14ac:dyDescent="0.25">
      <c r="E64">
        <v>2047</v>
      </c>
      <c r="I64" s="147">
        <f t="shared" si="5"/>
        <v>0</v>
      </c>
      <c r="AC64" t="str">
        <f t="shared" si="6"/>
        <v/>
      </c>
    </row>
    <row r="65" spans="5:29" hidden="1" x14ac:dyDescent="0.25">
      <c r="E65">
        <v>2048</v>
      </c>
      <c r="I65" s="147">
        <f t="shared" si="5"/>
        <v>0</v>
      </c>
      <c r="AC65" t="str">
        <f t="shared" si="6"/>
        <v/>
      </c>
    </row>
    <row r="66" spans="5:29" hidden="1" x14ac:dyDescent="0.25">
      <c r="E66">
        <v>2049</v>
      </c>
      <c r="I66" s="147">
        <f t="shared" si="5"/>
        <v>0</v>
      </c>
      <c r="AC66" t="str">
        <f t="shared" si="6"/>
        <v/>
      </c>
    </row>
    <row r="67" spans="5:29" hidden="1" x14ac:dyDescent="0.25">
      <c r="E67">
        <v>2050</v>
      </c>
      <c r="I67" s="147">
        <f t="shared" si="5"/>
        <v>0</v>
      </c>
      <c r="AC67" t="str">
        <f t="shared" si="6"/>
        <v/>
      </c>
    </row>
    <row r="68" spans="5:29" hidden="1" x14ac:dyDescent="0.25">
      <c r="E68">
        <v>2051</v>
      </c>
      <c r="I68" s="147">
        <f t="shared" si="5"/>
        <v>0</v>
      </c>
      <c r="AC68" t="str">
        <f t="shared" si="6"/>
        <v/>
      </c>
    </row>
    <row r="69" spans="5:29" hidden="1" x14ac:dyDescent="0.25">
      <c r="E69">
        <v>2052</v>
      </c>
      <c r="I69" s="147">
        <f t="shared" si="5"/>
        <v>0</v>
      </c>
      <c r="AC69" t="str">
        <f t="shared" si="6"/>
        <v/>
      </c>
    </row>
    <row r="70" spans="5:29" hidden="1" x14ac:dyDescent="0.25">
      <c r="E70">
        <v>2053</v>
      </c>
      <c r="I70" s="147">
        <f t="shared" si="5"/>
        <v>0</v>
      </c>
      <c r="AC70" t="str">
        <f t="shared" si="6"/>
        <v/>
      </c>
    </row>
    <row r="71" spans="5:29" hidden="1" x14ac:dyDescent="0.25">
      <c r="E71">
        <v>2054</v>
      </c>
      <c r="I71" s="147">
        <f t="shared" si="5"/>
        <v>0</v>
      </c>
      <c r="AC71" t="str">
        <f t="shared" si="6"/>
        <v/>
      </c>
    </row>
    <row r="72" spans="5:29" hidden="1" x14ac:dyDescent="0.25">
      <c r="E72">
        <v>2055</v>
      </c>
      <c r="I72" s="147">
        <f t="shared" si="5"/>
        <v>0</v>
      </c>
      <c r="AC72" t="str">
        <f t="shared" si="6"/>
        <v/>
      </c>
    </row>
    <row r="73" spans="5:29" hidden="1" x14ac:dyDescent="0.25">
      <c r="E73">
        <v>2056</v>
      </c>
      <c r="I73" s="147">
        <f t="shared" si="5"/>
        <v>0</v>
      </c>
      <c r="AC73" t="str">
        <f t="shared" si="6"/>
        <v/>
      </c>
    </row>
    <row r="74" spans="5:29" hidden="1" x14ac:dyDescent="0.25">
      <c r="E74">
        <v>2057</v>
      </c>
      <c r="I74" s="147">
        <f t="shared" si="5"/>
        <v>0</v>
      </c>
      <c r="AC74" t="str">
        <f t="shared" si="6"/>
        <v/>
      </c>
    </row>
    <row r="75" spans="5:29" hidden="1" x14ac:dyDescent="0.25">
      <c r="E75">
        <v>2058</v>
      </c>
      <c r="I75" s="147">
        <f t="shared" si="5"/>
        <v>0</v>
      </c>
      <c r="AC75" t="str">
        <f t="shared" si="6"/>
        <v/>
      </c>
    </row>
    <row r="76" spans="5:29" hidden="1" x14ac:dyDescent="0.25">
      <c r="E76">
        <v>2059</v>
      </c>
      <c r="I76" s="147">
        <f t="shared" si="5"/>
        <v>0</v>
      </c>
      <c r="AC76" t="str">
        <f t="shared" si="6"/>
        <v/>
      </c>
    </row>
    <row r="77" spans="5:29" hidden="1" x14ac:dyDescent="0.25">
      <c r="E77">
        <v>2060</v>
      </c>
      <c r="I77" s="147">
        <f t="shared" si="5"/>
        <v>0</v>
      </c>
      <c r="AC77" t="str">
        <f t="shared" si="6"/>
        <v/>
      </c>
    </row>
    <row r="78" spans="5:29" hidden="1" x14ac:dyDescent="0.25">
      <c r="E78">
        <v>2061</v>
      </c>
      <c r="I78" s="147">
        <f t="shared" si="5"/>
        <v>0</v>
      </c>
      <c r="AC78" t="str">
        <f t="shared" si="6"/>
        <v/>
      </c>
    </row>
    <row r="79" spans="5:29" hidden="1" x14ac:dyDescent="0.25">
      <c r="E79">
        <v>2062</v>
      </c>
      <c r="I79" s="147">
        <f t="shared" si="5"/>
        <v>0</v>
      </c>
      <c r="AC79" t="str">
        <f t="shared" si="6"/>
        <v/>
      </c>
    </row>
    <row r="80" spans="5:29" hidden="1" x14ac:dyDescent="0.25">
      <c r="E80">
        <v>2063</v>
      </c>
      <c r="I80" s="147">
        <f t="shared" si="5"/>
        <v>0</v>
      </c>
      <c r="AC80" t="str">
        <f t="shared" si="6"/>
        <v/>
      </c>
    </row>
    <row r="81" spans="5:29" hidden="1" x14ac:dyDescent="0.25">
      <c r="E81">
        <v>2064</v>
      </c>
      <c r="I81" s="147">
        <f t="shared" si="5"/>
        <v>0</v>
      </c>
      <c r="AC81" t="str">
        <f t="shared" si="6"/>
        <v/>
      </c>
    </row>
    <row r="82" spans="5:29" hidden="1" x14ac:dyDescent="0.25">
      <c r="E82">
        <v>2065</v>
      </c>
      <c r="I82" s="147">
        <f t="shared" si="5"/>
        <v>0</v>
      </c>
      <c r="AC82" t="str">
        <f t="shared" si="6"/>
        <v/>
      </c>
    </row>
    <row r="83" spans="5:29" hidden="1" x14ac:dyDescent="0.25">
      <c r="E83">
        <v>2066</v>
      </c>
      <c r="I83" s="147">
        <f t="shared" si="5"/>
        <v>0</v>
      </c>
      <c r="AC83" t="str">
        <f t="shared" si="6"/>
        <v/>
      </c>
    </row>
    <row r="84" spans="5:29" hidden="1" x14ac:dyDescent="0.25">
      <c r="E84">
        <v>2067</v>
      </c>
      <c r="I84" s="147">
        <f t="shared" si="5"/>
        <v>0</v>
      </c>
      <c r="AC84" t="str">
        <f t="shared" si="6"/>
        <v/>
      </c>
    </row>
    <row r="85" spans="5:29" hidden="1" x14ac:dyDescent="0.25">
      <c r="E85">
        <v>2068</v>
      </c>
      <c r="I85" s="147">
        <f t="shared" si="5"/>
        <v>0</v>
      </c>
      <c r="AC85" t="str">
        <f t="shared" si="6"/>
        <v/>
      </c>
    </row>
    <row r="86" spans="5:29" hidden="1" x14ac:dyDescent="0.25">
      <c r="E86">
        <v>2069</v>
      </c>
      <c r="I86" s="147">
        <f t="shared" si="5"/>
        <v>0</v>
      </c>
      <c r="AC86" t="str">
        <f t="shared" si="6"/>
        <v/>
      </c>
    </row>
    <row r="87" spans="5:29" hidden="1" x14ac:dyDescent="0.25">
      <c r="E87">
        <v>2070</v>
      </c>
      <c r="I87" s="147">
        <f t="shared" si="5"/>
        <v>0</v>
      </c>
      <c r="AC87" t="str">
        <f t="shared" si="6"/>
        <v/>
      </c>
    </row>
    <row r="88" spans="5:29" hidden="1" x14ac:dyDescent="0.25">
      <c r="E88">
        <v>2071</v>
      </c>
      <c r="I88" s="147">
        <f t="shared" si="5"/>
        <v>0</v>
      </c>
      <c r="AC88" t="str">
        <f t="shared" si="6"/>
        <v/>
      </c>
    </row>
    <row r="89" spans="5:29" hidden="1" x14ac:dyDescent="0.25">
      <c r="E89">
        <v>2072</v>
      </c>
      <c r="I89" s="147">
        <f t="shared" si="5"/>
        <v>0</v>
      </c>
      <c r="AC89" t="str">
        <f t="shared" si="6"/>
        <v/>
      </c>
    </row>
    <row r="90" spans="5:29" hidden="1" x14ac:dyDescent="0.25">
      <c r="E90">
        <v>2073</v>
      </c>
      <c r="I90" s="147">
        <f t="shared" si="5"/>
        <v>0</v>
      </c>
      <c r="AC90" t="str">
        <f t="shared" si="6"/>
        <v/>
      </c>
    </row>
    <row r="91" spans="5:29" hidden="1" x14ac:dyDescent="0.25">
      <c r="E91">
        <v>2074</v>
      </c>
      <c r="I91" s="147">
        <f t="shared" si="5"/>
        <v>0</v>
      </c>
      <c r="AC91" t="str">
        <f t="shared" si="6"/>
        <v/>
      </c>
    </row>
    <row r="92" spans="5:29" hidden="1" x14ac:dyDescent="0.25">
      <c r="E92">
        <v>2075</v>
      </c>
      <c r="I92" s="147">
        <f t="shared" si="5"/>
        <v>0</v>
      </c>
      <c r="AC92" t="str">
        <f t="shared" si="6"/>
        <v/>
      </c>
    </row>
    <row r="93" spans="5:29" hidden="1" x14ac:dyDescent="0.25">
      <c r="E93">
        <v>2076</v>
      </c>
      <c r="I93" s="147">
        <f t="shared" si="5"/>
        <v>0</v>
      </c>
      <c r="AC93" t="str">
        <f t="shared" si="6"/>
        <v/>
      </c>
    </row>
    <row r="94" spans="5:29" hidden="1" x14ac:dyDescent="0.25">
      <c r="E94">
        <v>2077</v>
      </c>
      <c r="I94" s="147">
        <f t="shared" si="5"/>
        <v>0</v>
      </c>
      <c r="AC94" t="str">
        <f t="shared" si="6"/>
        <v/>
      </c>
    </row>
    <row r="95" spans="5:29" hidden="1" x14ac:dyDescent="0.25">
      <c r="E95">
        <v>2078</v>
      </c>
      <c r="I95" s="147">
        <f t="shared" si="5"/>
        <v>0</v>
      </c>
      <c r="AC95" t="str">
        <f t="shared" si="6"/>
        <v/>
      </c>
    </row>
    <row r="96" spans="5:29" hidden="1" x14ac:dyDescent="0.25">
      <c r="E96">
        <v>2079</v>
      </c>
      <c r="I96" s="147">
        <f t="shared" si="5"/>
        <v>0</v>
      </c>
      <c r="AC96" t="str">
        <f t="shared" si="6"/>
        <v/>
      </c>
    </row>
    <row r="97" spans="1:29" hidden="1" x14ac:dyDescent="0.25">
      <c r="E97">
        <v>2080</v>
      </c>
      <c r="I97" s="147">
        <f t="shared" si="5"/>
        <v>0</v>
      </c>
      <c r="AC97" t="str">
        <f t="shared" si="6"/>
        <v/>
      </c>
    </row>
    <row r="98" spans="1:29" hidden="1" x14ac:dyDescent="0.25">
      <c r="A98" t="str">
        <f>'[1]les villes-sœurs'!A2</f>
        <v>Les Abymes</v>
      </c>
      <c r="B98" t="str">
        <f>'[1]les villes-sœurs'!B2</f>
        <v>Guadeloupe</v>
      </c>
      <c r="I98" s="147">
        <f t="shared" si="5"/>
        <v>0</v>
      </c>
      <c r="AC98" t="str">
        <f t="shared" si="6"/>
        <v/>
      </c>
    </row>
    <row r="99" spans="1:29" hidden="1" x14ac:dyDescent="0.25">
      <c r="A99" t="str">
        <f>'[1]les villes-sœurs'!A3</f>
        <v xml:space="preserve">Cotonou </v>
      </c>
      <c r="B99" t="str">
        <f>'[1]les villes-sœurs'!B3</f>
        <v>Bénin</v>
      </c>
      <c r="I99" s="147">
        <f t="shared" si="5"/>
        <v>0</v>
      </c>
      <c r="AC99" t="str">
        <f t="shared" si="6"/>
        <v/>
      </c>
    </row>
    <row r="100" spans="1:29" hidden="1" x14ac:dyDescent="0.25">
      <c r="A100" t="str">
        <f>'[1]les villes-sœurs'!A4</f>
        <v xml:space="preserve">Falkirk </v>
      </c>
      <c r="B100" t="str">
        <f>'[1]les villes-sœurs'!B4</f>
        <v>Écosse</v>
      </c>
      <c r="I100" s="147">
        <f t="shared" si="5"/>
        <v>0</v>
      </c>
      <c r="AC100" t="str">
        <f t="shared" si="6"/>
        <v/>
      </c>
    </row>
    <row r="101" spans="1:29" hidden="1" x14ac:dyDescent="0.25">
      <c r="A101" t="str">
        <f>'[1]les villes-sœurs'!A5</f>
        <v>Gyümri</v>
      </c>
      <c r="B101" t="str">
        <f>'[1]les villes-sœurs'!B5</f>
        <v>Arménie</v>
      </c>
      <c r="I101" s="147">
        <f t="shared" si="5"/>
        <v>0</v>
      </c>
      <c r="AC101" t="str">
        <f t="shared" si="6"/>
        <v/>
      </c>
    </row>
    <row r="102" spans="1:29" hidden="1" x14ac:dyDescent="0.25">
      <c r="A102" t="str">
        <f>'[1]les villes-sœurs'!A6</f>
        <v>Kiryat-Yam</v>
      </c>
      <c r="B102" t="str">
        <f>'[1]les villes-sœurs'!B6</f>
        <v>Israël</v>
      </c>
      <c r="I102" s="147">
        <f t="shared" si="5"/>
        <v>0</v>
      </c>
      <c r="AC102" t="str">
        <f t="shared" si="6"/>
        <v/>
      </c>
    </row>
    <row r="103" spans="1:29" hidden="1" x14ac:dyDescent="0.25">
      <c r="A103" t="str">
        <f>'[1]les villes-sœurs'!A7</f>
        <v xml:space="preserve">Loulé </v>
      </c>
      <c r="B103" t="str">
        <f>'[1]les villes-sœurs'!B7</f>
        <v>Portugal</v>
      </c>
      <c r="I103" s="147">
        <f t="shared" si="5"/>
        <v>0</v>
      </c>
      <c r="AC103" t="str">
        <f t="shared" si="6"/>
        <v/>
      </c>
    </row>
    <row r="104" spans="1:29" hidden="1" x14ac:dyDescent="0.25">
      <c r="A104" t="str">
        <f>'[1]les villes-sœurs'!A8</f>
        <v>Mataró</v>
      </c>
      <c r="B104" t="str">
        <f>'[1]les villes-sœurs'!B8</f>
        <v>Espagne</v>
      </c>
      <c r="I104" s="147">
        <f t="shared" si="5"/>
        <v>0</v>
      </c>
      <c r="AC104" t="str">
        <f t="shared" si="6"/>
        <v/>
      </c>
    </row>
    <row r="105" spans="1:29" hidden="1" x14ac:dyDescent="0.25">
      <c r="A105" t="str">
        <f>'[1]les villes-sœurs'!A9</f>
        <v xml:space="preserve">Playa </v>
      </c>
      <c r="B105" t="str">
        <f>'[1]les villes-sœurs'!B9</f>
        <v>Cuba</v>
      </c>
      <c r="I105" s="147">
        <f t="shared" ref="I105:I113" si="7">IFERROR(K105,"")</f>
        <v>0</v>
      </c>
      <c r="AC105" t="str">
        <f t="shared" ref="AC105:AC113" si="8">LEFT(L105,11)</f>
        <v/>
      </c>
    </row>
    <row r="106" spans="1:29" hidden="1" x14ac:dyDescent="0.25">
      <c r="A106" t="str">
        <f>'[1]les villes-sœurs'!A10</f>
        <v xml:space="preserve">Salzgitter </v>
      </c>
      <c r="B106" t="str">
        <f>'[1]les villes-sœurs'!B10</f>
        <v>Allemagne</v>
      </c>
      <c r="I106" s="147">
        <f t="shared" si="7"/>
        <v>0</v>
      </c>
      <c r="AC106" t="str">
        <f t="shared" si="8"/>
        <v/>
      </c>
    </row>
    <row r="107" spans="1:29" hidden="1" x14ac:dyDescent="0.25">
      <c r="A107">
        <f>'[1]les villes-sœurs'!A11</f>
        <v>0</v>
      </c>
      <c r="B107">
        <f>'[1]les villes-sœurs'!B11</f>
        <v>0</v>
      </c>
      <c r="I107" s="147">
        <f t="shared" si="7"/>
        <v>0</v>
      </c>
      <c r="AC107" t="str">
        <f t="shared" si="8"/>
        <v/>
      </c>
    </row>
    <row r="108" spans="1:29" hidden="1" x14ac:dyDescent="0.25">
      <c r="A108">
        <f>'[1]les villes-sœurs'!A12</f>
        <v>0</v>
      </c>
      <c r="B108">
        <f>'[1]les villes-sœurs'!B12</f>
        <v>0</v>
      </c>
      <c r="I108" s="147">
        <f t="shared" si="7"/>
        <v>0</v>
      </c>
      <c r="AC108" t="str">
        <f t="shared" si="8"/>
        <v/>
      </c>
    </row>
    <row r="109" spans="1:29" hidden="1" x14ac:dyDescent="0.25">
      <c r="A109">
        <f>'[1]les villes-sœurs'!A13</f>
        <v>0</v>
      </c>
      <c r="B109">
        <f>'[1]les villes-sœurs'!B13</f>
        <v>0</v>
      </c>
      <c r="I109" s="147">
        <f t="shared" si="7"/>
        <v>0</v>
      </c>
      <c r="AC109" t="str">
        <f t="shared" si="8"/>
        <v/>
      </c>
    </row>
    <row r="110" spans="1:29" hidden="1" x14ac:dyDescent="0.25">
      <c r="A110">
        <f>'[1]les villes-sœurs'!A14</f>
        <v>0</v>
      </c>
      <c r="B110">
        <f>'[1]les villes-sœurs'!B14</f>
        <v>0</v>
      </c>
      <c r="I110" s="147">
        <f t="shared" si="7"/>
        <v>0</v>
      </c>
      <c r="AC110" t="str">
        <f t="shared" si="8"/>
        <v/>
      </c>
    </row>
    <row r="111" spans="1:29" hidden="1" x14ac:dyDescent="0.25">
      <c r="A111">
        <f>'[1]les villes-sœurs'!A15</f>
        <v>0</v>
      </c>
      <c r="B111">
        <f>'[1]les villes-sœurs'!B15</f>
        <v>0</v>
      </c>
      <c r="I111" s="147">
        <f t="shared" si="7"/>
        <v>0</v>
      </c>
      <c r="AC111" t="str">
        <f t="shared" si="8"/>
        <v/>
      </c>
    </row>
    <row r="112" spans="1:29" hidden="1" x14ac:dyDescent="0.25">
      <c r="A112">
        <f>'[1]les villes-sœurs'!A16</f>
        <v>0</v>
      </c>
      <c r="B112">
        <f>'[1]les villes-sœurs'!B16</f>
        <v>0</v>
      </c>
      <c r="I112" s="147">
        <f t="shared" si="7"/>
        <v>0</v>
      </c>
      <c r="AC112" t="str">
        <f t="shared" si="8"/>
        <v/>
      </c>
    </row>
    <row r="113" spans="1:40" hidden="1" x14ac:dyDescent="0.25">
      <c r="I113" s="147">
        <f t="shared" si="7"/>
        <v>0</v>
      </c>
      <c r="AC113" t="str">
        <f t="shared" si="8"/>
        <v/>
      </c>
    </row>
    <row r="114" spans="1:40" hidden="1" x14ac:dyDescent="0.25">
      <c r="F114" s="152">
        <f>AW31</f>
        <v>0</v>
      </c>
      <c r="H114" s="153"/>
      <c r="I114" s="154"/>
      <c r="K114" s="155"/>
      <c r="L114" s="156"/>
      <c r="M114" s="157"/>
      <c r="N114" s="157"/>
      <c r="O114" s="157"/>
      <c r="P114" s="158"/>
      <c r="Q114" s="158"/>
      <c r="R114" s="158"/>
      <c r="S114" s="157"/>
      <c r="T114" s="157"/>
      <c r="U114" s="157"/>
      <c r="V114" s="157"/>
      <c r="W114" s="157"/>
      <c r="X114" s="157"/>
      <c r="Y114" s="157"/>
      <c r="Z114" s="157"/>
      <c r="AA114" s="157"/>
      <c r="AB114" s="157"/>
      <c r="AC114" s="159" t="str">
        <f>LEFT(L114,16)</f>
        <v/>
      </c>
    </row>
    <row r="115" spans="1:40" hidden="1" x14ac:dyDescent="0.25">
      <c r="H115" s="160"/>
      <c r="I115" s="161"/>
    </row>
    <row r="116" spans="1:40" hidden="1" x14ac:dyDescent="0.25">
      <c r="K116" s="162"/>
    </row>
    <row r="117" spans="1:40" hidden="1" x14ac:dyDescent="0.25">
      <c r="K117" s="162"/>
      <c r="L117" s="162"/>
    </row>
    <row r="118" spans="1:40" hidden="1" x14ac:dyDescent="0.25">
      <c r="K118" s="162"/>
      <c r="L118" s="162"/>
      <c r="M118" s="162"/>
    </row>
    <row r="119" spans="1:40" hidden="1" x14ac:dyDescent="0.25">
      <c r="K119" s="163"/>
      <c r="L119" s="163"/>
      <c r="M119" s="163"/>
      <c r="N119" s="163"/>
    </row>
    <row r="120" spans="1:40" ht="15.75" hidden="1" x14ac:dyDescent="0.25">
      <c r="A120" s="16" t="s">
        <v>59</v>
      </c>
      <c r="H120" s="164"/>
      <c r="I120" s="139"/>
      <c r="K120" s="164"/>
      <c r="L120" s="139"/>
    </row>
    <row r="121" spans="1:40" hidden="1" x14ac:dyDescent="0.25"/>
    <row r="122" spans="1:40" hidden="1" x14ac:dyDescent="0.25">
      <c r="AJ122" s="3" t="str">
        <f>AB11</f>
        <v/>
      </c>
      <c r="AK122" s="3"/>
      <c r="AL122" s="3" t="str">
        <f>IF(AB11&lt;&gt;"",VLOOKUP(AB11,'[1]les villes-sœurs'!A2:B16,2,FALSE),"")</f>
        <v/>
      </c>
      <c r="AM122" s="3"/>
      <c r="AN122" s="3"/>
    </row>
    <row r="123" spans="1:40" hidden="1" x14ac:dyDescent="0.25">
      <c r="C123" t="s">
        <v>57</v>
      </c>
    </row>
    <row r="124" spans="1:40" hidden="1" x14ac:dyDescent="0.25">
      <c r="C124" t="s">
        <v>58</v>
      </c>
    </row>
    <row r="125" spans="1:40" hidden="1" x14ac:dyDescent="0.25">
      <c r="C125" t="s">
        <v>56</v>
      </c>
    </row>
    <row r="126" spans="1:40" x14ac:dyDescent="0.25">
      <c r="C126" s="137"/>
      <c r="D126" s="165"/>
    </row>
    <row r="127" spans="1:40" x14ac:dyDescent="0.25">
      <c r="C127" s="137"/>
      <c r="D127" s="165"/>
    </row>
  </sheetData>
  <mergeCells count="78">
    <mergeCell ref="C126:C127"/>
    <mergeCell ref="Z22:AI23"/>
    <mergeCell ref="M31:N31"/>
    <mergeCell ref="AE31:AM31"/>
    <mergeCell ref="M32:N32"/>
    <mergeCell ref="AE32:AM32"/>
    <mergeCell ref="C35:C36"/>
    <mergeCell ref="D35:D36"/>
    <mergeCell ref="H36:I36"/>
    <mergeCell ref="E29:G29"/>
    <mergeCell ref="K29:L29"/>
    <mergeCell ref="E30:G30"/>
    <mergeCell ref="K30:L30"/>
    <mergeCell ref="C31:D32"/>
    <mergeCell ref="E31:E32"/>
    <mergeCell ref="H31:H32"/>
    <mergeCell ref="I31:I32"/>
    <mergeCell ref="J31:J32"/>
    <mergeCell ref="C27:D27"/>
    <mergeCell ref="E27:I27"/>
    <mergeCell ref="K27:N27"/>
    <mergeCell ref="C28:D28"/>
    <mergeCell ref="E28:I28"/>
    <mergeCell ref="AT28:AW28"/>
    <mergeCell ref="AF24:AM24"/>
    <mergeCell ref="E25:G25"/>
    <mergeCell ref="L25:N25"/>
    <mergeCell ref="AF25:AM25"/>
    <mergeCell ref="E26:G26"/>
    <mergeCell ref="L26:N26"/>
    <mergeCell ref="E22:G22"/>
    <mergeCell ref="L22:N22"/>
    <mergeCell ref="E23:G23"/>
    <mergeCell ref="L23:N23"/>
    <mergeCell ref="E24:G24"/>
    <mergeCell ref="L24:N24"/>
    <mergeCell ref="E19:G19"/>
    <mergeCell ref="L19:N19"/>
    <mergeCell ref="E20:G20"/>
    <mergeCell ref="L20:N20"/>
    <mergeCell ref="E21:G21"/>
    <mergeCell ref="L21:N21"/>
    <mergeCell ref="E16:G16"/>
    <mergeCell ref="L16:N16"/>
    <mergeCell ref="E17:G17"/>
    <mergeCell ref="L17:N17"/>
    <mergeCell ref="E18:G18"/>
    <mergeCell ref="L18:N18"/>
    <mergeCell ref="E13:G13"/>
    <mergeCell ref="L13:N13"/>
    <mergeCell ref="E14:G14"/>
    <mergeCell ref="L14:N14"/>
    <mergeCell ref="AF14:AL14"/>
    <mergeCell ref="E15:G15"/>
    <mergeCell ref="L15:N15"/>
    <mergeCell ref="J10:J11"/>
    <mergeCell ref="K10:K11"/>
    <mergeCell ref="L10:N11"/>
    <mergeCell ref="AE10:AM10"/>
    <mergeCell ref="E12:G12"/>
    <mergeCell ref="L12:N12"/>
    <mergeCell ref="AE12:AM12"/>
    <mergeCell ref="L4:M4"/>
    <mergeCell ref="AZ4:BB4"/>
    <mergeCell ref="D7:E7"/>
    <mergeCell ref="M8:N9"/>
    <mergeCell ref="A10:A11"/>
    <mergeCell ref="B10:B11"/>
    <mergeCell ref="C10:C11"/>
    <mergeCell ref="D10:D11"/>
    <mergeCell ref="E10:G11"/>
    <mergeCell ref="I10:I11"/>
    <mergeCell ref="A1:N1"/>
    <mergeCell ref="AL1:AM1"/>
    <mergeCell ref="AZ1:BA1"/>
    <mergeCell ref="C2:N2"/>
    <mergeCell ref="AL2:AM2"/>
    <mergeCell ref="AO3:AP3"/>
  </mergeCells>
  <conditionalFormatting sqref="C12:D26 E27 H12:H26">
    <cfRule type="expression" dxfId="10" priority="1">
      <formula>NOT(ISERROR(MATCH($C12,$BM$10:$BM$22,0)))</formula>
    </cfRule>
    <cfRule type="expression" dxfId="9" priority="2">
      <formula>OR(WEEKDAY($C12)=1,WEEKDAY($C12)=1)</formula>
    </cfRule>
  </conditionalFormatting>
  <conditionalFormatting sqref="D29:D30 H29:H30">
    <cfRule type="expression" dxfId="8" priority="9">
      <formula>OR(WEEKDAY($D29)=1,WEEKDAY($D29)=1)</formula>
    </cfRule>
  </conditionalFormatting>
  <conditionalFormatting sqref="D29:D30 I29:I30">
    <cfRule type="expression" dxfId="7" priority="8">
      <formula>NOT(ISERROR(MATCH($D29,$BM$10:$BM$22,0)))</formula>
    </cfRule>
  </conditionalFormatting>
  <conditionalFormatting sqref="E12:E26">
    <cfRule type="expression" dxfId="6" priority="14">
      <formula>NOT(ISERROR(MATCH($C12,$BM$10:$BM$22,0)))</formula>
    </cfRule>
    <cfRule type="expression" dxfId="5" priority="15">
      <formula>OR(WEEKDAY($C12)=1,WEEKDAY($C12)=1)</formula>
    </cfRule>
  </conditionalFormatting>
  <conditionalFormatting sqref="L114">
    <cfRule type="expression" dxfId="4" priority="4">
      <formula>IF($K$114=0,"",1)</formula>
    </cfRule>
  </conditionalFormatting>
  <conditionalFormatting sqref="AE32:AM32">
    <cfRule type="containsErrors" dxfId="3" priority="3">
      <formula>ISERROR(AE32)</formula>
    </cfRule>
  </conditionalFormatting>
  <conditionalFormatting sqref="AF16:AL21 AJ22:AL22">
    <cfRule type="cellIs" dxfId="2" priority="10" stopIfTrue="1" operator="equal">
      <formula>TODAY()</formula>
    </cfRule>
    <cfRule type="expression" dxfId="1" priority="11" stopIfTrue="1">
      <formula>COUNTIF($BM$12:$BM$22,AF16)</formula>
    </cfRule>
  </conditionalFormatting>
  <conditionalFormatting sqref="AT31:AU31">
    <cfRule type="expression" dxfId="0" priority="7">
      <formula>IF($D$29=0,"",1)</formula>
    </cfRule>
  </conditionalFormatting>
  <dataValidations disablePrompts="1" count="5">
    <dataValidation type="list" allowBlank="1" showInputMessage="1" sqref="AU4" xr:uid="{1A396FFC-BEA5-4D2B-A153-06BC4FFB0526}">
      <formula1>$E$41:$E$97</formula1>
    </dataValidation>
    <dataValidation type="list" allowBlank="1" showInputMessage="1" showErrorMessage="1" sqref="AT4" xr:uid="{AACDCE61-3CA1-4F5A-BA34-5D82FB66878C}">
      <formula1>$C$41:$C$52</formula1>
    </dataValidation>
    <dataValidation type="list" allowBlank="1" showInputMessage="1" showErrorMessage="1" sqref="A12:A30" xr:uid="{CD55F6E3-B3C9-4E73-A41E-96585BAECA1E}">
      <formula1>$A$40:$A$42</formula1>
    </dataValidation>
    <dataValidation type="list" allowBlank="1" showInputMessage="1" sqref="C28:D28" xr:uid="{762AA855-2C9E-446C-B986-FC46C279416F}">
      <formula1>$A$97:$A$112</formula1>
    </dataValidation>
    <dataValidation type="list" allowBlank="1" showInputMessage="1" sqref="D29:D30" xr:uid="{DE4AB99F-DC31-4699-BC95-EA609C4DE86B}">
      <formula1>$AY$5:$AY$36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R.S</dc:creator>
  <cp:lastModifiedBy>R.S</cp:lastModifiedBy>
  <dcterms:created xsi:type="dcterms:W3CDTF">2024-09-23T17:35:59Z</dcterms:created>
  <dcterms:modified xsi:type="dcterms:W3CDTF">2024-09-23T17:54:17Z</dcterms:modified>
</cp:coreProperties>
</file>