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es\OneDrive\Bureau\"/>
    </mc:Choice>
  </mc:AlternateContent>
  <xr:revisionPtr revIDLastSave="0" documentId="13_ncr:1_{78D4DD74-43F9-45D9-8ED3-21401E681F4E}" xr6:coauthVersionLast="47" xr6:coauthVersionMax="47" xr10:uidLastSave="{00000000-0000-0000-0000-000000000000}"/>
  <bookViews>
    <workbookView xWindow="-120" yWindow="-120" windowWidth="25440" windowHeight="15270" tabRatio="856" activeTab="1" xr2:uid="{4A42C1B1-DEFD-4389-B979-6EC929A913DE}"/>
  </bookViews>
  <sheets>
    <sheet name="Récap " sheetId="1" r:id="rId1"/>
    <sheet name="JANVIER" sheetId="23" r:id="rId2"/>
    <sheet name="FÉVRIER" sheetId="8" r:id="rId3"/>
    <sheet name="FÉVRIER non bissextile" sheetId="25" r:id="rId4"/>
    <sheet name="MASTER" sheetId="19" state="veryHidden" r:id="rId5"/>
    <sheet name="JANV (2)" sheetId="21" state="veryHidden" r:id="rId6"/>
    <sheet name="Décimal en hrs" sheetId="3" state="veryHidden" r:id="rId7"/>
  </sheets>
  <definedNames>
    <definedName name="IMP" localSheetId="2">FÉVRIER!$A$1:$R$50</definedName>
    <definedName name="IMP" localSheetId="3">'FÉVRIER non bissextile'!$A$1:$R$50</definedName>
    <definedName name="IMP" localSheetId="5">'JANV (2)'!$A$1:$L$38</definedName>
    <definedName name="IMP" localSheetId="1">JANVIER!$A$1:$R$50</definedName>
    <definedName name="IMP" localSheetId="4">MASTER!$A$1:$J$36</definedName>
    <definedName name="IMP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8" i="23" l="1"/>
  <c r="W29" i="23" s="1"/>
  <c r="C13" i="23"/>
  <c r="C14" i="23" s="1"/>
  <c r="C15" i="23" s="1"/>
  <c r="B124" i="25"/>
  <c r="A124" i="25"/>
  <c r="B123" i="25"/>
  <c r="A123" i="25"/>
  <c r="B122" i="25"/>
  <c r="A122" i="25"/>
  <c r="B121" i="25"/>
  <c r="A121" i="25"/>
  <c r="B120" i="25"/>
  <c r="A120" i="25"/>
  <c r="B119" i="25"/>
  <c r="A119" i="25"/>
  <c r="B118" i="25"/>
  <c r="A118" i="25"/>
  <c r="B117" i="25"/>
  <c r="A117" i="25"/>
  <c r="B116" i="25"/>
  <c r="A116" i="25"/>
  <c r="B115" i="25"/>
  <c r="A115" i="25"/>
  <c r="B114" i="25"/>
  <c r="A114" i="25"/>
  <c r="B113" i="25"/>
  <c r="A113" i="25"/>
  <c r="B112" i="25"/>
  <c r="A112" i="25"/>
  <c r="B111" i="25"/>
  <c r="A111" i="25"/>
  <c r="B110" i="25"/>
  <c r="A110" i="25"/>
  <c r="F43" i="25"/>
  <c r="D43" i="25"/>
  <c r="J40" i="25"/>
  <c r="G40" i="25"/>
  <c r="H40" i="25" s="1"/>
  <c r="M39" i="25"/>
  <c r="J39" i="25"/>
  <c r="G39" i="25"/>
  <c r="H39" i="25" s="1"/>
  <c r="J38" i="25"/>
  <c r="G38" i="25"/>
  <c r="H38" i="25" s="1"/>
  <c r="J37" i="25"/>
  <c r="G37" i="25"/>
  <c r="H37" i="25" s="1"/>
  <c r="J36" i="25"/>
  <c r="G36" i="25"/>
  <c r="H36" i="25" s="1"/>
  <c r="J35" i="25"/>
  <c r="G35" i="25"/>
  <c r="H35" i="25" s="1"/>
  <c r="J34" i="25"/>
  <c r="G34" i="25"/>
  <c r="H34" i="25" s="1"/>
  <c r="J33" i="25"/>
  <c r="G33" i="25"/>
  <c r="H33" i="25" s="1"/>
  <c r="J32" i="25"/>
  <c r="G32" i="25"/>
  <c r="H32" i="25" s="1"/>
  <c r="J31" i="25"/>
  <c r="G31" i="25"/>
  <c r="H31" i="25" s="1"/>
  <c r="J30" i="25"/>
  <c r="G30" i="25"/>
  <c r="H30" i="25" s="1"/>
  <c r="Y29" i="25"/>
  <c r="Y30" i="25" s="1"/>
  <c r="V29" i="25"/>
  <c r="V30" i="25" s="1"/>
  <c r="J29" i="25"/>
  <c r="G29" i="25"/>
  <c r="H29" i="25" s="1"/>
  <c r="J28" i="25"/>
  <c r="G28" i="25"/>
  <c r="H28" i="25" s="1"/>
  <c r="B28" i="25"/>
  <c r="J27" i="25"/>
  <c r="G27" i="25"/>
  <c r="H27" i="25" s="1"/>
  <c r="B27" i="25"/>
  <c r="T26" i="25"/>
  <c r="J26" i="25"/>
  <c r="G26" i="25"/>
  <c r="H26" i="25" s="1"/>
  <c r="B26" i="25"/>
  <c r="T25" i="25"/>
  <c r="J25" i="25"/>
  <c r="G25" i="25"/>
  <c r="H25" i="25" s="1"/>
  <c r="B25" i="25"/>
  <c r="T24" i="25"/>
  <c r="J24" i="25"/>
  <c r="G24" i="25"/>
  <c r="H24" i="25" s="1"/>
  <c r="B24" i="25"/>
  <c r="T23" i="25"/>
  <c r="J23" i="25"/>
  <c r="G23" i="25"/>
  <c r="H23" i="25" s="1"/>
  <c r="B23" i="25"/>
  <c r="T22" i="25"/>
  <c r="N22" i="25"/>
  <c r="N37" i="25" s="1"/>
  <c r="J22" i="25"/>
  <c r="G22" i="25"/>
  <c r="H22" i="25" s="1"/>
  <c r="B22" i="25"/>
  <c r="T21" i="25"/>
  <c r="J21" i="25"/>
  <c r="G21" i="25"/>
  <c r="H21" i="25" s="1"/>
  <c r="B21" i="25"/>
  <c r="AE20" i="25"/>
  <c r="T20" i="25"/>
  <c r="J20" i="25"/>
  <c r="G20" i="25"/>
  <c r="H20" i="25" s="1"/>
  <c r="B20" i="25"/>
  <c r="AE19" i="25"/>
  <c r="T19" i="25"/>
  <c r="J19" i="25"/>
  <c r="G19" i="25"/>
  <c r="H19" i="25" s="1"/>
  <c r="B19" i="25"/>
  <c r="AE18" i="25"/>
  <c r="T18" i="25"/>
  <c r="J18" i="25"/>
  <c r="G18" i="25"/>
  <c r="H18" i="25" s="1"/>
  <c r="B18" i="25"/>
  <c r="AE17" i="25"/>
  <c r="T17" i="25"/>
  <c r="J17" i="25"/>
  <c r="G17" i="25"/>
  <c r="H17" i="25" s="1"/>
  <c r="B17" i="25"/>
  <c r="AE16" i="25"/>
  <c r="T16" i="25"/>
  <c r="J16" i="25"/>
  <c r="G16" i="25"/>
  <c r="H16" i="25" s="1"/>
  <c r="B16" i="25"/>
  <c r="AE15" i="25"/>
  <c r="T15" i="25"/>
  <c r="J15" i="25"/>
  <c r="G15" i="25"/>
  <c r="H15" i="25" s="1"/>
  <c r="B15" i="25"/>
  <c r="AE14" i="25"/>
  <c r="T14" i="25"/>
  <c r="J14" i="25"/>
  <c r="G14" i="25"/>
  <c r="H14" i="25" s="1"/>
  <c r="B14" i="25"/>
  <c r="AE13" i="25"/>
  <c r="T13" i="25"/>
  <c r="J13" i="25"/>
  <c r="G13" i="25"/>
  <c r="H13" i="25" s="1"/>
  <c r="C13" i="25"/>
  <c r="E13" i="25" s="1"/>
  <c r="K13" i="25" s="1"/>
  <c r="B13" i="25"/>
  <c r="AE12" i="25"/>
  <c r="T12" i="25"/>
  <c r="J12" i="25"/>
  <c r="G12" i="25"/>
  <c r="H12" i="25" s="1"/>
  <c r="K12" i="25" s="1"/>
  <c r="E12" i="25"/>
  <c r="B12" i="25"/>
  <c r="AE10" i="25"/>
  <c r="AE21" i="25" s="1"/>
  <c r="R8" i="25"/>
  <c r="Y29" i="8"/>
  <c r="V29" i="8"/>
  <c r="Z30" i="8" a="1"/>
  <c r="Y30" i="8"/>
  <c r="Y31" i="8" s="1"/>
  <c r="W30" i="8" a="1"/>
  <c r="V30" i="8"/>
  <c r="V31" i="8" s="1"/>
  <c r="Z29" i="8" a="1"/>
  <c r="W29" i="8" a="1"/>
  <c r="X35" i="23"/>
  <c r="E12" i="8"/>
  <c r="E12" i="23"/>
  <c r="AA32" i="23" a="1"/>
  <c r="AA31" i="23" a="1"/>
  <c r="AA30" i="23" a="1"/>
  <c r="AA29" i="23" a="1"/>
  <c r="AA28" i="23" a="1"/>
  <c r="Z28" i="23"/>
  <c r="X32" i="23" a="1"/>
  <c r="X31" i="23" a="1"/>
  <c r="X30" i="23" a="1"/>
  <c r="X29" i="23" a="1"/>
  <c r="X28" i="23" a="1"/>
  <c r="G40" i="23"/>
  <c r="H40" i="23" s="1"/>
  <c r="G41" i="23"/>
  <c r="G42" i="23"/>
  <c r="H42" i="23" s="1"/>
  <c r="H41" i="23"/>
  <c r="B124" i="23"/>
  <c r="A124" i="23"/>
  <c r="B123" i="23"/>
  <c r="A123" i="23"/>
  <c r="B122" i="23"/>
  <c r="A122" i="23"/>
  <c r="B121" i="23"/>
  <c r="A121" i="23"/>
  <c r="B120" i="23"/>
  <c r="A120" i="23"/>
  <c r="B119" i="23"/>
  <c r="A119" i="23"/>
  <c r="B118" i="23"/>
  <c r="A118" i="23"/>
  <c r="B117" i="23"/>
  <c r="A117" i="23"/>
  <c r="B116" i="23"/>
  <c r="A116" i="23"/>
  <c r="B115" i="23"/>
  <c r="A115" i="23"/>
  <c r="B114" i="23"/>
  <c r="A114" i="23"/>
  <c r="B113" i="23"/>
  <c r="A113" i="23"/>
  <c r="B112" i="23"/>
  <c r="A112" i="23"/>
  <c r="B111" i="23"/>
  <c r="A111" i="23"/>
  <c r="B110" i="23"/>
  <c r="A110" i="23"/>
  <c r="F43" i="23"/>
  <c r="D43" i="23"/>
  <c r="J40" i="23"/>
  <c r="M39" i="23"/>
  <c r="J39" i="23"/>
  <c r="G39" i="23"/>
  <c r="H39" i="23" s="1"/>
  <c r="J38" i="23"/>
  <c r="G38" i="23"/>
  <c r="H38" i="23" s="1"/>
  <c r="J37" i="23"/>
  <c r="G37" i="23"/>
  <c r="H37" i="23" s="1"/>
  <c r="J36" i="23"/>
  <c r="G36" i="23"/>
  <c r="H36" i="23" s="1"/>
  <c r="J35" i="23"/>
  <c r="G35" i="23"/>
  <c r="H35" i="23" s="1"/>
  <c r="J34" i="23"/>
  <c r="G34" i="23"/>
  <c r="H34" i="23" s="1"/>
  <c r="J33" i="23"/>
  <c r="G33" i="23"/>
  <c r="H33" i="23" s="1"/>
  <c r="J32" i="23"/>
  <c r="G32" i="23"/>
  <c r="H32" i="23" s="1"/>
  <c r="J31" i="23"/>
  <c r="G31" i="23"/>
  <c r="H31" i="23" s="1"/>
  <c r="J30" i="23"/>
  <c r="G30" i="23"/>
  <c r="H30" i="23" s="1"/>
  <c r="J29" i="23"/>
  <c r="G29" i="23"/>
  <c r="H29" i="23" s="1"/>
  <c r="J28" i="23"/>
  <c r="G28" i="23"/>
  <c r="H28" i="23" s="1"/>
  <c r="B28" i="23"/>
  <c r="J27" i="23"/>
  <c r="G27" i="23"/>
  <c r="H27" i="23" s="1"/>
  <c r="B27" i="23"/>
  <c r="T26" i="23"/>
  <c r="J26" i="23"/>
  <c r="G26" i="23"/>
  <c r="H26" i="23" s="1"/>
  <c r="B26" i="23"/>
  <c r="T25" i="23"/>
  <c r="J25" i="23"/>
  <c r="G25" i="23"/>
  <c r="H25" i="23" s="1"/>
  <c r="B25" i="23"/>
  <c r="T24" i="23"/>
  <c r="J24" i="23"/>
  <c r="G24" i="23"/>
  <c r="H24" i="23" s="1"/>
  <c r="B24" i="23"/>
  <c r="T23" i="23"/>
  <c r="J23" i="23"/>
  <c r="G23" i="23"/>
  <c r="H23" i="23" s="1"/>
  <c r="B23" i="23"/>
  <c r="T22" i="23"/>
  <c r="N22" i="23"/>
  <c r="N37" i="23" s="1"/>
  <c r="J22" i="23"/>
  <c r="G22" i="23"/>
  <c r="H22" i="23" s="1"/>
  <c r="B22" i="23"/>
  <c r="T21" i="23"/>
  <c r="J21" i="23"/>
  <c r="G21" i="23"/>
  <c r="H21" i="23" s="1"/>
  <c r="B21" i="23"/>
  <c r="T20" i="23"/>
  <c r="J20" i="23"/>
  <c r="G20" i="23"/>
  <c r="H20" i="23" s="1"/>
  <c r="B20" i="23"/>
  <c r="AF19" i="23"/>
  <c r="T19" i="23"/>
  <c r="J19" i="23"/>
  <c r="G19" i="23"/>
  <c r="H19" i="23" s="1"/>
  <c r="B19" i="23"/>
  <c r="AF18" i="23"/>
  <c r="T18" i="23"/>
  <c r="J18" i="23"/>
  <c r="G18" i="23"/>
  <c r="H18" i="23" s="1"/>
  <c r="B18" i="23"/>
  <c r="AF17" i="23"/>
  <c r="T17" i="23"/>
  <c r="J17" i="23"/>
  <c r="G17" i="23"/>
  <c r="H17" i="23" s="1"/>
  <c r="B17" i="23"/>
  <c r="AF16" i="23"/>
  <c r="T16" i="23"/>
  <c r="J16" i="23"/>
  <c r="G16" i="23"/>
  <c r="H16" i="23" s="1"/>
  <c r="B16" i="23"/>
  <c r="AF15" i="23"/>
  <c r="T15" i="23"/>
  <c r="J15" i="23"/>
  <c r="G15" i="23"/>
  <c r="H15" i="23" s="1"/>
  <c r="B15" i="23"/>
  <c r="AF14" i="23"/>
  <c r="T14" i="23"/>
  <c r="J14" i="23"/>
  <c r="G14" i="23"/>
  <c r="H14" i="23" s="1"/>
  <c r="B14" i="23"/>
  <c r="AF13" i="23"/>
  <c r="T13" i="23"/>
  <c r="J13" i="23"/>
  <c r="G13" i="23"/>
  <c r="H13" i="23" s="1"/>
  <c r="B13" i="23"/>
  <c r="AF12" i="23"/>
  <c r="T12" i="23"/>
  <c r="J12" i="23"/>
  <c r="G12" i="23"/>
  <c r="H12" i="23" s="1"/>
  <c r="B12" i="23"/>
  <c r="AF10" i="23"/>
  <c r="AF20" i="23" s="1"/>
  <c r="R8" i="23"/>
  <c r="G12" i="8"/>
  <c r="H12" i="8" s="1"/>
  <c r="G13" i="8"/>
  <c r="H13" i="8" s="1"/>
  <c r="G14" i="8"/>
  <c r="H14" i="8" s="1"/>
  <c r="G15" i="8"/>
  <c r="H15" i="8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G22" i="8"/>
  <c r="H22" i="8" s="1"/>
  <c r="G23" i="8"/>
  <c r="H23" i="8" s="1"/>
  <c r="G24" i="8"/>
  <c r="H24" i="8" s="1"/>
  <c r="G25" i="8"/>
  <c r="H25" i="8" s="1"/>
  <c r="G26" i="8"/>
  <c r="H26" i="8" s="1"/>
  <c r="G27" i="8"/>
  <c r="H27" i="8" s="1"/>
  <c r="G28" i="8"/>
  <c r="H28" i="8" s="1"/>
  <c r="G29" i="8"/>
  <c r="H29" i="8" s="1"/>
  <c r="G30" i="8"/>
  <c r="H30" i="8" s="1"/>
  <c r="G31" i="8"/>
  <c r="H31" i="8" s="1"/>
  <c r="G32" i="8"/>
  <c r="H32" i="8" s="1"/>
  <c r="G33" i="8"/>
  <c r="H33" i="8" s="1"/>
  <c r="G34" i="8"/>
  <c r="H34" i="8" s="1"/>
  <c r="G35" i="8"/>
  <c r="H35" i="8" s="1"/>
  <c r="G36" i="8"/>
  <c r="H36" i="8" s="1"/>
  <c r="G37" i="8"/>
  <c r="H37" i="8" s="1"/>
  <c r="G38" i="8"/>
  <c r="H38" i="8" s="1"/>
  <c r="G39" i="8"/>
  <c r="H39" i="8" s="1"/>
  <c r="G40" i="8"/>
  <c r="H40" i="8" s="1"/>
  <c r="F43" i="8"/>
  <c r="N22" i="8"/>
  <c r="N37" i="8" s="1"/>
  <c r="C16" i="23" l="1"/>
  <c r="C17" i="23" s="1"/>
  <c r="C18" i="23" s="1"/>
  <c r="C19" i="23" s="1"/>
  <c r="C20" i="23" s="1"/>
  <c r="C21" i="23" s="1"/>
  <c r="C22" i="23" s="1"/>
  <c r="C23" i="23" s="1"/>
  <c r="C24" i="23" s="1"/>
  <c r="C25" i="23" s="1"/>
  <c r="C26" i="23" s="1"/>
  <c r="C27" i="23" s="1"/>
  <c r="C28" i="23" s="1"/>
  <c r="C29" i="23" s="1"/>
  <c r="C30" i="23" s="1"/>
  <c r="C31" i="23" s="1"/>
  <c r="C32" i="23" s="1"/>
  <c r="C33" i="23" s="1"/>
  <c r="C34" i="23" s="1"/>
  <c r="C35" i="23" s="1"/>
  <c r="C36" i="23" s="1"/>
  <c r="C37" i="23" s="1"/>
  <c r="C38" i="23" s="1"/>
  <c r="C39" i="23" s="1"/>
  <c r="C40" i="23" s="1"/>
  <c r="C41" i="23" s="1"/>
  <c r="C42" i="23" s="1"/>
  <c r="E42" i="23" s="1"/>
  <c r="Z29" i="23"/>
  <c r="Z30" i="23"/>
  <c r="Z31" i="23" s="1"/>
  <c r="Z32" i="23" s="1"/>
  <c r="J43" i="25"/>
  <c r="N27" i="25" s="1"/>
  <c r="C14" i="25"/>
  <c r="C15" i="25" s="1"/>
  <c r="V31" i="25"/>
  <c r="Y31" i="25"/>
  <c r="H43" i="25"/>
  <c r="H46" i="25" s="1"/>
  <c r="N31" i="25" s="1"/>
  <c r="E15" i="25"/>
  <c r="K15" i="25" s="1"/>
  <c r="C16" i="25"/>
  <c r="E14" i="25"/>
  <c r="K14" i="25" s="1"/>
  <c r="AE22" i="25"/>
  <c r="E38" i="23"/>
  <c r="K38" i="23" s="1"/>
  <c r="W30" i="23"/>
  <c r="W31" i="8" a="1"/>
  <c r="V32" i="8"/>
  <c r="Z31" i="8" a="1"/>
  <c r="Y32" i="8"/>
  <c r="E29" i="23"/>
  <c r="K29" i="23" s="1"/>
  <c r="E41" i="23"/>
  <c r="E14" i="23"/>
  <c r="K14" i="23" s="1"/>
  <c r="E15" i="23"/>
  <c r="K15" i="23" s="1"/>
  <c r="E16" i="23"/>
  <c r="K16" i="23" s="1"/>
  <c r="E17" i="23"/>
  <c r="K17" i="23" s="1"/>
  <c r="E27" i="23"/>
  <c r="K27" i="23" s="1"/>
  <c r="E40" i="23"/>
  <c r="K40" i="23" s="1"/>
  <c r="E28" i="23"/>
  <c r="K28" i="23" s="1"/>
  <c r="AA28" i="23"/>
  <c r="AA29" i="23"/>
  <c r="E18" i="23"/>
  <c r="K18" i="23" s="1"/>
  <c r="AA31" i="23"/>
  <c r="E32" i="23"/>
  <c r="K32" i="23" s="1"/>
  <c r="AA32" i="23"/>
  <c r="E21" i="23"/>
  <c r="K21" i="23" s="1"/>
  <c r="E33" i="23"/>
  <c r="K33" i="23" s="1"/>
  <c r="E24" i="23"/>
  <c r="K24" i="23" s="1"/>
  <c r="E36" i="23"/>
  <c r="K36" i="23" s="1"/>
  <c r="E30" i="23"/>
  <c r="K30" i="23" s="1"/>
  <c r="AA30" i="23"/>
  <c r="E19" i="23"/>
  <c r="K19" i="23" s="1"/>
  <c r="E31" i="23"/>
  <c r="K31" i="23" s="1"/>
  <c r="E20" i="23"/>
  <c r="K20" i="23" s="1"/>
  <c r="E22" i="23"/>
  <c r="K22" i="23" s="1"/>
  <c r="X28" i="23"/>
  <c r="E23" i="23"/>
  <c r="K23" i="23" s="1"/>
  <c r="E35" i="23"/>
  <c r="K35" i="23" s="1"/>
  <c r="X29" i="23"/>
  <c r="E13" i="23"/>
  <c r="K13" i="23" s="1"/>
  <c r="E25" i="23"/>
  <c r="K25" i="23" s="1"/>
  <c r="E37" i="23"/>
  <c r="K37" i="23" s="1"/>
  <c r="J43" i="23"/>
  <c r="N27" i="23" s="1"/>
  <c r="H43" i="23"/>
  <c r="H46" i="23" s="1"/>
  <c r="N31" i="23" s="1"/>
  <c r="AF22" i="23"/>
  <c r="AF21" i="23"/>
  <c r="K12" i="23"/>
  <c r="H43" i="8"/>
  <c r="H46" i="8" s="1"/>
  <c r="G5" i="1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12" i="8"/>
  <c r="E34" i="23" l="1"/>
  <c r="K34" i="23" s="1"/>
  <c r="E26" i="23"/>
  <c r="K26" i="23" s="1"/>
  <c r="E39" i="23"/>
  <c r="K39" i="23" s="1"/>
  <c r="K43" i="23" s="1"/>
  <c r="C17" i="25"/>
  <c r="E16" i="25"/>
  <c r="K16" i="25" s="1"/>
  <c r="Y32" i="25"/>
  <c r="V32" i="25"/>
  <c r="W31" i="23"/>
  <c r="X30" i="23"/>
  <c r="Z32" i="8" a="1"/>
  <c r="Y33" i="8"/>
  <c r="Z33" i="8" s="1" a="1"/>
  <c r="V33" i="8"/>
  <c r="W33" i="8" s="1" a="1"/>
  <c r="W32" i="8" a="1"/>
  <c r="J43" i="8"/>
  <c r="N27" i="8" s="1"/>
  <c r="C5" i="1" s="1"/>
  <c r="E43" i="23" l="1"/>
  <c r="N30" i="23" s="1"/>
  <c r="N32" i="23" s="1"/>
  <c r="N35" i="23" s="1"/>
  <c r="M41" i="23" s="1"/>
  <c r="V33" i="25"/>
  <c r="Y33" i="25"/>
  <c r="E17" i="25"/>
  <c r="C18" i="25"/>
  <c r="W32" i="23"/>
  <c r="X32" i="23" s="1"/>
  <c r="X31" i="23"/>
  <c r="L43" i="23"/>
  <c r="N31" i="8"/>
  <c r="E5" i="1" s="1"/>
  <c r="K12" i="8"/>
  <c r="B1" i="3"/>
  <c r="W32" i="21"/>
  <c r="L31" i="21"/>
  <c r="H31" i="21"/>
  <c r="G31" i="21"/>
  <c r="U32" i="21" s="1"/>
  <c r="D31" i="21"/>
  <c r="F99" i="21" s="1"/>
  <c r="I30" i="21"/>
  <c r="B30" i="21"/>
  <c r="I29" i="21"/>
  <c r="B29" i="21"/>
  <c r="I28" i="21"/>
  <c r="B28" i="21"/>
  <c r="I27" i="21"/>
  <c r="B27" i="21"/>
  <c r="I26" i="21"/>
  <c r="B26" i="21"/>
  <c r="I25" i="21"/>
  <c r="B25" i="21"/>
  <c r="I22" i="21"/>
  <c r="B22" i="21"/>
  <c r="I21" i="21"/>
  <c r="B21" i="21"/>
  <c r="I20" i="21"/>
  <c r="B20" i="21"/>
  <c r="BJ19" i="21"/>
  <c r="I19" i="21"/>
  <c r="BJ18" i="21"/>
  <c r="I18" i="21"/>
  <c r="BJ17" i="21"/>
  <c r="I17" i="21"/>
  <c r="BJ16" i="21"/>
  <c r="I16" i="21"/>
  <c r="BJ15" i="21"/>
  <c r="I15" i="21"/>
  <c r="BJ14" i="21"/>
  <c r="I14" i="21"/>
  <c r="BJ13" i="21"/>
  <c r="I13" i="21"/>
  <c r="BJ12" i="21"/>
  <c r="I12" i="21"/>
  <c r="I32" i="21" s="1"/>
  <c r="B12" i="21"/>
  <c r="BJ10" i="21"/>
  <c r="BJ21" i="21" s="1"/>
  <c r="L8" i="21"/>
  <c r="AL5" i="21"/>
  <c r="AI5" i="21"/>
  <c r="AL3" i="21"/>
  <c r="AC16" i="21" s="1" a="1"/>
  <c r="AL2" i="21"/>
  <c r="AC14" i="21" s="1"/>
  <c r="W33" i="19"/>
  <c r="Y32" i="19"/>
  <c r="U30" i="19"/>
  <c r="F30" i="19"/>
  <c r="E30" i="19"/>
  <c r="S30" i="19" s="1"/>
  <c r="D30" i="19"/>
  <c r="N30" i="19" s="1"/>
  <c r="O30" i="19" s="1"/>
  <c r="P30" i="19" s="1"/>
  <c r="G29" i="19"/>
  <c r="B29" i="19"/>
  <c r="G28" i="19"/>
  <c r="B28" i="19"/>
  <c r="G27" i="19"/>
  <c r="B27" i="19"/>
  <c r="G26" i="19"/>
  <c r="B26" i="19"/>
  <c r="G25" i="19"/>
  <c r="B25" i="19"/>
  <c r="G24" i="19"/>
  <c r="B24" i="19"/>
  <c r="G23" i="19"/>
  <c r="B23" i="19"/>
  <c r="G22" i="19"/>
  <c r="B22" i="19"/>
  <c r="G21" i="19"/>
  <c r="B21" i="19"/>
  <c r="G20" i="19"/>
  <c r="B20" i="19"/>
  <c r="BJ19" i="19"/>
  <c r="G19" i="19"/>
  <c r="B19" i="19"/>
  <c r="BJ18" i="19"/>
  <c r="G18" i="19"/>
  <c r="B18" i="19"/>
  <c r="BJ17" i="19"/>
  <c r="G17" i="19"/>
  <c r="B17" i="19"/>
  <c r="BJ16" i="19"/>
  <c r="G16" i="19"/>
  <c r="B16" i="19"/>
  <c r="BJ15" i="19"/>
  <c r="G15" i="19"/>
  <c r="B15" i="19"/>
  <c r="BJ14" i="19"/>
  <c r="G14" i="19"/>
  <c r="B14" i="19"/>
  <c r="BJ13" i="19"/>
  <c r="G13" i="19"/>
  <c r="G30" i="19" s="1"/>
  <c r="B13" i="19"/>
  <c r="BJ12" i="19"/>
  <c r="G12" i="19"/>
  <c r="B12" i="19"/>
  <c r="BJ10" i="19"/>
  <c r="BJ20" i="19" s="1"/>
  <c r="J8" i="19"/>
  <c r="AL5" i="19"/>
  <c r="AL3" i="19"/>
  <c r="AC14" i="19" s="1"/>
  <c r="AL2" i="19"/>
  <c r="AC16" i="19" s="1" a="1"/>
  <c r="B124" i="8"/>
  <c r="A124" i="8"/>
  <c r="B123" i="8"/>
  <c r="A123" i="8"/>
  <c r="B122" i="8"/>
  <c r="A122" i="8"/>
  <c r="B121" i="8"/>
  <c r="A121" i="8"/>
  <c r="B120" i="8"/>
  <c r="A120" i="8"/>
  <c r="B119" i="8"/>
  <c r="A119" i="8"/>
  <c r="B118" i="8"/>
  <c r="A118" i="8"/>
  <c r="B117" i="8"/>
  <c r="A117" i="8"/>
  <c r="B116" i="8"/>
  <c r="A116" i="8"/>
  <c r="B115" i="8"/>
  <c r="A115" i="8"/>
  <c r="B114" i="8"/>
  <c r="A114" i="8"/>
  <c r="B113" i="8"/>
  <c r="A113" i="8"/>
  <c r="B112" i="8"/>
  <c r="A112" i="8"/>
  <c r="B111" i="8"/>
  <c r="A111" i="8"/>
  <c r="B110" i="8"/>
  <c r="A110" i="8"/>
  <c r="D43" i="8"/>
  <c r="B28" i="8"/>
  <c r="B27" i="8"/>
  <c r="T26" i="8"/>
  <c r="B26" i="8"/>
  <c r="T25" i="8"/>
  <c r="B25" i="8"/>
  <c r="T24" i="8"/>
  <c r="B24" i="8"/>
  <c r="T23" i="8"/>
  <c r="B23" i="8"/>
  <c r="T22" i="8"/>
  <c r="B22" i="8"/>
  <c r="T21" i="8"/>
  <c r="B21" i="8"/>
  <c r="T20" i="8"/>
  <c r="B20" i="8"/>
  <c r="T19" i="8"/>
  <c r="B19" i="8"/>
  <c r="T18" i="8"/>
  <c r="B18" i="8"/>
  <c r="T17" i="8"/>
  <c r="B17" i="8"/>
  <c r="T16" i="8"/>
  <c r="B16" i="8"/>
  <c r="T15" i="8"/>
  <c r="B15" i="8"/>
  <c r="T14" i="8"/>
  <c r="B14" i="8"/>
  <c r="T13" i="8"/>
  <c r="B13" i="8"/>
  <c r="T12" i="8"/>
  <c r="B12" i="8"/>
  <c r="R8" i="8"/>
  <c r="C19" i="25" l="1"/>
  <c r="E18" i="25"/>
  <c r="K18" i="25" s="1"/>
  <c r="K17" i="25"/>
  <c r="AI21" i="21"/>
  <c r="AE21" i="21"/>
  <c r="AH20" i="21"/>
  <c r="AD20" i="21"/>
  <c r="AG19" i="21"/>
  <c r="AC19" i="21"/>
  <c r="AF18" i="21"/>
  <c r="AI17" i="21"/>
  <c r="AE17" i="21"/>
  <c r="AH16" i="21"/>
  <c r="AD16" i="21"/>
  <c r="AH21" i="21"/>
  <c r="AD21" i="21"/>
  <c r="AG20" i="21"/>
  <c r="AC20" i="21"/>
  <c r="AF19" i="21"/>
  <c r="AI18" i="21"/>
  <c r="AE18" i="21"/>
  <c r="AH17" i="21"/>
  <c r="AD17" i="21"/>
  <c r="AG16" i="21"/>
  <c r="AC16" i="21"/>
  <c r="AI20" i="21"/>
  <c r="AE20" i="21"/>
  <c r="AH19" i="21"/>
  <c r="AG18" i="21"/>
  <c r="AC18" i="21"/>
  <c r="AI16" i="21"/>
  <c r="AG21" i="21"/>
  <c r="AC21" i="21"/>
  <c r="AF20" i="21"/>
  <c r="AI19" i="21"/>
  <c r="AE19" i="21"/>
  <c r="AH18" i="21"/>
  <c r="AD18" i="21"/>
  <c r="AG17" i="21"/>
  <c r="AC17" i="21"/>
  <c r="AF16" i="21"/>
  <c r="AF21" i="21"/>
  <c r="AD19" i="21"/>
  <c r="AF17" i="21"/>
  <c r="AE16" i="21"/>
  <c r="AF20" i="19"/>
  <c r="AD18" i="19"/>
  <c r="AF21" i="19"/>
  <c r="AI20" i="19"/>
  <c r="AE20" i="19"/>
  <c r="AH19" i="19"/>
  <c r="AD19" i="19"/>
  <c r="AG18" i="19"/>
  <c r="AC18" i="19"/>
  <c r="AF17" i="19"/>
  <c r="AI16" i="19"/>
  <c r="AE16" i="19"/>
  <c r="AD21" i="19"/>
  <c r="AG20" i="19"/>
  <c r="AF19" i="19"/>
  <c r="AE18" i="19"/>
  <c r="AD17" i="19"/>
  <c r="AC16" i="19"/>
  <c r="AE19" i="19"/>
  <c r="AC17" i="19"/>
  <c r="AI21" i="19"/>
  <c r="AE21" i="19"/>
  <c r="AH20" i="19"/>
  <c r="AD20" i="19"/>
  <c r="AG19" i="19"/>
  <c r="AC19" i="19"/>
  <c r="AF18" i="19"/>
  <c r="AI17" i="19"/>
  <c r="AE17" i="19"/>
  <c r="AH16" i="19"/>
  <c r="AD16" i="19"/>
  <c r="AH21" i="19"/>
  <c r="AC20" i="19"/>
  <c r="AI18" i="19"/>
  <c r="AH17" i="19"/>
  <c r="AG16" i="19"/>
  <c r="AG21" i="19"/>
  <c r="AC21" i="19"/>
  <c r="AI19" i="19"/>
  <c r="AH18" i="19"/>
  <c r="AG17" i="19"/>
  <c r="AF16" i="19"/>
  <c r="P32" i="21"/>
  <c r="Q32" i="21" s="1"/>
  <c r="R32" i="21" s="1"/>
  <c r="S32" i="21" s="1"/>
  <c r="X32" i="21" s="1"/>
  <c r="Y32" i="21" s="1"/>
  <c r="AA32" i="21" s="1"/>
  <c r="E99" i="21"/>
  <c r="Q30" i="19"/>
  <c r="V30" i="19" s="1"/>
  <c r="W30" i="19" s="1"/>
  <c r="BJ21" i="19"/>
  <c r="BJ20" i="21"/>
  <c r="BJ22" i="19"/>
  <c r="F32" i="21"/>
  <c r="E32" i="21" s="1"/>
  <c r="BJ22" i="21"/>
  <c r="K31" i="21"/>
  <c r="AE17" i="8"/>
  <c r="AE16" i="8"/>
  <c r="AE10" i="8"/>
  <c r="AE20" i="8" s="1"/>
  <c r="M39" i="8"/>
  <c r="AE12" i="8"/>
  <c r="AE14" i="8"/>
  <c r="AE19" i="8"/>
  <c r="AE13" i="8"/>
  <c r="AE15" i="8"/>
  <c r="AE18" i="8"/>
  <c r="E19" i="25" l="1"/>
  <c r="C20" i="25"/>
  <c r="Y30" i="19"/>
  <c r="J30" i="19" s="1"/>
  <c r="I30" i="19"/>
  <c r="AE21" i="8"/>
  <c r="C13" i="8"/>
  <c r="AE22" i="8"/>
  <c r="E20" i="25" l="1"/>
  <c r="K20" i="25" s="1"/>
  <c r="C21" i="25"/>
  <c r="K19" i="25"/>
  <c r="E13" i="8"/>
  <c r="K13" i="8" s="1"/>
  <c r="C14" i="8"/>
  <c r="E14" i="8" s="1"/>
  <c r="K14" i="8" s="1"/>
  <c r="E21" i="25" l="1"/>
  <c r="K21" i="25" s="1"/>
  <c r="C22" i="25"/>
  <c r="C15" i="8"/>
  <c r="C23" i="25" l="1"/>
  <c r="E22" i="25"/>
  <c r="K22" i="25" s="1"/>
  <c r="E15" i="8"/>
  <c r="K15" i="8" s="1"/>
  <c r="C16" i="8"/>
  <c r="E16" i="8" s="1"/>
  <c r="K16" i="8" s="1"/>
  <c r="C24" i="25" l="1"/>
  <c r="E23" i="25"/>
  <c r="K23" i="25" s="1"/>
  <c r="C17" i="8"/>
  <c r="C25" i="25" l="1"/>
  <c r="E24" i="25"/>
  <c r="K24" i="25" s="1"/>
  <c r="E17" i="8"/>
  <c r="K17" i="8" s="1"/>
  <c r="C18" i="8"/>
  <c r="E18" i="8" s="1"/>
  <c r="K18" i="8" s="1"/>
  <c r="C26" i="25" l="1"/>
  <c r="E25" i="25"/>
  <c r="K25" i="25" s="1"/>
  <c r="C19" i="8"/>
  <c r="C27" i="25" l="1"/>
  <c r="E26" i="25"/>
  <c r="K26" i="25" s="1"/>
  <c r="E19" i="8"/>
  <c r="K19" i="8" s="1"/>
  <c r="C20" i="8"/>
  <c r="E20" i="8" s="1"/>
  <c r="K20" i="8" s="1"/>
  <c r="E27" i="25" l="1"/>
  <c r="K27" i="25" s="1"/>
  <c r="C28" i="25"/>
  <c r="C21" i="8"/>
  <c r="E21" i="8" s="1"/>
  <c r="K21" i="8" s="1"/>
  <c r="E28" i="25" l="1"/>
  <c r="K28" i="25" s="1"/>
  <c r="C29" i="25"/>
  <c r="C22" i="8"/>
  <c r="E22" i="8" s="1"/>
  <c r="K22" i="8" s="1"/>
  <c r="E29" i="25" l="1"/>
  <c r="K29" i="25" s="1"/>
  <c r="C30" i="25"/>
  <c r="C23" i="8"/>
  <c r="C31" i="25" l="1"/>
  <c r="E30" i="25"/>
  <c r="K30" i="25" s="1"/>
  <c r="C24" i="8"/>
  <c r="E23" i="8"/>
  <c r="K23" i="8" s="1"/>
  <c r="C32" i="25" l="1"/>
  <c r="E31" i="25"/>
  <c r="K31" i="25" s="1"/>
  <c r="C25" i="8"/>
  <c r="E24" i="8"/>
  <c r="K24" i="8" s="1"/>
  <c r="E32" i="25" l="1"/>
  <c r="K32" i="25" s="1"/>
  <c r="C33" i="25"/>
  <c r="C26" i="8"/>
  <c r="E25" i="8"/>
  <c r="K25" i="8" s="1"/>
  <c r="E33" i="25" l="1"/>
  <c r="K33" i="25" s="1"/>
  <c r="C34" i="25"/>
  <c r="C27" i="8"/>
  <c r="E26" i="8"/>
  <c r="K26" i="8" s="1"/>
  <c r="E34" i="25" l="1"/>
  <c r="K34" i="25" s="1"/>
  <c r="C35" i="25"/>
  <c r="C28" i="8"/>
  <c r="E27" i="8"/>
  <c r="K27" i="8" s="1"/>
  <c r="E35" i="25" l="1"/>
  <c r="K35" i="25" s="1"/>
  <c r="C36" i="25"/>
  <c r="C29" i="8"/>
  <c r="E28" i="8"/>
  <c r="K28" i="8" s="1"/>
  <c r="C37" i="25" l="1"/>
  <c r="E36" i="25"/>
  <c r="K36" i="25" s="1"/>
  <c r="E29" i="8"/>
  <c r="K29" i="8" s="1"/>
  <c r="C30" i="8"/>
  <c r="E37" i="25" l="1"/>
  <c r="K37" i="25" s="1"/>
  <c r="C38" i="25"/>
  <c r="C31" i="8"/>
  <c r="E30" i="8"/>
  <c r="K30" i="8" s="1"/>
  <c r="C39" i="25" l="1"/>
  <c r="E38" i="25"/>
  <c r="K38" i="25" s="1"/>
  <c r="C32" i="8"/>
  <c r="E31" i="8"/>
  <c r="K31" i="8" s="1"/>
  <c r="E39" i="25" l="1"/>
  <c r="K39" i="25" s="1"/>
  <c r="C40" i="25"/>
  <c r="C33" i="8"/>
  <c r="E32" i="8"/>
  <c r="K32" i="8" s="1"/>
  <c r="E40" i="25" l="1"/>
  <c r="W30" i="25" a="1"/>
  <c r="W30" i="25" s="1"/>
  <c r="Z29" i="25" a="1"/>
  <c r="Z29" i="25" s="1"/>
  <c r="Z30" i="25" a="1"/>
  <c r="Z30" i="25" s="1"/>
  <c r="W29" i="25" a="1"/>
  <c r="W29" i="25" s="1"/>
  <c r="W32" i="25" a="1"/>
  <c r="W32" i="25" s="1"/>
  <c r="Z31" i="25" a="1"/>
  <c r="Z31" i="25" s="1"/>
  <c r="Z32" i="25" a="1"/>
  <c r="Z32" i="25" s="1"/>
  <c r="Z33" i="25" a="1"/>
  <c r="Z33" i="25" s="1"/>
  <c r="W31" i="25" a="1"/>
  <c r="W31" i="25" s="1"/>
  <c r="W33" i="25" a="1"/>
  <c r="W33" i="25" s="1"/>
  <c r="C34" i="8"/>
  <c r="E33" i="8"/>
  <c r="K33" i="8" s="1"/>
  <c r="K40" i="25" l="1"/>
  <c r="K43" i="25" s="1"/>
  <c r="E43" i="25"/>
  <c r="N30" i="25" s="1"/>
  <c r="C35" i="8"/>
  <c r="E34" i="8"/>
  <c r="K34" i="8" s="1"/>
  <c r="N32" i="25" l="1"/>
  <c r="N35" i="25" s="1"/>
  <c r="M41" i="25" s="1"/>
  <c r="C36" i="8"/>
  <c r="E35" i="8"/>
  <c r="K35" i="8" s="1"/>
  <c r="L43" i="25" l="1"/>
  <c r="C37" i="8"/>
  <c r="E36" i="8"/>
  <c r="K36" i="8" s="1"/>
  <c r="C38" i="8" l="1"/>
  <c r="E37" i="8"/>
  <c r="K37" i="8" s="1"/>
  <c r="C39" i="8" l="1"/>
  <c r="E38" i="8"/>
  <c r="K38" i="8" s="1"/>
  <c r="C40" i="8" l="1"/>
  <c r="E39" i="8"/>
  <c r="K39" i="8" s="1"/>
  <c r="W29" i="8" l="1"/>
  <c r="W30" i="8"/>
  <c r="Z29" i="8"/>
  <c r="Z30" i="8"/>
  <c r="Z31" i="8"/>
  <c r="W31" i="8"/>
  <c r="Z33" i="8"/>
  <c r="W33" i="8"/>
  <c r="W32" i="8"/>
  <c r="Z32" i="8"/>
  <c r="E40" i="8"/>
  <c r="K40" i="8" s="1"/>
  <c r="K43" i="8" s="1"/>
  <c r="E43" i="8" l="1"/>
  <c r="N30" i="8" s="1"/>
  <c r="D5" i="1" l="1"/>
  <c r="F5" i="1" s="1"/>
  <c r="N32" i="8"/>
  <c r="N35" i="8" s="1"/>
  <c r="M41" i="8" s="1"/>
  <c r="I5" i="1" s="1"/>
  <c r="L43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 S.</author>
  </authors>
  <commentList>
    <comment ref="C12" authorId="0" shapeId="0" xr:uid="{E6FC4293-6DD2-45F8-A1B5-8C9BF5C9625A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saisir la date du mois ici
le reste est automatique</t>
        </r>
      </text>
    </comment>
    <comment ref="W29" authorId="0" shapeId="0" xr:uid="{319E2756-BA2D-4EEF-AB3D-A3A22B53126D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comment obtenir la semaine 1 en modifiant la date seulement en C12.
il est possible de reprendre la formule =NO.SEMAINE.ISO(C15)
mais le tabelau doit fonctionner sans pour autant aller chercher le lundi de la seconde semaine si le cas se présente sans cette formule la </t>
        </r>
        <r>
          <rPr>
            <b/>
            <sz val="9"/>
            <color indexed="81"/>
            <rFont val="Tahoma"/>
            <family val="2"/>
          </rPr>
          <t>colonne X</t>
        </r>
        <r>
          <rPr>
            <sz val="9"/>
            <color indexed="81"/>
            <rFont val="Tahoma"/>
            <family val="2"/>
          </rPr>
          <t xml:space="preserve"> ne fonctionne plust</t>
        </r>
      </text>
    </comment>
    <comment ref="Z29" authorId="0" shapeId="0" xr:uid="{1C6FD162-AF98-466A-9D48-FAB4A50FA92A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comment obtenir la semaine 1 en modifiant la date seulement en C12.
il est possible de reprendre la formule </t>
        </r>
        <r>
          <rPr>
            <b/>
            <sz val="9"/>
            <color indexed="81"/>
            <rFont val="Tahoma"/>
            <family val="2"/>
          </rPr>
          <t xml:space="preserve">=NO.SEMAINE.ISO(C15)
comme en Z28
</t>
        </r>
        <r>
          <rPr>
            <sz val="9"/>
            <color indexed="81"/>
            <rFont val="Tahoma"/>
            <family val="2"/>
          </rPr>
          <t xml:space="preserve">
mais le tabelau doit fonctionner sans pour autant aller chercher le lundi de la seconde semaine en fonction des années si le cas se présente sans cette formule la </t>
        </r>
        <r>
          <rPr>
            <b/>
            <sz val="9"/>
            <color indexed="81"/>
            <rFont val="Tahoma"/>
            <family val="2"/>
          </rPr>
          <t xml:space="preserve">colonne X et AA </t>
        </r>
        <r>
          <rPr>
            <sz val="9"/>
            <color indexed="81"/>
            <rFont val="Tahoma"/>
            <family val="2"/>
          </rPr>
          <t xml:space="preserve"> ne fonctionne plus </t>
        </r>
      </text>
    </comment>
    <comment ref="H44" authorId="0" shapeId="0" xr:uid="{CB6E351B-E927-4918-94CE-D74036D67CC8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Salaiire à definir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 S.</author>
  </authors>
  <commentList>
    <comment ref="C12" authorId="0" shapeId="0" xr:uid="{787EABC1-5C8A-4C4C-B373-120FB8CCBFF9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saisir la date du mois ici
le reste est automatique</t>
        </r>
      </text>
    </comment>
    <comment ref="E16" authorId="0" shapeId="0" xr:uid="{CD7C4C40-5809-4087-AADF-530E9773A10B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Est-il possible d'afficher la formule  de la colonne E
tous les jours sauf les lundis. Sinon suppression à la main.</t>
        </r>
      </text>
    </comment>
    <comment ref="C40" authorId="0" shapeId="0" xr:uid="{B81C0790-0603-47FD-AA7D-DCFCBD592C79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à voir formule
Pour les  années bissextiles
à voir si effacer la formule pour eviter le problème de valeur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 S.</author>
  </authors>
  <commentList>
    <comment ref="C12" authorId="0" shapeId="0" xr:uid="{45B22F85-08FD-437F-9757-DD039AF2831C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saisir la date du mois ici
le reste est automatique</t>
        </r>
      </text>
    </comment>
    <comment ref="E16" authorId="0" shapeId="0" xr:uid="{AB1C1320-D96A-4E0A-9777-723D835150E6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Est-il possible d'afficher la formule  de la colonne E
tous les jours sauf les lundis. Sinon suppression à la main.</t>
        </r>
      </text>
    </comment>
    <comment ref="C40" authorId="0" shapeId="0" xr:uid="{46448CDD-CD32-4603-BF81-2D7EA82EE135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à voir formule
Pour les  années 
non bissextiles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AB1" authorId="0" shapeId="0" xr:uid="{E18B6E34-C5C4-4062-9DE1-2802406F4C8F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modifier si nécessaire</t>
        </r>
      </text>
    </comment>
    <comment ref="AB2" authorId="0" shapeId="0" xr:uid="{ED989837-929D-40EE-AF20-3864327435B4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correspond à une journée de travail. 
À modifier si nécessaire.</t>
        </r>
      </text>
    </comment>
    <comment ref="J4" authorId="0" shapeId="0" xr:uid="{61A54F9E-C462-4679-ABFA-9FED22081F55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AB10" authorId="0" shapeId="0" xr:uid="{3893C50F-C78A-4E03-B1C8-CF4990B65B35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Lien vers -&gt; Récap</t>
        </r>
      </text>
    </comment>
    <comment ref="A12" authorId="0" shapeId="0" xr:uid="{23776673-3E3C-4783-A95F-FBA07A5ABFC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B12" authorId="0" shapeId="0" xr:uid="{E635A3CB-F1C4-4368-B085-E40CE67D342E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C12" authorId="0" shapeId="0" xr:uid="{6DAC8882-DC69-4922-9C11-345E13BA4FB0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29/11/23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dim - 19 - nov - </t>
        </r>
        <r>
          <rPr>
            <sz val="9"/>
            <color indexed="81"/>
            <rFont val="Tahoma"/>
            <family val="2"/>
          </rPr>
          <t>dans le tableau
Si les dates tombent un dimanche ou un jour férié, 
il y aura une mise en forme conditionnelle
Gris pour les dimanches &amp; vert pour les jours fériés</t>
        </r>
      </text>
    </comment>
    <comment ref="D30" authorId="0" shapeId="0" xr:uid="{BBF9C5CA-96EB-49BB-BB02-BB7F7E242B97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15 min par heure effectuée</t>
        </r>
      </text>
    </comment>
    <comment ref="E30" authorId="0" shapeId="0" xr:uid="{5D165AD8-D322-4EEE-82B0-25F20317577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Compte double</t>
        </r>
      </text>
    </comment>
    <comment ref="F30" authorId="0" shapeId="0" xr:uid="{87A1AF2E-6EFE-45DC-BF0E-8EAD313634A2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+ 165%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U1" authorId="0" shapeId="0" xr:uid="{122C5551-BE30-461A-AEB4-35D932F3AFE2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modifier si nécessaire</t>
        </r>
      </text>
    </comment>
    <comment ref="V1" authorId="0" shapeId="0" xr:uid="{7E3E3D2D-2FD9-44CD-819F-CEF3B0DA17E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correspond à une journée de travail
modifier, si modifier si nécessaire.</t>
        </r>
      </text>
    </comment>
    <comment ref="K4" authorId="0" shapeId="0" xr:uid="{F469CF29-6CE8-41F5-8DDB-E0289772D876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M4" authorId="0" shapeId="0" xr:uid="{F8015F72-DEFF-4F02-81BF-C5FD6F6A7B84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A12" authorId="0" shapeId="0" xr:uid="{14C60EC6-4090-485A-BD72-965F488BB4B9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B12" authorId="0" shapeId="0" xr:uid="{D076DEED-CA0F-4D2A-BC0B-B40C62491119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C12" authorId="0" shapeId="0" xr:uid="{0467EE3D-8AF9-4ED2-970D-43EB63854251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29/11/23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dim - 19 - nov - </t>
        </r>
        <r>
          <rPr>
            <sz val="9"/>
            <color indexed="81"/>
            <rFont val="Tahoma"/>
            <family val="2"/>
          </rPr>
          <t>dans le tableau
Si les dates tombent un dimanche ou un jour férié, 
il y aura une mise en forme conditionnelle
Gris pour les dimanches &amp; vert pour les jours fériés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<sst xmlns="http://schemas.openxmlformats.org/spreadsheetml/2006/main" count="327" uniqueCount="110">
  <si>
    <t>TOTAL</t>
  </si>
  <si>
    <t>ÉTAT DES HEURES SUPPLÉMENTAIRES</t>
  </si>
  <si>
    <t xml:space="preserve">Ville de CRÉTEIL : </t>
  </si>
  <si>
    <t>Sous-Service :</t>
  </si>
  <si>
    <t>NOM</t>
  </si>
  <si>
    <t>DATE</t>
  </si>
  <si>
    <t>NUIT</t>
  </si>
  <si>
    <t>MOTIF</t>
  </si>
  <si>
    <t>Prénom :</t>
  </si>
  <si>
    <t>Romain</t>
  </si>
  <si>
    <t>Nom :</t>
  </si>
  <si>
    <t>Guimber</t>
  </si>
  <si>
    <t>Signature :</t>
  </si>
  <si>
    <t>BERTHOLOM</t>
  </si>
  <si>
    <t>JULIE</t>
  </si>
  <si>
    <t>ROMAIN</t>
  </si>
  <si>
    <t>GUIMBER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</si>
  <si>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</si>
  <si>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</si>
  <si>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</si>
  <si>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</si>
  <si>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</si>
  <si>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</si>
  <si>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</si>
  <si>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</si>
  <si>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</si>
  <si>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</si>
  <si>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</si>
  <si>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</si>
  <si>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rPr>
        <b/>
        <sz val="12"/>
        <color theme="1"/>
        <rFont val="Calibri"/>
        <family val="2"/>
        <scheme val="minor"/>
      </rPr>
      <t xml:space="preserve">Direction : </t>
    </r>
    <r>
      <rPr>
        <sz val="12"/>
        <color theme="1"/>
        <rFont val="Calibri"/>
        <family val="2"/>
        <scheme val="minor"/>
      </rPr>
      <t xml:space="preserve">Cabinet </t>
    </r>
  </si>
  <si>
    <r>
      <rPr>
        <b/>
        <sz val="12"/>
        <color theme="1"/>
        <rFont val="Calibri"/>
        <family val="2"/>
        <scheme val="minor"/>
      </rPr>
      <t>Service :</t>
    </r>
    <r>
      <rPr>
        <sz val="12"/>
        <color theme="1"/>
        <rFont val="Calibri"/>
        <family val="2"/>
        <scheme val="minor"/>
      </rPr>
      <t xml:space="preserve"> Comité de Jumelage de Créteil</t>
    </r>
  </si>
  <si>
    <t>PRÉNOM</t>
  </si>
  <si>
    <t>-</t>
  </si>
  <si>
    <t xml:space="preserve">Dimanche  </t>
  </si>
  <si>
    <t>Jours fériés</t>
  </si>
  <si>
    <r>
      <rPr>
        <b/>
        <sz val="12"/>
        <color theme="1"/>
        <rFont val="Arial"/>
        <family val="2"/>
      </rPr>
      <t>Chef de service </t>
    </r>
    <r>
      <rPr>
        <sz val="12"/>
        <color theme="1"/>
        <rFont val="Arial"/>
        <family val="2"/>
      </rPr>
      <t>: Directeur du Comité de Jumelage</t>
    </r>
  </si>
  <si>
    <t>MOIS :</t>
  </si>
  <si>
    <t>Décembre</t>
  </si>
  <si>
    <t>Janvier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</si>
  <si>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</si>
  <si>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</si>
  <si>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</si>
  <si>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</si>
  <si>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</si>
  <si>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</si>
  <si>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</si>
  <si>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</si>
  <si>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</si>
  <si>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</si>
  <si>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total de :</t>
  </si>
  <si>
    <t>DIM</t>
  </si>
  <si>
    <t>NOR</t>
  </si>
  <si>
    <t>Soit Récup de :</t>
  </si>
  <si>
    <t>L</t>
  </si>
  <si>
    <t>M</t>
  </si>
  <si>
    <t>J</t>
  </si>
  <si>
    <t>V</t>
  </si>
  <si>
    <t>S</t>
  </si>
  <si>
    <t>D</t>
  </si>
  <si>
    <t>= Jour(s) férié(s)</t>
  </si>
  <si>
    <t>= Date du jour</t>
  </si>
  <si>
    <t>Visualisation du mois en cours</t>
  </si>
  <si>
    <t xml:space="preserve">      Soit :</t>
  </si>
  <si>
    <t>JOURS 
OUVRÉS</t>
  </si>
  <si>
    <t>+ 14</t>
  </si>
  <si>
    <r>
      <rPr>
        <b/>
        <sz val="13"/>
        <color theme="1"/>
        <rFont val="Calibri"/>
        <family val="2"/>
        <scheme val="minor"/>
      </rPr>
      <t>Chef de service </t>
    </r>
    <r>
      <rPr>
        <sz val="13"/>
        <color theme="1"/>
        <rFont val="Calibri"/>
        <family val="2"/>
        <scheme val="minor"/>
      </rPr>
      <t>: Directeur du Comité de Jumelage</t>
    </r>
  </si>
  <si>
    <t>RÉCAP</t>
  </si>
  <si>
    <t xml:space="preserve">ÉTAT DES HEURES SUPPLÉMENTAIRES </t>
  </si>
  <si>
    <t>INFORMATIONS / COMMENTAIRES</t>
  </si>
  <si>
    <t>BERTHOLOM JULIE</t>
  </si>
  <si>
    <t xml:space="preserve">Nom, Prénom : </t>
  </si>
  <si>
    <t>SALAIRES DES EMPLOYÉS</t>
  </si>
  <si>
    <t>CHARGES MENSUELS</t>
  </si>
  <si>
    <t>LOYER</t>
  </si>
  <si>
    <t>EDF</t>
  </si>
  <si>
    <t>EAU</t>
  </si>
  <si>
    <t>INTERNET</t>
  </si>
  <si>
    <t>URSSAF</t>
  </si>
  <si>
    <t>ASSURANCE</t>
  </si>
  <si>
    <t>SALON</t>
  </si>
  <si>
    <t>Salaire MATI</t>
  </si>
  <si>
    <t xml:space="preserve">RECETTES </t>
  </si>
  <si>
    <t>CHARGES</t>
  </si>
  <si>
    <t>RECETTE</t>
  </si>
  <si>
    <t>à masquer</t>
  </si>
  <si>
    <t>MOIS LES CHARGES</t>
  </si>
  <si>
    <t>CHARGES 
MENSUELS</t>
  </si>
  <si>
    <t>FRAIS 
DIVERS</t>
  </si>
  <si>
    <t>TOTAL DES RECETTES</t>
  </si>
  <si>
    <t>Total
Salaires versés</t>
  </si>
  <si>
    <t>Employé 1</t>
  </si>
  <si>
    <t>FEVRIER 2024</t>
  </si>
  <si>
    <t>Salaire 1</t>
  </si>
  <si>
    <t>Salaire 2</t>
  </si>
  <si>
    <t>SALAIRE 1 &amp; 2</t>
  </si>
  <si>
    <t>RECETTE
SANS CHARGES</t>
  </si>
  <si>
    <t>à  masquer</t>
  </si>
  <si>
    <t>CHIFFRE MENSUEL</t>
  </si>
  <si>
    <t>Employé 2</t>
  </si>
  <si>
    <t>CHIFFRE 
d'affaire</t>
  </si>
  <si>
    <t>Salaire 
1</t>
  </si>
  <si>
    <t>Salaire 
2</t>
  </si>
  <si>
    <t>Colonne D</t>
  </si>
  <si>
    <t>Colonne F</t>
  </si>
  <si>
    <t>Exemple</t>
  </si>
  <si>
    <t>je rencontre également un problème de  valeur en Février popur les année non bissexite, car il y a une formule en ligne 29</t>
  </si>
  <si>
    <t xml:space="preserve">pour exemple </t>
  </si>
  <si>
    <t>etc.</t>
  </si>
  <si>
    <t>Je rencontre également un problème #VALEUR en février pour les années non bissextiles, car il y a une formule en ligne 40. Est-ce qu'il est possible de trouver une solution ?
Car sinon, il faudra effacer les formules qui se trouvent dans cette ligne.</t>
  </si>
  <si>
    <t>C'est OK pour les années bissextiles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</si>
</sst>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* #,##0.00\ &quot;€&quot;_-;\-* #,##0.00\ &quot;€&quot;_-;_-* &quot;-&quot;??\ &quot;€&quot;_-;_-@_-"/>
    <numFmt numFmtId="164" formatCode="[h]:mm"/>
    <numFmt numFmtId="165" formatCode="#,##0.00\ &quot;€&quot;"/>
    <numFmt numFmtId="166" formatCode="[$-F400]h:mm:ss\ AM/PM"/>
    <numFmt numFmtId="167" formatCode="[hh]:mm"/>
    <numFmt numFmtId="168" formatCode="h:mm;@"/>
    <numFmt numFmtId="169" formatCode="hh:mm;@"/>
    <numFmt numFmtId="170" formatCode="ddd\ \-\ dd\ \-\ mmm\ "/>
    <numFmt numFmtId="171" formatCode="[h]:mm:ss;@"/>
    <numFmt numFmtId="172" formatCode="[$-F800]dddd\,\ mmmm\ dd\,\ yyyy"/>
    <numFmt numFmtId="173" formatCode="General&quot; %&quot;"/>
    <numFmt numFmtId="174" formatCode="[h]:mm\ &quot;      =&quot;"/>
    <numFmt numFmtId="175" formatCode="dd"/>
    <numFmt numFmtId="176" formatCode="&quot;xxx&quot;\ "/>
    <numFmt numFmtId="177" formatCode="&quot;RECETTE&quot;\ hh:mm"/>
    <numFmt numFmtId="178" formatCode="&quot;Semaine &quot;0"/>
  </numFmts>
  <fonts count="4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4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99FFCC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8" tint="0.59999389629810485"/>
        </stop>
        <stop position="1">
          <color theme="0"/>
        </stop>
      </gradient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0.5">
          <color theme="8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patternFill patternType="solid">
        <fgColor rgb="FFE1EACC"/>
        <bgColor indexed="64"/>
      </patternFill>
    </fill>
    <fill>
      <patternFill patternType="solid">
        <fgColor rgb="FFC4BD9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0.5">
          <color theme="0" tint="-0.25098422193060094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0.5">
          <color rgb="FF92D050"/>
        </stop>
        <stop position="1">
          <color theme="0"/>
        </stop>
      </gradientFill>
    </fill>
    <fill>
      <patternFill patternType="solid">
        <fgColor rgb="FFB2F199"/>
        <bgColor auto="1"/>
      </patternFill>
    </fill>
    <fill>
      <patternFill patternType="solid">
        <fgColor rgb="FFB2F1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/>
      <right/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 style="dotted">
        <color theme="0" tint="-0.34998626667073579"/>
      </bottom>
      <diagonal/>
    </border>
    <border>
      <left/>
      <right/>
      <top/>
      <bottom style="dotted">
        <color theme="0" tint="-0.34998626667073579"/>
      </bottom>
      <diagonal/>
    </border>
    <border>
      <left/>
      <right style="dotted">
        <color theme="0" tint="-0.34998626667073579"/>
      </right>
      <top/>
      <bottom style="dotted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theme="0" tint="-0.34998626667073579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0" fillId="0" borderId="0"/>
    <xf numFmtId="0" fontId="27" fillId="0" borderId="0" applyNumberFormat="0" applyFill="0" applyBorder="0" applyAlignment="0" applyProtection="0"/>
  </cellStyleXfs>
  <cellXfs count="482">
    <xf numFmtId="0" fontId="0" fillId="0" borderId="0" xfId="0"/>
    <xf numFmtId="0" fontId="0" fillId="2" borderId="0" xfId="0" applyFill="1"/>
    <xf numFmtId="166" fontId="0" fillId="0" borderId="0" xfId="0" applyNumberForma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0" fontId="7" fillId="0" borderId="0" xfId="0" applyFont="1" applyAlignment="1">
      <alignment vertical="center" wrapText="1"/>
    </xf>
    <xf numFmtId="170" fontId="7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3" fillId="0" borderId="27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2" fontId="0" fillId="0" borderId="0" xfId="0" applyNumberFormat="1"/>
    <xf numFmtId="172" fontId="0" fillId="0" borderId="0" xfId="0" applyNumberFormat="1" applyAlignment="1">
      <alignment horizontal="left"/>
    </xf>
    <xf numFmtId="172" fontId="0" fillId="0" borderId="29" xfId="0" applyNumberFormat="1" applyBorder="1" applyAlignment="1">
      <alignment horizontal="left"/>
    </xf>
    <xf numFmtId="172" fontId="0" fillId="0" borderId="28" xfId="0" applyNumberFormat="1" applyBorder="1" applyAlignment="1">
      <alignment horizontal="left"/>
    </xf>
    <xf numFmtId="172" fontId="0" fillId="0" borderId="16" xfId="0" applyNumberFormat="1" applyBorder="1" applyAlignment="1">
      <alignment horizontal="left"/>
    </xf>
    <xf numFmtId="173" fontId="13" fillId="2" borderId="1" xfId="0" applyNumberFormat="1" applyFont="1" applyFill="1" applyBorder="1" applyAlignment="1" applyProtection="1">
      <alignment horizontal="center" vertical="center"/>
      <protection locked="0"/>
    </xf>
    <xf numFmtId="20" fontId="13" fillId="2" borderId="1" xfId="0" applyNumberFormat="1" applyFont="1" applyFill="1" applyBorder="1" applyAlignment="1" applyProtection="1">
      <alignment horizontal="center" vertical="center"/>
      <protection locked="0"/>
    </xf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 vertical="center" wrapText="1"/>
    </xf>
    <xf numFmtId="171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164" fontId="3" fillId="6" borderId="0" xfId="0" applyNumberFormat="1" applyFont="1" applyFill="1" applyAlignment="1">
      <alignment horizontal="center"/>
    </xf>
    <xf numFmtId="171" fontId="3" fillId="6" borderId="0" xfId="0" applyNumberFormat="1" applyFont="1" applyFill="1"/>
    <xf numFmtId="164" fontId="0" fillId="6" borderId="0" xfId="0" applyNumberFormat="1" applyFill="1"/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3" fillId="0" borderId="27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170" fontId="0" fillId="0" borderId="27" xfId="0" applyNumberFormat="1" applyBorder="1" applyAlignment="1" applyProtection="1">
      <alignment horizontal="left" vertic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20" fontId="0" fillId="0" borderId="27" xfId="0" applyNumberFormat="1" applyBorder="1" applyAlignment="1" applyProtection="1">
      <alignment horizontal="center" vertical="center" wrapText="1"/>
      <protection locked="0"/>
    </xf>
    <xf numFmtId="170" fontId="0" fillId="0" borderId="24" xfId="0" applyNumberFormat="1" applyBorder="1" applyAlignment="1" applyProtection="1">
      <alignment horizontal="left" vertical="center" wrapText="1"/>
      <protection locked="0"/>
    </xf>
    <xf numFmtId="20" fontId="0" fillId="0" borderId="24" xfId="0" applyNumberFormat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170" fontId="0" fillId="0" borderId="25" xfId="0" applyNumberFormat="1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20" fontId="0" fillId="0" borderId="25" xfId="0" applyNumberFormat="1" applyBorder="1" applyAlignment="1" applyProtection="1">
      <alignment horizontal="center" vertical="center" wrapText="1"/>
      <protection locked="0"/>
    </xf>
    <xf numFmtId="168" fontId="11" fillId="0" borderId="16" xfId="0" applyNumberFormat="1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64" fontId="7" fillId="7" borderId="16" xfId="0" applyNumberFormat="1" applyFont="1" applyFill="1" applyBorder="1" applyAlignment="1">
      <alignment horizontal="center" vertical="center" wrapText="1"/>
    </xf>
    <xf numFmtId="168" fontId="3" fillId="0" borderId="27" xfId="0" applyNumberFormat="1" applyFont="1" applyBorder="1" applyAlignment="1" applyProtection="1">
      <alignment horizontal="center" vertical="center" wrapText="1"/>
      <protection locked="0"/>
    </xf>
    <xf numFmtId="168" fontId="3" fillId="0" borderId="24" xfId="0" applyNumberFormat="1" applyFont="1" applyBorder="1" applyAlignment="1" applyProtection="1">
      <alignment horizontal="center" vertical="center" wrapText="1"/>
      <protection locked="0"/>
    </xf>
    <xf numFmtId="168" fontId="3" fillId="0" borderId="25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/>
    <xf numFmtId="0" fontId="18" fillId="0" borderId="54" xfId="0" applyFont="1" applyBorder="1"/>
    <xf numFmtId="0" fontId="18" fillId="0" borderId="55" xfId="0" applyFont="1" applyBorder="1"/>
    <xf numFmtId="0" fontId="18" fillId="0" borderId="56" xfId="0" applyFont="1" applyBorder="1"/>
    <xf numFmtId="0" fontId="18" fillId="0" borderId="57" xfId="0" applyFont="1" applyBorder="1"/>
    <xf numFmtId="0" fontId="18" fillId="0" borderId="58" xfId="0" applyFont="1" applyBorder="1"/>
    <xf numFmtId="0" fontId="21" fillId="0" borderId="0" xfId="1" applyFont="1" applyAlignment="1">
      <alignment horizontal="center"/>
    </xf>
    <xf numFmtId="175" fontId="22" fillId="9" borderId="59" xfId="1" applyNumberFormat="1" applyFont="1" applyFill="1" applyBorder="1" applyAlignment="1">
      <alignment horizontal="center"/>
    </xf>
    <xf numFmtId="175" fontId="22" fillId="9" borderId="60" xfId="1" applyNumberFormat="1" applyFont="1" applyFill="1" applyBorder="1" applyAlignment="1">
      <alignment horizontal="center"/>
    </xf>
    <xf numFmtId="175" fontId="21" fillId="10" borderId="60" xfId="1" applyNumberFormat="1" applyFont="1" applyFill="1" applyBorder="1" applyAlignment="1">
      <alignment horizontal="center"/>
    </xf>
    <xf numFmtId="175" fontId="21" fillId="10" borderId="61" xfId="1" applyNumberFormat="1" applyFont="1" applyFill="1" applyBorder="1" applyAlignment="1">
      <alignment horizontal="center"/>
    </xf>
    <xf numFmtId="175" fontId="22" fillId="9" borderId="62" xfId="1" applyNumberFormat="1" applyFont="1" applyFill="1" applyBorder="1" applyAlignment="1">
      <alignment horizontal="center"/>
    </xf>
    <xf numFmtId="175" fontId="22" fillId="9" borderId="63" xfId="1" applyNumberFormat="1" applyFont="1" applyFill="1" applyBorder="1" applyAlignment="1">
      <alignment horizontal="center"/>
    </xf>
    <xf numFmtId="175" fontId="21" fillId="10" borderId="63" xfId="1" applyNumberFormat="1" applyFont="1" applyFill="1" applyBorder="1" applyAlignment="1">
      <alignment horizontal="center"/>
    </xf>
    <xf numFmtId="175" fontId="21" fillId="10" borderId="64" xfId="1" applyNumberFormat="1" applyFont="1" applyFill="1" applyBorder="1" applyAlignment="1">
      <alignment horizontal="center"/>
    </xf>
    <xf numFmtId="175" fontId="22" fillId="9" borderId="65" xfId="1" applyNumberFormat="1" applyFont="1" applyFill="1" applyBorder="1" applyAlignment="1">
      <alignment horizontal="center"/>
    </xf>
    <xf numFmtId="175" fontId="22" fillId="9" borderId="66" xfId="1" applyNumberFormat="1" applyFont="1" applyFill="1" applyBorder="1" applyAlignment="1">
      <alignment horizontal="center"/>
    </xf>
    <xf numFmtId="175" fontId="21" fillId="10" borderId="66" xfId="1" applyNumberFormat="1" applyFont="1" applyFill="1" applyBorder="1" applyAlignment="1">
      <alignment horizontal="center"/>
    </xf>
    <xf numFmtId="175" fontId="21" fillId="10" borderId="67" xfId="1" applyNumberFormat="1" applyFont="1" applyFill="1" applyBorder="1" applyAlignment="1">
      <alignment horizontal="center"/>
    </xf>
    <xf numFmtId="0" fontId="18" fillId="0" borderId="68" xfId="0" applyFont="1" applyBorder="1"/>
    <xf numFmtId="175" fontId="22" fillId="2" borderId="69" xfId="1" applyNumberFormat="1" applyFont="1" applyFill="1" applyBorder="1" applyAlignment="1">
      <alignment horizontal="center"/>
    </xf>
    <xf numFmtId="0" fontId="18" fillId="0" borderId="70" xfId="0" applyFont="1" applyBorder="1"/>
    <xf numFmtId="0" fontId="18" fillId="0" borderId="0" xfId="0" applyFont="1" applyAlignment="1">
      <alignment vertical="center"/>
    </xf>
    <xf numFmtId="0" fontId="19" fillId="11" borderId="71" xfId="0" applyFont="1" applyFill="1" applyBorder="1" applyAlignment="1">
      <alignment horizontal="center" vertical="center"/>
    </xf>
    <xf numFmtId="0" fontId="23" fillId="12" borderId="71" xfId="0" applyFont="1" applyFill="1" applyBorder="1" applyAlignment="1">
      <alignment horizontal="center" vertical="center"/>
    </xf>
    <xf numFmtId="0" fontId="24" fillId="0" borderId="12" xfId="0" applyFont="1" applyBorder="1"/>
    <xf numFmtId="0" fontId="24" fillId="0" borderId="13" xfId="0" applyFont="1" applyBorder="1"/>
    <xf numFmtId="0" fontId="0" fillId="0" borderId="0" xfId="0" applyProtection="1">
      <protection locked="0"/>
    </xf>
    <xf numFmtId="0" fontId="9" fillId="4" borderId="73" xfId="0" applyFont="1" applyFill="1" applyBorder="1" applyAlignment="1">
      <alignment horizontal="center" vertical="center" wrapText="1"/>
    </xf>
    <xf numFmtId="0" fontId="3" fillId="0" borderId="74" xfId="0" applyFont="1" applyBorder="1" applyAlignment="1" applyProtection="1">
      <alignment horizontal="left" vertical="center" wrapText="1"/>
      <protection locked="0"/>
    </xf>
    <xf numFmtId="0" fontId="3" fillId="0" borderId="74" xfId="0" applyFont="1" applyBorder="1" applyAlignment="1">
      <alignment horizontal="left" vertical="center" wrapText="1"/>
    </xf>
    <xf numFmtId="170" fontId="0" fillId="0" borderId="74" xfId="0" applyNumberFormat="1" applyBorder="1" applyAlignment="1" applyProtection="1">
      <alignment horizontal="left" vertical="center" wrapText="1"/>
      <protection locked="0"/>
    </xf>
    <xf numFmtId="0" fontId="0" fillId="0" borderId="74" xfId="0" applyBorder="1" applyAlignment="1" applyProtection="1">
      <alignment horizontal="center" vertical="center" wrapText="1"/>
      <protection locked="0"/>
    </xf>
    <xf numFmtId="20" fontId="0" fillId="0" borderId="74" xfId="0" applyNumberFormat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6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168" fontId="3" fillId="0" borderId="74" xfId="0" applyNumberFormat="1" applyFont="1" applyBorder="1" applyAlignment="1" applyProtection="1">
      <alignment horizontal="center" vertical="center" wrapText="1"/>
      <protection locked="0"/>
    </xf>
    <xf numFmtId="0" fontId="7" fillId="7" borderId="46" xfId="0" applyFont="1" applyFill="1" applyBorder="1" applyAlignment="1">
      <alignment vertical="center" wrapText="1"/>
    </xf>
    <xf numFmtId="0" fontId="7" fillId="7" borderId="52" xfId="0" applyFont="1" applyFill="1" applyBorder="1" applyAlignment="1">
      <alignment vertical="center" wrapText="1"/>
    </xf>
    <xf numFmtId="168" fontId="3" fillId="7" borderId="45" xfId="0" applyNumberFormat="1" applyFont="1" applyFill="1" applyBorder="1" applyAlignment="1">
      <alignment horizontal="center" vertical="center" wrapText="1"/>
    </xf>
    <xf numFmtId="164" fontId="7" fillId="7" borderId="80" xfId="0" applyNumberFormat="1" applyFont="1" applyFill="1" applyBorder="1" applyAlignment="1">
      <alignment horizontal="center" vertical="center" wrapText="1"/>
    </xf>
    <xf numFmtId="0" fontId="9" fillId="13" borderId="72" xfId="0" applyFont="1" applyFill="1" applyBorder="1" applyAlignment="1">
      <alignment horizontal="center" vertical="center" wrapText="1"/>
    </xf>
    <xf numFmtId="164" fontId="3" fillId="7" borderId="19" xfId="0" applyNumberFormat="1" applyFont="1" applyFill="1" applyBorder="1" applyAlignment="1">
      <alignment horizontal="center" vertical="center" wrapText="1"/>
    </xf>
    <xf numFmtId="164" fontId="3" fillId="7" borderId="48" xfId="0" applyNumberFormat="1" applyFont="1" applyFill="1" applyBorder="1" applyAlignment="1">
      <alignment horizontal="center" vertical="center" wrapText="1"/>
    </xf>
    <xf numFmtId="0" fontId="13" fillId="7" borderId="79" xfId="0" quotePrefix="1" applyFont="1" applyFill="1" applyBorder="1" applyAlignment="1">
      <alignment horizontal="center" vertical="center" wrapText="1"/>
    </xf>
    <xf numFmtId="0" fontId="13" fillId="7" borderId="78" xfId="0" applyFont="1" applyFill="1" applyBorder="1" applyAlignment="1">
      <alignment horizontal="left" vertical="center" wrapText="1" indent="1"/>
    </xf>
    <xf numFmtId="0" fontId="17" fillId="2" borderId="0" xfId="0" applyFont="1" applyFill="1"/>
    <xf numFmtId="20" fontId="3" fillId="0" borderId="2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horizontal="left"/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6" fillId="0" borderId="0" xfId="0" applyFont="1"/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3" fillId="3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164" fontId="6" fillId="7" borderId="46" xfId="0" applyNumberFormat="1" applyFont="1" applyFill="1" applyBorder="1" applyAlignment="1">
      <alignment horizontal="center" vertical="center" wrapText="1"/>
    </xf>
    <xf numFmtId="164" fontId="6" fillId="7" borderId="16" xfId="0" applyNumberFormat="1" applyFont="1" applyFill="1" applyBorder="1" applyAlignment="1">
      <alignment horizontal="center" vertical="center" wrapText="1"/>
    </xf>
    <xf numFmtId="170" fontId="12" fillId="7" borderId="47" xfId="0" applyNumberFormat="1" applyFont="1" applyFill="1" applyBorder="1" applyAlignment="1">
      <alignment horizontal="center" vertical="center" wrapText="1"/>
    </xf>
    <xf numFmtId="0" fontId="29" fillId="7" borderId="46" xfId="0" applyFont="1" applyFill="1" applyBorder="1" applyAlignment="1">
      <alignment horizontal="right" vertical="center"/>
    </xf>
    <xf numFmtId="174" fontId="29" fillId="7" borderId="52" xfId="0" applyNumberFormat="1" applyFont="1" applyFill="1" applyBorder="1" applyAlignment="1">
      <alignment horizontal="center" vertical="center"/>
    </xf>
    <xf numFmtId="0" fontId="30" fillId="0" borderId="27" xfId="0" applyFont="1" applyBorder="1" applyAlignment="1" applyProtection="1">
      <alignment horizontal="left" vertical="center" wrapText="1"/>
      <protection locked="0"/>
    </xf>
    <xf numFmtId="0" fontId="30" fillId="0" borderId="24" xfId="0" applyFont="1" applyBorder="1" applyAlignment="1" applyProtection="1">
      <alignment horizontal="left" vertical="center" wrapText="1"/>
      <protection locked="0"/>
    </xf>
    <xf numFmtId="0" fontId="30" fillId="0" borderId="25" xfId="0" applyFont="1" applyBorder="1" applyAlignment="1" applyProtection="1">
      <alignment horizontal="left" vertical="center" wrapText="1"/>
      <protection locked="0"/>
    </xf>
    <xf numFmtId="0" fontId="30" fillId="0" borderId="27" xfId="0" applyFont="1" applyBorder="1" applyAlignment="1">
      <alignment horizontal="left" vertical="center" wrapText="1"/>
    </xf>
    <xf numFmtId="0" fontId="11" fillId="0" borderId="0" xfId="0" applyFont="1" applyAlignment="1" applyProtection="1">
      <alignment horizontal="left"/>
      <protection locked="0"/>
    </xf>
    <xf numFmtId="0" fontId="3" fillId="0" borderId="76" xfId="0" applyFont="1" applyBorder="1" applyAlignment="1" applyProtection="1">
      <alignment horizontal="left" vertical="center" readingOrder="1"/>
      <protection locked="0"/>
    </xf>
    <xf numFmtId="174" fontId="29" fillId="7" borderId="49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12" xfId="0" applyFill="1" applyBorder="1"/>
    <xf numFmtId="165" fontId="0" fillId="2" borderId="0" xfId="0" applyNumberFormat="1" applyFill="1" applyAlignment="1">
      <alignment horizontal="center"/>
    </xf>
    <xf numFmtId="0" fontId="14" fillId="2" borderId="0" xfId="0" applyFont="1" applyFill="1" applyAlignment="1">
      <alignment vertical="center"/>
    </xf>
    <xf numFmtId="170" fontId="15" fillId="7" borderId="17" xfId="0" applyNumberFormat="1" applyFont="1" applyFill="1" applyBorder="1" applyAlignment="1">
      <alignment vertical="center" wrapText="1"/>
    </xf>
    <xf numFmtId="170" fontId="15" fillId="7" borderId="45" xfId="0" applyNumberFormat="1" applyFont="1" applyFill="1" applyBorder="1" applyAlignment="1">
      <alignment vertical="center" wrapText="1"/>
    </xf>
    <xf numFmtId="170" fontId="15" fillId="7" borderId="19" xfId="0" applyNumberFormat="1" applyFont="1" applyFill="1" applyBorder="1" applyAlignment="1">
      <alignment vertical="center" wrapText="1"/>
    </xf>
    <xf numFmtId="170" fontId="15" fillId="7" borderId="49" xfId="0" applyNumberFormat="1" applyFont="1" applyFill="1" applyBorder="1" applyAlignment="1">
      <alignment vertical="center" wrapText="1"/>
    </xf>
    <xf numFmtId="0" fontId="31" fillId="0" borderId="0" xfId="0" applyFont="1"/>
    <xf numFmtId="0" fontId="28" fillId="2" borderId="42" xfId="2" applyFont="1" applyFill="1" applyBorder="1" applyAlignment="1" applyProtection="1">
      <alignment vertical="center"/>
    </xf>
    <xf numFmtId="0" fontId="28" fillId="2" borderId="22" xfId="2" applyFont="1" applyFill="1" applyBorder="1" applyAlignment="1" applyProtection="1">
      <alignment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Alignment="1" applyProtection="1">
      <alignment horizontal="left"/>
      <protection locked="0"/>
    </xf>
    <xf numFmtId="0" fontId="3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5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170" fontId="7" fillId="0" borderId="0" xfId="0" applyNumberFormat="1" applyFont="1" applyAlignment="1">
      <alignment horizontal="right" vertical="center" wrapText="1"/>
    </xf>
    <xf numFmtId="0" fontId="0" fillId="0" borderId="0" xfId="0" applyAlignment="1" applyProtection="1">
      <alignment horizontal="right"/>
      <protection locked="0"/>
    </xf>
    <xf numFmtId="0" fontId="35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170" fontId="7" fillId="0" borderId="0" xfId="0" applyNumberFormat="1" applyFont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165" fontId="0" fillId="0" borderId="4" xfId="0" applyNumberFormat="1" applyBorder="1" applyAlignment="1" applyProtection="1">
      <alignment horizontal="right" vertical="center" wrapText="1"/>
      <protection locked="0"/>
    </xf>
    <xf numFmtId="0" fontId="3" fillId="0" borderId="30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left" vertical="center" wrapText="1"/>
    </xf>
    <xf numFmtId="170" fontId="0" fillId="0" borderId="3" xfId="0" applyNumberFormat="1" applyBorder="1" applyAlignment="1" applyProtection="1">
      <alignment horizontal="left" vertical="center" wrapText="1"/>
      <protection locked="0"/>
    </xf>
    <xf numFmtId="165" fontId="0" fillId="0" borderId="0" xfId="0" applyNumberFormat="1" applyAlignment="1">
      <alignment horizontal="center"/>
    </xf>
    <xf numFmtId="0" fontId="37" fillId="0" borderId="0" xfId="0" applyFont="1" applyAlignment="1">
      <alignment vertical="center"/>
    </xf>
    <xf numFmtId="0" fontId="16" fillId="0" borderId="0" xfId="0" applyFont="1" applyAlignment="1">
      <alignment horizontal="right"/>
    </xf>
    <xf numFmtId="165" fontId="0" fillId="0" borderId="3" xfId="0" applyNumberFormat="1" applyBorder="1" applyAlignment="1" applyProtection="1">
      <alignment horizontal="right" vertical="center" wrapText="1"/>
      <protection locked="0"/>
    </xf>
    <xf numFmtId="170" fontId="0" fillId="0" borderId="97" xfId="0" applyNumberFormat="1" applyBorder="1" applyAlignment="1" applyProtection="1">
      <alignment horizontal="left" vertical="center" wrapText="1"/>
      <protection locked="0"/>
    </xf>
    <xf numFmtId="165" fontId="0" fillId="0" borderId="99" xfId="0" applyNumberFormat="1" applyBorder="1" applyAlignment="1" applyProtection="1">
      <alignment horizontal="right" vertical="center" wrapText="1"/>
      <protection locked="0"/>
    </xf>
    <xf numFmtId="165" fontId="0" fillId="0" borderId="30" xfId="0" applyNumberFormat="1" applyBorder="1" applyAlignment="1" applyProtection="1">
      <alignment horizontal="center" vertical="center" wrapText="1"/>
      <protection locked="0"/>
    </xf>
    <xf numFmtId="165" fontId="0" fillId="0" borderId="32" xfId="0" applyNumberFormat="1" applyBorder="1" applyAlignment="1" applyProtection="1">
      <alignment horizontal="center" vertical="center" wrapText="1"/>
      <protection locked="0"/>
    </xf>
    <xf numFmtId="165" fontId="0" fillId="0" borderId="75" xfId="0" applyNumberFormat="1" applyBorder="1" applyAlignment="1" applyProtection="1">
      <alignment horizontal="center" vertical="center" wrapText="1"/>
      <protection locked="0"/>
    </xf>
    <xf numFmtId="165" fontId="0" fillId="0" borderId="84" xfId="0" applyNumberFormat="1" applyBorder="1" applyAlignment="1" applyProtection="1">
      <alignment horizontal="center" vertical="center" wrapText="1"/>
      <protection locked="0"/>
    </xf>
    <xf numFmtId="165" fontId="36" fillId="7" borderId="17" xfId="0" applyNumberFormat="1" applyFont="1" applyFill="1" applyBorder="1" applyAlignment="1">
      <alignment vertical="center" wrapText="1"/>
    </xf>
    <xf numFmtId="165" fontId="3" fillId="0" borderId="22" xfId="0" applyNumberFormat="1" applyFont="1" applyBorder="1" applyAlignment="1" applyProtection="1">
      <alignment horizontal="right" vertical="center" wrapText="1"/>
      <protection locked="0"/>
    </xf>
    <xf numFmtId="165" fontId="3" fillId="0" borderId="91" xfId="0" applyNumberFormat="1" applyFont="1" applyBorder="1" applyAlignment="1" applyProtection="1">
      <alignment horizontal="right" vertical="center" wrapText="1"/>
      <protection locked="0"/>
    </xf>
    <xf numFmtId="165" fontId="3" fillId="0" borderId="90" xfId="0" applyNumberFormat="1" applyFont="1" applyBorder="1" applyAlignment="1" applyProtection="1">
      <alignment horizontal="right" vertical="center" wrapText="1"/>
      <protection locked="0"/>
    </xf>
    <xf numFmtId="165" fontId="3" fillId="0" borderId="85" xfId="0" applyNumberFormat="1" applyFont="1" applyBorder="1" applyAlignment="1" applyProtection="1">
      <alignment horizontal="right" vertical="center" wrapText="1"/>
      <protection locked="0"/>
    </xf>
    <xf numFmtId="165" fontId="3" fillId="0" borderId="75" xfId="0" applyNumberFormat="1" applyFont="1" applyBorder="1" applyAlignment="1" applyProtection="1">
      <alignment horizontal="right" vertical="center" wrapText="1"/>
      <protection locked="0"/>
    </xf>
    <xf numFmtId="170" fontId="0" fillId="0" borderId="99" xfId="0" applyNumberFormat="1" applyBorder="1" applyAlignment="1" applyProtection="1">
      <alignment horizontal="left" vertical="center" wrapText="1"/>
      <protection locked="0"/>
    </xf>
    <xf numFmtId="165" fontId="36" fillId="7" borderId="107" xfId="0" applyNumberFormat="1" applyFont="1" applyFill="1" applyBorder="1" applyAlignment="1">
      <alignment vertical="center" wrapText="1"/>
    </xf>
    <xf numFmtId="0" fontId="35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13" fillId="14" borderId="92" xfId="0" applyFont="1" applyFill="1" applyBorder="1" applyAlignment="1">
      <alignment horizontal="center" vertical="center" wrapText="1"/>
    </xf>
    <xf numFmtId="0" fontId="13" fillId="14" borderId="0" xfId="0" applyFont="1" applyFill="1" applyAlignment="1">
      <alignment horizontal="center" vertical="center" wrapText="1"/>
    </xf>
    <xf numFmtId="165" fontId="0" fillId="2" borderId="98" xfId="0" applyNumberFormat="1" applyFill="1" applyBorder="1" applyAlignment="1" applyProtection="1">
      <alignment horizontal="center" vertical="center" wrapText="1"/>
      <protection locked="0"/>
    </xf>
    <xf numFmtId="165" fontId="0" fillId="2" borderId="21" xfId="0" applyNumberFormat="1" applyFill="1" applyBorder="1" applyAlignment="1" applyProtection="1">
      <alignment horizontal="center" vertical="center" wrapText="1"/>
      <protection locked="0"/>
    </xf>
    <xf numFmtId="165" fontId="0" fillId="2" borderId="76" xfId="0" applyNumberFormat="1" applyFill="1" applyBorder="1" applyAlignment="1" applyProtection="1">
      <alignment horizontal="center" vertical="center" wrapText="1"/>
      <protection locked="0"/>
    </xf>
    <xf numFmtId="165" fontId="36" fillId="14" borderId="45" xfId="0" applyNumberFormat="1" applyFont="1" applyFill="1" applyBorder="1" applyAlignment="1">
      <alignment vertical="center" wrapText="1"/>
    </xf>
    <xf numFmtId="165" fontId="36" fillId="14" borderId="26" xfId="0" applyNumberFormat="1" applyFont="1" applyFill="1" applyBorder="1" applyAlignment="1">
      <alignment vertical="center" wrapText="1"/>
    </xf>
    <xf numFmtId="170" fontId="7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 applyProtection="1">
      <alignment horizontal="center"/>
      <protection locked="0"/>
    </xf>
    <xf numFmtId="0" fontId="7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1" fillId="2" borderId="0" xfId="0" applyFont="1" applyFill="1" applyAlignment="1">
      <alignment vertical="center"/>
    </xf>
    <xf numFmtId="0" fontId="3" fillId="14" borderId="0" xfId="0" applyFont="1" applyFill="1" applyAlignment="1">
      <alignment vertical="center" wrapText="1"/>
    </xf>
    <xf numFmtId="20" fontId="0" fillId="2" borderId="0" xfId="0" applyNumberFormat="1" applyFill="1" applyAlignment="1" applyProtection="1">
      <alignment horizontal="center" vertical="center" wrapText="1"/>
      <protection locked="0"/>
    </xf>
    <xf numFmtId="164" fontId="7" fillId="2" borderId="0" xfId="0" applyNumberFormat="1" applyFont="1" applyFill="1" applyAlignment="1">
      <alignment horizontal="center" vertical="center" wrapText="1"/>
    </xf>
    <xf numFmtId="0" fontId="0" fillId="2" borderId="0" xfId="0" applyFill="1" applyProtection="1">
      <protection locked="0"/>
    </xf>
    <xf numFmtId="20" fontId="0" fillId="0" borderId="0" xfId="0" applyNumberFormat="1" applyAlignment="1" applyProtection="1">
      <alignment vertical="center" wrapText="1"/>
      <protection locked="0"/>
    </xf>
    <xf numFmtId="20" fontId="0" fillId="0" borderId="90" xfId="0" applyNumberFormat="1" applyBorder="1" applyAlignment="1" applyProtection="1">
      <alignment vertical="center" wrapText="1"/>
      <protection locked="0"/>
    </xf>
    <xf numFmtId="20" fontId="0" fillId="0" borderId="22" xfId="0" applyNumberFormat="1" applyBorder="1" applyAlignment="1" applyProtection="1">
      <alignment vertical="center" wrapText="1"/>
      <protection locked="0"/>
    </xf>
    <xf numFmtId="0" fontId="3" fillId="14" borderId="0" xfId="0" applyFont="1" applyFill="1" applyAlignment="1">
      <alignment horizontal="center" vertical="center" wrapText="1"/>
    </xf>
    <xf numFmtId="164" fontId="3" fillId="14" borderId="0" xfId="0" applyNumberFormat="1" applyFont="1" applyFill="1" applyAlignment="1">
      <alignment horizontal="center" vertical="center" wrapText="1"/>
    </xf>
    <xf numFmtId="0" fontId="31" fillId="2" borderId="0" xfId="0" applyFont="1" applyFill="1" applyAlignment="1" applyProtection="1">
      <alignment horizontal="left"/>
      <protection locked="0"/>
    </xf>
    <xf numFmtId="20" fontId="0" fillId="2" borderId="0" xfId="0" applyNumberFormat="1" applyFill="1" applyAlignment="1" applyProtection="1">
      <alignment vertical="center" wrapText="1"/>
      <protection locked="0"/>
    </xf>
    <xf numFmtId="0" fontId="13" fillId="14" borderId="0" xfId="0" quotePrefix="1" applyFont="1" applyFill="1" applyAlignment="1">
      <alignment horizontal="center" vertical="center" wrapText="1"/>
    </xf>
    <xf numFmtId="165" fontId="0" fillId="0" borderId="112" xfId="0" applyNumberFormat="1" applyBorder="1" applyAlignment="1" applyProtection="1">
      <alignment vertical="center" wrapText="1"/>
      <protection locked="0"/>
    </xf>
    <xf numFmtId="165" fontId="0" fillId="0" borderId="83" xfId="0" applyNumberFormat="1" applyBorder="1" applyAlignment="1" applyProtection="1">
      <alignment vertical="center" wrapText="1"/>
      <protection locked="0"/>
    </xf>
    <xf numFmtId="20" fontId="0" fillId="0" borderId="91" xfId="0" applyNumberFormat="1" applyBorder="1" applyAlignment="1" applyProtection="1">
      <alignment vertical="center" wrapText="1"/>
      <protection locked="0"/>
    </xf>
    <xf numFmtId="165" fontId="0" fillId="0" borderId="113" xfId="0" applyNumberFormat="1" applyBorder="1" applyAlignment="1" applyProtection="1">
      <alignment vertical="center" wrapText="1"/>
      <protection locked="0"/>
    </xf>
    <xf numFmtId="20" fontId="0" fillId="0" borderId="91" xfId="0" applyNumberFormat="1" applyBorder="1" applyAlignment="1" applyProtection="1">
      <alignment horizontal="left" vertical="center" wrapText="1"/>
      <protection locked="0"/>
    </xf>
    <xf numFmtId="20" fontId="0" fillId="0" borderId="42" xfId="0" applyNumberFormat="1" applyBorder="1" applyAlignment="1" applyProtection="1">
      <alignment vertical="center" wrapText="1"/>
      <protection locked="0"/>
    </xf>
    <xf numFmtId="20" fontId="3" fillId="17" borderId="7" xfId="0" applyNumberFormat="1" applyFont="1" applyFill="1" applyBorder="1" applyAlignment="1" applyProtection="1">
      <alignment horizontal="left" vertical="center" wrapText="1"/>
      <protection locked="0"/>
    </xf>
    <xf numFmtId="165" fontId="3" fillId="17" borderId="9" xfId="0" applyNumberFormat="1" applyFont="1" applyFill="1" applyBorder="1" applyAlignment="1" applyProtection="1">
      <alignment horizontal="center" vertical="center" wrapText="1"/>
      <protection locked="0"/>
    </xf>
    <xf numFmtId="20" fontId="3" fillId="8" borderId="7" xfId="0" applyNumberFormat="1" applyFont="1" applyFill="1" applyBorder="1" applyAlignment="1" applyProtection="1">
      <alignment vertical="center" wrapText="1"/>
      <protection locked="0"/>
    </xf>
    <xf numFmtId="165" fontId="3" fillId="8" borderId="9" xfId="0" applyNumberFormat="1" applyFont="1" applyFill="1" applyBorder="1" applyAlignment="1" applyProtection="1">
      <alignment vertical="center" wrapText="1"/>
      <protection locked="0"/>
    </xf>
    <xf numFmtId="20" fontId="3" fillId="8" borderId="7" xfId="0" applyNumberFormat="1" applyFont="1" applyFill="1" applyBorder="1" applyAlignment="1" applyProtection="1">
      <alignment horizontal="left" vertical="center" wrapText="1"/>
      <protection locked="0"/>
    </xf>
    <xf numFmtId="165" fontId="3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13" fillId="14" borderId="0" xfId="0" applyFont="1" applyFill="1" applyAlignment="1">
      <alignment vertical="center" wrapText="1"/>
    </xf>
    <xf numFmtId="165" fontId="0" fillId="17" borderId="22" xfId="0" applyNumberFormat="1" applyFill="1" applyBorder="1" applyAlignment="1" applyProtection="1">
      <alignment horizontal="right" vertical="center" wrapText="1"/>
      <protection locked="0"/>
    </xf>
    <xf numFmtId="165" fontId="0" fillId="17" borderId="91" xfId="0" applyNumberFormat="1" applyFill="1" applyBorder="1" applyAlignment="1" applyProtection="1">
      <alignment horizontal="right" vertical="center" wrapText="1"/>
      <protection locked="0"/>
    </xf>
    <xf numFmtId="165" fontId="0" fillId="17" borderId="111" xfId="0" applyNumberFormat="1" applyFill="1" applyBorder="1" applyAlignment="1" applyProtection="1">
      <alignment horizontal="right" vertical="center" wrapText="1"/>
      <protection locked="0"/>
    </xf>
    <xf numFmtId="0" fontId="37" fillId="0" borderId="0" xfId="0" applyFont="1" applyAlignment="1">
      <alignment horizontal="right"/>
    </xf>
    <xf numFmtId="0" fontId="13" fillId="7" borderId="82" xfId="0" applyFont="1" applyFill="1" applyBorder="1" applyAlignment="1">
      <alignment horizontal="right" vertical="center"/>
    </xf>
    <xf numFmtId="0" fontId="13" fillId="7" borderId="19" xfId="0" applyFont="1" applyFill="1" applyBorder="1" applyAlignment="1">
      <alignment horizontal="right" vertical="center"/>
    </xf>
    <xf numFmtId="0" fontId="38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176" fontId="16" fillId="0" borderId="0" xfId="0" applyNumberFormat="1" applyFont="1"/>
    <xf numFmtId="0" fontId="38" fillId="0" borderId="0" xfId="0" applyFont="1" applyAlignment="1">
      <alignment horizontal="right" vertical="center"/>
    </xf>
    <xf numFmtId="0" fontId="34" fillId="0" borderId="0" xfId="0" applyFont="1" applyAlignment="1">
      <alignment vertical="center"/>
    </xf>
    <xf numFmtId="20" fontId="13" fillId="0" borderId="7" xfId="0" applyNumberFormat="1" applyFont="1" applyBorder="1" applyAlignment="1" applyProtection="1">
      <alignment horizontal="center" vertical="center" wrapText="1"/>
      <protection locked="0"/>
    </xf>
    <xf numFmtId="165" fontId="13" fillId="0" borderId="9" xfId="0" applyNumberFormat="1" applyFont="1" applyBorder="1" applyAlignment="1" applyProtection="1">
      <alignment horizontal="center" vertical="center" wrapText="1"/>
      <protection locked="0"/>
    </xf>
    <xf numFmtId="165" fontId="0" fillId="0" borderId="114" xfId="0" applyNumberFormat="1" applyBorder="1" applyAlignment="1" applyProtection="1">
      <alignment horizontal="right" vertical="center" wrapText="1"/>
      <protection locked="0"/>
    </xf>
    <xf numFmtId="165" fontId="0" fillId="0" borderId="109" xfId="0" applyNumberFormat="1" applyBorder="1" applyAlignment="1" applyProtection="1">
      <alignment horizontal="right" vertical="center" wrapText="1"/>
      <protection locked="0"/>
    </xf>
    <xf numFmtId="165" fontId="3" fillId="0" borderId="111" xfId="0" applyNumberFormat="1" applyFont="1" applyBorder="1" applyAlignment="1" applyProtection="1">
      <alignment horizontal="right" vertical="center" wrapText="1"/>
      <protection locked="0"/>
    </xf>
    <xf numFmtId="165" fontId="0" fillId="0" borderId="115" xfId="0" applyNumberFormat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41" fillId="0" borderId="0" xfId="0" applyFont="1"/>
    <xf numFmtId="0" fontId="32" fillId="2" borderId="7" xfId="2" applyFont="1" applyFill="1" applyBorder="1" applyAlignment="1" applyProtection="1">
      <alignment horizontal="left" vertical="center" indent="7"/>
    </xf>
    <xf numFmtId="0" fontId="42" fillId="2" borderId="53" xfId="2" applyFont="1" applyFill="1" applyBorder="1" applyAlignment="1" applyProtection="1">
      <alignment horizontal="center" vertical="center" wrapText="1"/>
    </xf>
    <xf numFmtId="0" fontId="42" fillId="2" borderId="2" xfId="2" applyFont="1" applyFill="1" applyBorder="1" applyAlignment="1" applyProtection="1">
      <alignment horizontal="center" vertical="center"/>
    </xf>
    <xf numFmtId="0" fontId="42" fillId="2" borderId="116" xfId="2" applyFont="1" applyFill="1" applyBorder="1" applyAlignment="1" applyProtection="1">
      <alignment horizontal="center" vertical="center" wrapText="1"/>
    </xf>
    <xf numFmtId="0" fontId="42" fillId="2" borderId="1" xfId="2" applyFont="1" applyFill="1" applyBorder="1" applyAlignment="1" applyProtection="1">
      <alignment horizontal="center" vertical="center" wrapText="1"/>
    </xf>
    <xf numFmtId="0" fontId="0" fillId="2" borderId="99" xfId="0" applyFill="1" applyBorder="1" applyAlignment="1">
      <alignment horizontal="center"/>
    </xf>
    <xf numFmtId="0" fontId="0" fillId="2" borderId="118" xfId="0" applyFill="1" applyBorder="1" applyAlignment="1">
      <alignment horizontal="center"/>
    </xf>
    <xf numFmtId="0" fontId="0" fillId="2" borderId="115" xfId="0" applyFill="1" applyBorder="1" applyAlignment="1">
      <alignment horizontal="center"/>
    </xf>
    <xf numFmtId="0" fontId="0" fillId="2" borderId="117" xfId="0" applyFill="1" applyBorder="1" applyAlignment="1">
      <alignment horizontal="center"/>
    </xf>
    <xf numFmtId="44" fontId="28" fillId="2" borderId="3" xfId="2" applyNumberFormat="1" applyFont="1" applyFill="1" applyBorder="1" applyAlignment="1" applyProtection="1">
      <alignment horizontal="center" vertical="center"/>
    </xf>
    <xf numFmtId="44" fontId="28" fillId="2" borderId="119" xfId="2" applyNumberFormat="1" applyFont="1" applyFill="1" applyBorder="1" applyAlignment="1" applyProtection="1">
      <alignment horizontal="center" vertical="center"/>
    </xf>
    <xf numFmtId="44" fontId="28" fillId="2" borderId="4" xfId="2" applyNumberFormat="1" applyFont="1" applyFill="1" applyBorder="1" applyAlignment="1" applyProtection="1">
      <alignment horizontal="center" vertical="center"/>
    </xf>
    <xf numFmtId="44" fontId="28" fillId="2" borderId="33" xfId="2" applyNumberFormat="1" applyFont="1" applyFill="1" applyBorder="1" applyAlignment="1" applyProtection="1">
      <alignment horizontal="center" vertical="center"/>
    </xf>
    <xf numFmtId="0" fontId="14" fillId="2" borderId="0" xfId="0" applyFont="1" applyFill="1" applyAlignment="1">
      <alignment horizontal="center" vertical="center"/>
    </xf>
    <xf numFmtId="165" fontId="3" fillId="2" borderId="22" xfId="0" applyNumberFormat="1" applyFont="1" applyFill="1" applyBorder="1" applyAlignment="1" applyProtection="1">
      <alignment horizontal="right" vertical="center" wrapText="1"/>
      <protection locked="0"/>
    </xf>
    <xf numFmtId="165" fontId="3" fillId="2" borderId="86" xfId="0" applyNumberFormat="1" applyFont="1" applyFill="1" applyBorder="1" applyAlignment="1" applyProtection="1">
      <alignment horizontal="right" vertical="center" wrapText="1"/>
      <protection locked="0"/>
    </xf>
    <xf numFmtId="165" fontId="3" fillId="2" borderId="91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30" xfId="0" applyFont="1" applyBorder="1" applyAlignment="1" applyProtection="1">
      <alignment horizontal="left" vertical="center" wrapText="1"/>
      <protection locked="0"/>
    </xf>
    <xf numFmtId="0" fontId="13" fillId="0" borderId="32" xfId="0" applyFont="1" applyBorder="1" applyAlignment="1" applyProtection="1">
      <alignment horizontal="left" vertical="center" wrapText="1"/>
      <protection locked="0"/>
    </xf>
    <xf numFmtId="0" fontId="13" fillId="0" borderId="75" xfId="0" applyFont="1" applyBorder="1" applyAlignment="1" applyProtection="1">
      <alignment horizontal="left" vertical="center" wrapText="1"/>
      <protection locked="0"/>
    </xf>
    <xf numFmtId="174" fontId="29" fillId="7" borderId="121" xfId="0" applyNumberFormat="1" applyFont="1" applyFill="1" applyBorder="1" applyAlignment="1">
      <alignment horizontal="center" vertical="center"/>
    </xf>
    <xf numFmtId="0" fontId="3" fillId="0" borderId="91" xfId="0" applyFont="1" applyBorder="1" applyAlignment="1" applyProtection="1">
      <alignment horizontal="left" vertical="center" readingOrder="1"/>
      <protection locked="0"/>
    </xf>
    <xf numFmtId="0" fontId="3" fillId="0" borderId="109" xfId="0" applyFont="1" applyBorder="1" applyAlignment="1" applyProtection="1">
      <alignment horizontal="left" vertical="center" readingOrder="1"/>
      <protection locked="0"/>
    </xf>
    <xf numFmtId="0" fontId="3" fillId="0" borderId="10" xfId="0" applyFont="1" applyBorder="1"/>
    <xf numFmtId="0" fontId="0" fillId="0" borderId="11" xfId="0" applyBorder="1"/>
    <xf numFmtId="165" fontId="13" fillId="0" borderId="22" xfId="0" applyNumberFormat="1" applyFont="1" applyBorder="1" applyAlignment="1" applyProtection="1">
      <alignment horizontal="right" vertical="center" wrapText="1"/>
      <protection locked="0"/>
    </xf>
    <xf numFmtId="165" fontId="16" fillId="0" borderId="4" xfId="0" applyNumberFormat="1" applyFont="1" applyBorder="1" applyAlignment="1" applyProtection="1">
      <alignment horizontal="right" vertical="center" wrapText="1"/>
      <protection locked="0"/>
    </xf>
    <xf numFmtId="165" fontId="37" fillId="18" borderId="0" xfId="0" applyNumberFormat="1" applyFont="1" applyFill="1" applyAlignment="1">
      <alignment horizontal="right" vertical="center"/>
    </xf>
    <xf numFmtId="165" fontId="37" fillId="20" borderId="0" xfId="0" applyNumberFormat="1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165" fontId="44" fillId="0" borderId="27" xfId="0" applyNumberFormat="1" applyFont="1" applyBorder="1" applyAlignment="1" applyProtection="1">
      <alignment horizontal="center" vertical="center" wrapText="1"/>
      <protection locked="0"/>
    </xf>
    <xf numFmtId="165" fontId="44" fillId="0" borderId="24" xfId="0" applyNumberFormat="1" applyFont="1" applyBorder="1" applyAlignment="1" applyProtection="1">
      <alignment horizontal="center" vertical="center" wrapText="1"/>
      <protection locked="0"/>
    </xf>
    <xf numFmtId="165" fontId="44" fillId="0" borderId="74" xfId="0" applyNumberFormat="1" applyFont="1" applyBorder="1" applyAlignment="1" applyProtection="1">
      <alignment horizontal="center" vertical="center" wrapText="1"/>
      <protection locked="0"/>
    </xf>
    <xf numFmtId="165" fontId="44" fillId="0" borderId="81" xfId="0" applyNumberFormat="1" applyFont="1" applyBorder="1" applyAlignment="1" applyProtection="1">
      <alignment horizontal="center" vertical="center" wrapText="1"/>
      <protection locked="0"/>
    </xf>
    <xf numFmtId="0" fontId="42" fillId="2" borderId="124" xfId="2" applyFont="1" applyFill="1" applyBorder="1" applyAlignment="1" applyProtection="1">
      <alignment horizontal="center" vertical="center" wrapText="1"/>
    </xf>
    <xf numFmtId="0" fontId="0" fillId="2" borderId="84" xfId="0" applyFill="1" applyBorder="1" applyAlignment="1">
      <alignment horizontal="center"/>
    </xf>
    <xf numFmtId="44" fontId="28" fillId="2" borderId="32" xfId="2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0" fontId="0" fillId="0" borderId="11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178" fontId="0" fillId="0" borderId="12" xfId="0" applyNumberFormat="1" applyBorder="1"/>
    <xf numFmtId="4" fontId="0" fillId="0" borderId="13" xfId="0" applyNumberFormat="1" applyBorder="1"/>
    <xf numFmtId="4" fontId="16" fillId="0" borderId="13" xfId="0" applyNumberFormat="1" applyFont="1" applyBorder="1"/>
    <xf numFmtId="0" fontId="3" fillId="0" borderId="0" xfId="0" applyFont="1"/>
    <xf numFmtId="0" fontId="13" fillId="0" borderId="0" xfId="0" applyFont="1"/>
    <xf numFmtId="165" fontId="3" fillId="0" borderId="4" xfId="0" applyNumberFormat="1" applyFont="1" applyBorder="1" applyAlignment="1" applyProtection="1">
      <alignment horizontal="right" vertical="center" wrapText="1"/>
      <protection locked="0"/>
    </xf>
    <xf numFmtId="44" fontId="28" fillId="21" borderId="3" xfId="2" applyNumberFormat="1" applyFont="1" applyFill="1" applyBorder="1" applyAlignment="1" applyProtection="1">
      <alignment horizontal="center" vertical="center"/>
    </xf>
    <xf numFmtId="44" fontId="28" fillId="21" borderId="119" xfId="2" applyNumberFormat="1" applyFont="1" applyFill="1" applyBorder="1" applyAlignment="1" applyProtection="1">
      <alignment horizontal="center" vertical="center"/>
    </xf>
    <xf numFmtId="44" fontId="28" fillId="21" borderId="32" xfId="2" applyNumberFormat="1" applyFont="1" applyFill="1" applyBorder="1" applyAlignment="1" applyProtection="1">
      <alignment horizontal="center" vertical="center"/>
    </xf>
    <xf numFmtId="44" fontId="28" fillId="21" borderId="33" xfId="2" applyNumberFormat="1" applyFont="1" applyFill="1" applyBorder="1" applyAlignment="1" applyProtection="1">
      <alignment horizontal="center" vertical="center"/>
    </xf>
    <xf numFmtId="44" fontId="28" fillId="21" borderId="4" xfId="2" applyNumberFormat="1" applyFont="1" applyFill="1" applyBorder="1" applyAlignment="1" applyProtection="1">
      <alignment horizontal="center" vertical="center"/>
    </xf>
    <xf numFmtId="0" fontId="28" fillId="21" borderId="22" xfId="2" applyFont="1" applyFill="1" applyBorder="1" applyAlignment="1" applyProtection="1">
      <alignment vertical="center"/>
    </xf>
    <xf numFmtId="0" fontId="28" fillId="21" borderId="23" xfId="2" applyFont="1" applyFill="1" applyBorder="1" applyAlignment="1" applyProtection="1">
      <alignment vertical="center"/>
    </xf>
    <xf numFmtId="44" fontId="28" fillId="21" borderId="5" xfId="2" applyNumberFormat="1" applyFont="1" applyFill="1" applyBorder="1" applyAlignment="1" applyProtection="1">
      <alignment horizontal="center" vertical="center"/>
    </xf>
    <xf numFmtId="44" fontId="28" fillId="21" borderId="120" xfId="2" applyNumberFormat="1" applyFont="1" applyFill="1" applyBorder="1" applyAlignment="1" applyProtection="1">
      <alignment horizontal="center" vertical="center"/>
    </xf>
    <xf numFmtId="44" fontId="28" fillId="21" borderId="125" xfId="2" applyNumberFormat="1" applyFont="1" applyFill="1" applyBorder="1" applyAlignment="1" applyProtection="1">
      <alignment horizontal="center" vertical="center"/>
    </xf>
    <xf numFmtId="44" fontId="28" fillId="21" borderId="43" xfId="2" applyNumberFormat="1" applyFont="1" applyFill="1" applyBorder="1" applyAlignment="1" applyProtection="1">
      <alignment horizontal="center" vertical="center"/>
    </xf>
    <xf numFmtId="44" fontId="28" fillId="21" borderId="6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65" fontId="16" fillId="0" borderId="115" xfId="0" applyNumberFormat="1" applyFont="1" applyBorder="1" applyAlignment="1" applyProtection="1">
      <alignment horizontal="right" vertical="center" wrapText="1"/>
      <protection locked="0"/>
    </xf>
    <xf numFmtId="0" fontId="47" fillId="0" borderId="0" xfId="0" applyFont="1"/>
    <xf numFmtId="0" fontId="3" fillId="2" borderId="0" xfId="0" applyFont="1" applyFill="1"/>
    <xf numFmtId="0" fontId="13" fillId="2" borderId="0" xfId="0" applyFont="1" applyFill="1"/>
    <xf numFmtId="0" fontId="3" fillId="0" borderId="0" xfId="0" applyFont="1" applyAlignment="1">
      <alignment vertical="top" wrapText="1"/>
    </xf>
    <xf numFmtId="165" fontId="47" fillId="0" borderId="4" xfId="0" applyNumberFormat="1" applyFont="1" applyBorder="1" applyAlignment="1" applyProtection="1">
      <alignment horizontal="right" vertical="center" wrapText="1"/>
      <protection locked="0"/>
    </xf>
    <xf numFmtId="0" fontId="29" fillId="2" borderId="0" xfId="0" applyFont="1" applyFill="1" applyAlignment="1">
      <alignment horizontal="centerContinuous"/>
    </xf>
    <xf numFmtId="0" fontId="13" fillId="2" borderId="0" xfId="0" applyFont="1" applyFill="1" applyAlignment="1">
      <alignment horizontal="centerContinuous"/>
    </xf>
    <xf numFmtId="14" fontId="3" fillId="0" borderId="89" xfId="0" applyNumberFormat="1" applyFont="1" applyBorder="1" applyAlignment="1" applyProtection="1">
      <alignment horizontal="center" vertical="center" wrapText="1"/>
      <protection locked="0"/>
    </xf>
    <xf numFmtId="178" fontId="13" fillId="0" borderId="12" xfId="0" applyNumberFormat="1" applyFont="1" applyBorder="1"/>
    <xf numFmtId="0" fontId="14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14" fontId="25" fillId="0" borderId="0" xfId="0" applyNumberFormat="1" applyFont="1" applyAlignment="1">
      <alignment horizontal="right"/>
    </xf>
    <xf numFmtId="0" fontId="25" fillId="0" borderId="0" xfId="0" applyFont="1" applyAlignment="1">
      <alignment horizontal="right"/>
    </xf>
    <xf numFmtId="0" fontId="3" fillId="5" borderId="16" xfId="0" applyFont="1" applyFill="1" applyBorder="1" applyAlignment="1">
      <alignment horizontal="left" vertical="center" wrapText="1"/>
    </xf>
    <xf numFmtId="0" fontId="3" fillId="5" borderId="46" xfId="0" applyFont="1" applyFill="1" applyBorder="1" applyAlignment="1">
      <alignment horizontal="left" vertical="center" wrapText="1"/>
    </xf>
    <xf numFmtId="0" fontId="3" fillId="5" borderId="87" xfId="0" applyFont="1" applyFill="1" applyBorder="1" applyAlignment="1">
      <alignment horizontal="center" vertical="center" wrapText="1"/>
    </xf>
    <xf numFmtId="0" fontId="3" fillId="5" borderId="88" xfId="0" applyFont="1" applyFill="1" applyBorder="1" applyAlignment="1">
      <alignment horizontal="center" vertical="center" wrapText="1"/>
    </xf>
    <xf numFmtId="0" fontId="13" fillId="19" borderId="10" xfId="0" applyFont="1" applyFill="1" applyBorder="1" applyAlignment="1">
      <alignment horizontal="center" vertical="center" wrapText="1"/>
    </xf>
    <xf numFmtId="0" fontId="13" fillId="19" borderId="11" xfId="0" applyFont="1" applyFill="1" applyBorder="1" applyAlignment="1">
      <alignment horizontal="center" vertical="center" wrapText="1"/>
    </xf>
    <xf numFmtId="0" fontId="13" fillId="19" borderId="93" xfId="0" applyFont="1" applyFill="1" applyBorder="1" applyAlignment="1">
      <alignment horizontal="center" vertical="center" wrapText="1"/>
    </xf>
    <xf numFmtId="0" fontId="13" fillId="19" borderId="94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92" xfId="0" applyFont="1" applyFill="1" applyBorder="1" applyAlignment="1">
      <alignment horizontal="center" vertical="center" wrapText="1"/>
    </xf>
    <xf numFmtId="0" fontId="13" fillId="5" borderId="93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36" fillId="15" borderId="10" xfId="0" applyFont="1" applyFill="1" applyBorder="1" applyAlignment="1">
      <alignment horizontal="center" vertical="center" wrapText="1"/>
    </xf>
    <xf numFmtId="0" fontId="36" fillId="15" borderId="12" xfId="0" applyFont="1" applyFill="1" applyBorder="1" applyAlignment="1">
      <alignment horizontal="center" vertical="center" wrapText="1"/>
    </xf>
    <xf numFmtId="0" fontId="13" fillId="5" borderId="95" xfId="0" applyFont="1" applyFill="1" applyBorder="1" applyAlignment="1">
      <alignment horizontal="center" vertical="center" wrapText="1"/>
    </xf>
    <xf numFmtId="0" fontId="13" fillId="5" borderId="10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22" xfId="0" applyFont="1" applyBorder="1" applyAlignment="1" applyProtection="1">
      <alignment horizontal="left" vertical="center" readingOrder="1"/>
      <protection locked="0"/>
    </xf>
    <xf numFmtId="0" fontId="3" fillId="0" borderId="21" xfId="0" applyFont="1" applyBorder="1" applyAlignment="1" applyProtection="1">
      <alignment horizontal="left" vertical="center" readingOrder="1"/>
      <protection locked="0"/>
    </xf>
    <xf numFmtId="0" fontId="3" fillId="0" borderId="108" xfId="0" applyFont="1" applyBorder="1" applyAlignment="1" applyProtection="1">
      <alignment horizontal="left" vertical="center" readingOrder="1"/>
      <protection locked="0"/>
    </xf>
    <xf numFmtId="0" fontId="3" fillId="8" borderId="10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93" xfId="0" applyFont="1" applyFill="1" applyBorder="1" applyAlignment="1">
      <alignment horizontal="center" vertical="center" wrapText="1"/>
    </xf>
    <xf numFmtId="0" fontId="3" fillId="8" borderId="94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9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93" xfId="0" applyFont="1" applyFill="1" applyBorder="1" applyAlignment="1">
      <alignment horizontal="center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94" xfId="0" applyFont="1" applyFill="1" applyBorder="1" applyAlignment="1">
      <alignment horizontal="center" vertical="center" wrapText="1"/>
    </xf>
    <xf numFmtId="0" fontId="3" fillId="0" borderId="90" xfId="0" applyFont="1" applyBorder="1" applyAlignment="1" applyProtection="1">
      <alignment horizontal="left" vertical="center"/>
      <protection locked="0"/>
    </xf>
    <xf numFmtId="0" fontId="3" fillId="0" borderId="50" xfId="0" applyFont="1" applyBorder="1" applyAlignment="1" applyProtection="1">
      <alignment horizontal="left" vertical="center"/>
      <protection locked="0"/>
    </xf>
    <xf numFmtId="0" fontId="3" fillId="0" borderId="123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20" fontId="3" fillId="0" borderId="7" xfId="0" applyNumberFormat="1" applyFont="1" applyBorder="1" applyAlignment="1" applyProtection="1">
      <alignment horizontal="center" vertical="center" wrapText="1"/>
      <protection locked="0"/>
    </xf>
    <xf numFmtId="20" fontId="3" fillId="0" borderId="9" xfId="0" applyNumberFormat="1" applyFont="1" applyBorder="1" applyAlignment="1" applyProtection="1">
      <alignment horizontal="center" vertical="center" wrapText="1"/>
      <protection locked="0"/>
    </xf>
    <xf numFmtId="20" fontId="12" fillId="17" borderId="10" xfId="0" applyNumberFormat="1" applyFont="1" applyFill="1" applyBorder="1" applyAlignment="1" applyProtection="1">
      <alignment horizontal="left" vertical="center" wrapText="1"/>
      <protection locked="0"/>
    </xf>
    <xf numFmtId="20" fontId="12" fillId="17" borderId="14" xfId="0" applyNumberFormat="1" applyFont="1" applyFill="1" applyBorder="1" applyAlignment="1" applyProtection="1">
      <alignment horizontal="left" vertical="center" wrapText="1"/>
      <protection locked="0"/>
    </xf>
    <xf numFmtId="165" fontId="12" fillId="17" borderId="11" xfId="0" applyNumberFormat="1" applyFont="1" applyFill="1" applyBorder="1" applyAlignment="1" applyProtection="1">
      <alignment horizontal="center" vertical="center" wrapText="1"/>
      <protection locked="0"/>
    </xf>
    <xf numFmtId="165" fontId="12" fillId="17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/>
    </xf>
    <xf numFmtId="177" fontId="3" fillId="0" borderId="10" xfId="0" applyNumberFormat="1" applyFont="1" applyBorder="1" applyAlignment="1" applyProtection="1">
      <alignment horizontal="center" vertical="center" wrapText="1"/>
      <protection locked="0"/>
    </xf>
    <xf numFmtId="177" fontId="3" fillId="0" borderId="11" xfId="0" applyNumberFormat="1" applyFont="1" applyBorder="1" applyAlignment="1" applyProtection="1">
      <alignment horizontal="center" vertical="center" wrapText="1"/>
      <protection locked="0"/>
    </xf>
    <xf numFmtId="20" fontId="0" fillId="0" borderId="14" xfId="0" applyNumberFormat="1" applyBorder="1" applyAlignment="1" applyProtection="1">
      <alignment horizontal="center" vertical="center" wrapText="1"/>
      <protection locked="0"/>
    </xf>
    <xf numFmtId="20" fontId="0" fillId="0" borderId="15" xfId="0" applyNumberFormat="1" applyBorder="1" applyAlignment="1" applyProtection="1">
      <alignment horizontal="center" vertical="center" wrapText="1"/>
      <protection locked="0"/>
    </xf>
    <xf numFmtId="165" fontId="14" fillId="0" borderId="10" xfId="0" applyNumberFormat="1" applyFont="1" applyBorder="1" applyAlignment="1" applyProtection="1">
      <alignment horizontal="center" vertical="center" wrapText="1"/>
      <protection locked="0"/>
    </xf>
    <xf numFmtId="165" fontId="14" fillId="0" borderId="11" xfId="0" applyNumberFormat="1" applyFont="1" applyBorder="1" applyAlignment="1" applyProtection="1">
      <alignment horizontal="center" vertical="center" wrapText="1"/>
      <protection locked="0"/>
    </xf>
    <xf numFmtId="165" fontId="14" fillId="0" borderId="14" xfId="0" applyNumberFormat="1" applyFont="1" applyBorder="1" applyAlignment="1" applyProtection="1">
      <alignment horizontal="center" vertical="center" wrapText="1"/>
      <protection locked="0"/>
    </xf>
    <xf numFmtId="165" fontId="14" fillId="0" borderId="15" xfId="0" applyNumberFormat="1" applyFont="1" applyBorder="1" applyAlignment="1" applyProtection="1">
      <alignment horizontal="center" vertical="center" wrapText="1"/>
      <protection locked="0"/>
    </xf>
    <xf numFmtId="170" fontId="15" fillId="7" borderId="104" xfId="0" applyNumberFormat="1" applyFont="1" applyFill="1" applyBorder="1" applyAlignment="1">
      <alignment horizontal="center" vertical="center" wrapText="1"/>
    </xf>
    <xf numFmtId="170" fontId="15" fillId="7" borderId="105" xfId="0" applyNumberFormat="1" applyFont="1" applyFill="1" applyBorder="1" applyAlignment="1">
      <alignment horizontal="center" vertical="center" wrapText="1"/>
    </xf>
    <xf numFmtId="165" fontId="36" fillId="7" borderId="100" xfId="0" applyNumberFormat="1" applyFont="1" applyFill="1" applyBorder="1" applyAlignment="1">
      <alignment horizontal="center" vertical="center" wrapText="1"/>
    </xf>
    <xf numFmtId="165" fontId="36" fillId="7" borderId="102" xfId="0" applyNumberFormat="1" applyFont="1" applyFill="1" applyBorder="1" applyAlignment="1">
      <alignment horizontal="center" vertical="center" wrapText="1"/>
    </xf>
    <xf numFmtId="165" fontId="46" fillId="7" borderId="101" xfId="0" applyNumberFormat="1" applyFont="1" applyFill="1" applyBorder="1" applyAlignment="1">
      <alignment horizontal="center" vertical="center" wrapText="1"/>
    </xf>
    <xf numFmtId="165" fontId="46" fillId="7" borderId="103" xfId="0" applyNumberFormat="1" applyFont="1" applyFill="1" applyBorder="1" applyAlignment="1">
      <alignment horizontal="center" vertical="center" wrapText="1"/>
    </xf>
    <xf numFmtId="165" fontId="36" fillId="7" borderId="29" xfId="0" applyNumberFormat="1" applyFont="1" applyFill="1" applyBorder="1" applyAlignment="1">
      <alignment horizontal="center" vertical="center" wrapText="1"/>
    </xf>
    <xf numFmtId="165" fontId="36" fillId="7" borderId="106" xfId="0" applyNumberFormat="1" applyFont="1" applyFill="1" applyBorder="1" applyAlignment="1">
      <alignment horizontal="center" vertical="center" wrapText="1"/>
    </xf>
    <xf numFmtId="170" fontId="43" fillId="7" borderId="29" xfId="0" applyNumberFormat="1" applyFont="1" applyFill="1" applyBorder="1" applyAlignment="1">
      <alignment horizontal="center" vertical="center" wrapText="1"/>
    </xf>
    <xf numFmtId="170" fontId="43" fillId="7" borderId="106" xfId="0" applyNumberFormat="1" applyFont="1" applyFill="1" applyBorder="1" applyAlignment="1">
      <alignment horizontal="center" vertical="center" wrapText="1"/>
    </xf>
    <xf numFmtId="165" fontId="36" fillId="16" borderId="110" xfId="0" applyNumberFormat="1" applyFont="1" applyFill="1" applyBorder="1" applyAlignment="1">
      <alignment horizontal="center" vertical="center" wrapText="1"/>
    </xf>
    <xf numFmtId="165" fontId="36" fillId="16" borderId="1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36" fillId="7" borderId="96" xfId="0" applyNumberFormat="1" applyFont="1" applyFill="1" applyBorder="1" applyAlignment="1">
      <alignment horizontal="center" vertical="center" wrapText="1"/>
    </xf>
    <xf numFmtId="165" fontId="36" fillId="7" borderId="105" xfId="0" applyNumberFormat="1" applyFont="1" applyFill="1" applyBorder="1" applyAlignment="1">
      <alignment horizontal="center" vertical="center" wrapText="1"/>
    </xf>
    <xf numFmtId="167" fontId="15" fillId="14" borderId="0" xfId="0" applyNumberFormat="1" applyFont="1" applyFill="1" applyAlignment="1">
      <alignment horizontal="center" vertical="center" wrapText="1"/>
    </xf>
    <xf numFmtId="0" fontId="29" fillId="7" borderId="121" xfId="0" applyFont="1" applyFill="1" applyBorder="1" applyAlignment="1">
      <alignment horizontal="left" vertical="center"/>
    </xf>
    <xf numFmtId="0" fontId="29" fillId="7" borderId="122" xfId="0" applyFont="1" applyFill="1" applyBorder="1" applyAlignment="1">
      <alignment horizontal="left" vertical="center"/>
    </xf>
    <xf numFmtId="0" fontId="29" fillId="7" borderId="49" xfId="0" applyFont="1" applyFill="1" applyBorder="1" applyAlignment="1">
      <alignment horizontal="left" vertical="center"/>
    </xf>
    <xf numFmtId="0" fontId="29" fillId="7" borderId="20" xfId="0" applyFont="1" applyFill="1" applyBorder="1" applyAlignment="1">
      <alignment horizontal="left" vertic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36" fillId="7" borderId="101" xfId="0" applyNumberFormat="1" applyFont="1" applyFill="1" applyBorder="1" applyAlignment="1">
      <alignment horizontal="center" vertical="center" wrapText="1"/>
    </xf>
    <xf numFmtId="165" fontId="36" fillId="7" borderId="10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0" borderId="44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32" xfId="0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51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173" fontId="13" fillId="2" borderId="16" xfId="0" applyNumberFormat="1" applyFont="1" applyFill="1" applyBorder="1" applyAlignment="1" applyProtection="1">
      <alignment horizontal="center" vertical="center"/>
      <protection locked="0"/>
    </xf>
    <xf numFmtId="20" fontId="13" fillId="2" borderId="16" xfId="0" applyNumberFormat="1" applyFont="1" applyFill="1" applyBorder="1" applyAlignment="1" applyProtection="1">
      <alignment horizontal="center" vertical="center"/>
      <protection locked="0"/>
    </xf>
    <xf numFmtId="0" fontId="29" fillId="7" borderId="52" xfId="0" applyFont="1" applyFill="1" applyBorder="1" applyAlignment="1">
      <alignment horizontal="left" vertical="center"/>
    </xf>
    <xf numFmtId="0" fontId="29" fillId="7" borderId="47" xfId="0" applyFont="1" applyFill="1" applyBorder="1" applyAlignment="1">
      <alignment horizontal="left" vertical="center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3" fillId="0" borderId="50" xfId="0" applyFont="1" applyBorder="1" applyAlignment="1" applyProtection="1">
      <alignment horizontal="center" vertical="center" wrapText="1"/>
      <protection locked="0"/>
    </xf>
    <xf numFmtId="0" fontId="3" fillId="0" borderId="3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3" fillId="5" borderId="16" xfId="0" applyFont="1" applyFill="1" applyBorder="1" applyAlignment="1">
      <alignment horizontal="center" vertical="center" wrapText="1"/>
    </xf>
    <xf numFmtId="0" fontId="18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9" fillId="0" borderId="10" xfId="0" applyFont="1" applyBorder="1" applyAlignment="1" applyProtection="1">
      <alignment horizontal="center" vertical="top" shrinkToFit="1"/>
      <protection locked="0"/>
    </xf>
    <xf numFmtId="0" fontId="9" fillId="0" borderId="11" xfId="0" applyFont="1" applyBorder="1" applyAlignment="1" applyProtection="1">
      <alignment horizontal="center" vertical="top" shrinkToFit="1"/>
      <protection locked="0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3" fillId="5" borderId="29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25" fillId="0" borderId="49" xfId="0" applyFont="1" applyBorder="1" applyAlignment="1">
      <alignment horizontal="right"/>
    </xf>
    <xf numFmtId="0" fontId="28" fillId="0" borderId="7" xfId="2" applyFont="1" applyBorder="1" applyAlignment="1">
      <alignment horizontal="center" vertical="center"/>
    </xf>
    <xf numFmtId="0" fontId="28" fillId="0" borderId="8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/>
      <protection locked="0"/>
    </xf>
    <xf numFmtId="0" fontId="12" fillId="5" borderId="16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45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169" fontId="0" fillId="0" borderId="32" xfId="0" applyNumberFormat="1" applyBorder="1" applyAlignment="1" applyProtection="1">
      <alignment horizontal="center" vertical="center" wrapText="1"/>
      <protection locked="0"/>
    </xf>
    <xf numFmtId="169" fontId="0" fillId="0" borderId="21" xfId="0" applyNumberFormat="1" applyBorder="1" applyAlignment="1" applyProtection="1">
      <alignment horizontal="center" vertical="center" wrapText="1"/>
      <protection locked="0"/>
    </xf>
    <xf numFmtId="169" fontId="0" fillId="0" borderId="33" xfId="0" applyNumberFormat="1" applyBorder="1" applyAlignment="1" applyProtection="1">
      <alignment horizontal="center" vertical="center" wrapText="1"/>
      <protection locked="0"/>
    </xf>
    <xf numFmtId="0" fontId="3" fillId="0" borderId="75" xfId="0" applyFont="1" applyBorder="1" applyAlignment="1" applyProtection="1">
      <alignment horizontal="center" vertical="center" wrapText="1"/>
      <protection locked="0"/>
    </xf>
    <xf numFmtId="0" fontId="3" fillId="0" borderId="76" xfId="0" applyFont="1" applyBorder="1" applyAlignment="1" applyProtection="1">
      <alignment horizontal="center" vertical="center" wrapText="1"/>
      <protection locked="0"/>
    </xf>
    <xf numFmtId="0" fontId="3" fillId="0" borderId="77" xfId="0" applyFont="1" applyBorder="1" applyAlignment="1" applyProtection="1">
      <alignment horizontal="center" vertical="center" wrapText="1"/>
      <protection locked="0"/>
    </xf>
    <xf numFmtId="169" fontId="0" fillId="0" borderId="30" xfId="0" applyNumberFormat="1" applyBorder="1" applyAlignment="1" applyProtection="1">
      <alignment horizontal="center" vertical="center" wrapText="1"/>
      <protection locked="0"/>
    </xf>
    <xf numFmtId="169" fontId="0" fillId="0" borderId="50" xfId="0" applyNumberFormat="1" applyBorder="1" applyAlignment="1" applyProtection="1">
      <alignment horizontal="center" vertical="center" wrapText="1"/>
      <protection locked="0"/>
    </xf>
    <xf numFmtId="169" fontId="0" fillId="0" borderId="31" xfId="0" applyNumberFormat="1" applyBorder="1" applyAlignment="1" applyProtection="1">
      <alignment horizontal="center" vertical="center" wrapText="1"/>
      <protection locked="0"/>
    </xf>
    <xf numFmtId="164" fontId="15" fillId="7" borderId="29" xfId="0" applyNumberFormat="1" applyFont="1" applyFill="1" applyBorder="1" applyAlignment="1">
      <alignment horizontal="center" vertical="center" wrapText="1"/>
    </xf>
    <xf numFmtId="164" fontId="15" fillId="7" borderId="28" xfId="0" applyNumberFormat="1" applyFont="1" applyFill="1" applyBorder="1" applyAlignment="1">
      <alignment horizontal="center" vertical="center" wrapText="1"/>
    </xf>
    <xf numFmtId="169" fontId="0" fillId="0" borderId="75" xfId="0" applyNumberFormat="1" applyBorder="1" applyAlignment="1" applyProtection="1">
      <alignment horizontal="center" vertical="center" wrapText="1"/>
      <protection locked="0"/>
    </xf>
    <xf numFmtId="169" fontId="0" fillId="0" borderId="76" xfId="0" applyNumberFormat="1" applyBorder="1" applyAlignment="1" applyProtection="1">
      <alignment horizontal="center" vertical="center" wrapText="1"/>
      <protection locked="0"/>
    </xf>
    <xf numFmtId="169" fontId="0" fillId="0" borderId="77" xfId="0" applyNumberFormat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70" fontId="15" fillId="7" borderId="17" xfId="0" applyNumberFormat="1" applyFont="1" applyFill="1" applyBorder="1" applyAlignment="1">
      <alignment horizontal="center" vertical="center" wrapText="1"/>
    </xf>
    <xf numFmtId="170" fontId="15" fillId="7" borderId="45" xfId="0" applyNumberFormat="1" applyFont="1" applyFill="1" applyBorder="1" applyAlignment="1">
      <alignment horizontal="center" vertical="center" wrapText="1"/>
    </xf>
    <xf numFmtId="170" fontId="15" fillId="7" borderId="18" xfId="0" applyNumberFormat="1" applyFont="1" applyFill="1" applyBorder="1" applyAlignment="1">
      <alignment horizontal="center" vertical="center" wrapText="1"/>
    </xf>
    <xf numFmtId="170" fontId="15" fillId="7" borderId="19" xfId="0" applyNumberFormat="1" applyFont="1" applyFill="1" applyBorder="1" applyAlignment="1">
      <alignment horizontal="center" vertical="center" wrapText="1"/>
    </xf>
    <xf numFmtId="170" fontId="15" fillId="7" borderId="49" xfId="0" applyNumberFormat="1" applyFont="1" applyFill="1" applyBorder="1" applyAlignment="1">
      <alignment horizontal="center" vertical="center" wrapText="1"/>
    </xf>
    <xf numFmtId="170" fontId="15" fillId="7" borderId="20" xfId="0" applyNumberFormat="1" applyFont="1" applyFill="1" applyBorder="1" applyAlignment="1">
      <alignment horizontal="center" vertical="center" wrapText="1"/>
    </xf>
    <xf numFmtId="167" fontId="15" fillId="7" borderId="29" xfId="0" applyNumberFormat="1" applyFont="1" applyFill="1" applyBorder="1" applyAlignment="1">
      <alignment horizontal="center" vertical="center" wrapText="1"/>
    </xf>
    <xf numFmtId="167" fontId="15" fillId="7" borderId="28" xfId="0" applyNumberFormat="1" applyFont="1" applyFill="1" applyBorder="1" applyAlignment="1">
      <alignment horizontal="center" vertical="center" wrapText="1"/>
    </xf>
    <xf numFmtId="0" fontId="15" fillId="7" borderId="45" xfId="0" applyFont="1" applyFill="1" applyBorder="1" applyAlignment="1">
      <alignment horizontal="center" vertical="center" wrapText="1"/>
    </xf>
    <xf numFmtId="0" fontId="15" fillId="7" borderId="49" xfId="0" applyFont="1" applyFill="1" applyBorder="1" applyAlignment="1">
      <alignment horizontal="center" vertical="center" wrapText="1"/>
    </xf>
    <xf numFmtId="164" fontId="15" fillId="7" borderId="45" xfId="0" applyNumberFormat="1" applyFont="1" applyFill="1" applyBorder="1" applyAlignment="1">
      <alignment horizontal="center" vertical="center" wrapText="1"/>
    </xf>
    <xf numFmtId="164" fontId="15" fillId="7" borderId="49" xfId="0" applyNumberFormat="1" applyFont="1" applyFill="1" applyBorder="1" applyAlignment="1">
      <alignment horizontal="center" vertical="center" wrapText="1"/>
    </xf>
    <xf numFmtId="0" fontId="15" fillId="7" borderId="45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49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_CalendrierMatriciel" xfId="1" xr:uid="{3931E90E-AE2F-4D60-81AF-55B0BBA7BFB9}"/>
  </cellStyles>
  <dxfs count="19">
    <dxf>
      <font>
        <b/>
        <i val="0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b/>
        <i val="0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colors>
    <mruColors>
      <color rgb="FFFFFFCC"/>
      <color rgb="FFB2F199"/>
      <color rgb="FF0000FF"/>
      <color rgb="FFD9AC09"/>
      <color rgb="FFC4BD98"/>
      <color rgb="FFCDF6BC"/>
      <color rgb="FFE1EACC"/>
      <color rgb="FFB3FFCC"/>
      <color rgb="FFCC99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B$2" max="2100" min="1" noThreeD="1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1752600</xdr:colOff>
          <xdr:row>1</xdr:row>
          <xdr:rowOff>0</xdr:rowOff>
        </xdr:from>
        <xdr:to>
          <xdr:col>1</xdr:col>
          <xdr:colOff>1924050</xdr:colOff>
          <xdr:row>1</xdr:row>
          <xdr:rowOff>457200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22B6E-0601-4B16-BF2E-EA52C63AAEAE}">
  <sheetPr codeName="Feuil2">
    <tabColor rgb="FFC00000"/>
  </sheetPr>
  <dimension ref="A1:I45"/>
  <sheetViews>
    <sheetView showZeros="0" zoomScaleNormal="100" workbookViewId="0">
      <selection activeCell="D49" sqref="D49"/>
    </sheetView>
  </sheetViews>
  <sheetFormatPr baseColWidth="10" defaultColWidth="11.42578125" defaultRowHeight="15" x14ac:dyDescent="0.25"/>
  <cols>
    <col min="1" max="1" width="2.42578125" style="1" customWidth="1"/>
    <col min="2" max="2" width="29.140625" style="1" customWidth="1"/>
    <col min="3" max="3" width="20.42578125" style="129" customWidth="1"/>
    <col min="4" max="6" width="16.5703125" style="129" customWidth="1"/>
    <col min="7" max="8" width="20.42578125" style="129" customWidth="1"/>
    <col min="9" max="9" width="29.140625" style="129" customWidth="1"/>
    <col min="10" max="10" width="3.140625" style="1" customWidth="1"/>
    <col min="11" max="16384" width="11.42578125" style="1"/>
  </cols>
  <sheetData>
    <row r="1" spans="1:9" ht="48.75" customHeight="1" thickBot="1" x14ac:dyDescent="0.35">
      <c r="A1" s="128"/>
    </row>
    <row r="2" spans="1:9" ht="36.75" customHeight="1" thickBot="1" x14ac:dyDescent="0.35">
      <c r="A2" s="128"/>
      <c r="B2" s="241">
        <v>2024</v>
      </c>
      <c r="C2" s="245" t="s">
        <v>99</v>
      </c>
      <c r="D2" s="242" t="s">
        <v>100</v>
      </c>
      <c r="E2" s="275" t="s">
        <v>101</v>
      </c>
      <c r="F2" s="245" t="s">
        <v>89</v>
      </c>
      <c r="G2" s="245" t="s">
        <v>86</v>
      </c>
      <c r="H2" s="244" t="s">
        <v>87</v>
      </c>
      <c r="I2" s="243" t="s">
        <v>88</v>
      </c>
    </row>
    <row r="3" spans="1:9" ht="16.5" hidden="1" customHeight="1" thickBot="1" x14ac:dyDescent="0.35">
      <c r="A3" s="128"/>
      <c r="B3" s="130"/>
      <c r="C3" s="246"/>
      <c r="D3" s="247" t="s">
        <v>80</v>
      </c>
      <c r="E3" s="276"/>
      <c r="F3" s="246"/>
      <c r="G3" s="246"/>
      <c r="H3" s="249"/>
      <c r="I3" s="248"/>
    </row>
    <row r="4" spans="1:9" ht="25.5" customHeight="1" x14ac:dyDescent="0.3">
      <c r="A4" s="128"/>
      <c r="B4" s="138" t="s">
        <v>38</v>
      </c>
      <c r="C4" s="250"/>
      <c r="D4" s="251"/>
      <c r="E4" s="277"/>
      <c r="F4" s="250"/>
      <c r="G4" s="250"/>
      <c r="H4" s="253"/>
      <c r="I4" s="252"/>
    </row>
    <row r="5" spans="1:9" ht="25.5" customHeight="1" x14ac:dyDescent="0.3">
      <c r="A5" s="128"/>
      <c r="B5" s="293" t="s">
        <v>39</v>
      </c>
      <c r="C5" s="288">
        <f>FÉVRIER!N27</f>
        <v>6520</v>
      </c>
      <c r="D5" s="289">
        <f>FÉVRIER!N30</f>
        <v>1790</v>
      </c>
      <c r="E5" s="290">
        <f>FÉVRIER!N31</f>
        <v>1890</v>
      </c>
      <c r="F5" s="288">
        <f>SUM(D5:E5)</f>
        <v>3680</v>
      </c>
      <c r="G5" s="288">
        <f>FÉVRIER!N22</f>
        <v>1815</v>
      </c>
      <c r="H5" s="291"/>
      <c r="I5" s="292">
        <f>FÉVRIER!M41</f>
        <v>1025</v>
      </c>
    </row>
    <row r="6" spans="1:9" ht="25.5" customHeight="1" x14ac:dyDescent="0.3">
      <c r="A6" s="128"/>
      <c r="B6" s="139" t="s">
        <v>40</v>
      </c>
      <c r="C6" s="250"/>
      <c r="D6" s="251"/>
      <c r="E6" s="277"/>
      <c r="F6" s="250"/>
      <c r="G6" s="250"/>
      <c r="H6" s="253"/>
      <c r="I6" s="252"/>
    </row>
    <row r="7" spans="1:9" ht="25.5" customHeight="1" x14ac:dyDescent="0.3">
      <c r="A7" s="128"/>
      <c r="B7" s="293" t="s">
        <v>41</v>
      </c>
      <c r="C7" s="288"/>
      <c r="D7" s="289"/>
      <c r="E7" s="290"/>
      <c r="F7" s="288"/>
      <c r="G7" s="288"/>
      <c r="H7" s="291"/>
      <c r="I7" s="292"/>
    </row>
    <row r="8" spans="1:9" ht="25.5" customHeight="1" x14ac:dyDescent="0.3">
      <c r="A8" s="128"/>
      <c r="B8" s="139" t="s">
        <v>42</v>
      </c>
      <c r="C8" s="250"/>
      <c r="D8" s="251"/>
      <c r="E8" s="277"/>
      <c r="F8" s="250"/>
      <c r="G8" s="250"/>
      <c r="H8" s="253"/>
      <c r="I8" s="252"/>
    </row>
    <row r="9" spans="1:9" ht="25.5" customHeight="1" x14ac:dyDescent="0.3">
      <c r="A9" s="128"/>
      <c r="B9" s="293" t="s">
        <v>43</v>
      </c>
      <c r="C9" s="288"/>
      <c r="D9" s="289"/>
      <c r="E9" s="290"/>
      <c r="F9" s="288"/>
      <c r="G9" s="288"/>
      <c r="H9" s="291"/>
      <c r="I9" s="292"/>
    </row>
    <row r="10" spans="1:9" ht="25.5" customHeight="1" x14ac:dyDescent="0.3">
      <c r="A10" s="128"/>
      <c r="B10" s="139" t="s">
        <v>44</v>
      </c>
      <c r="C10" s="250"/>
      <c r="D10" s="251"/>
      <c r="E10" s="277"/>
      <c r="F10" s="250"/>
      <c r="G10" s="250"/>
      <c r="H10" s="253"/>
      <c r="I10" s="252"/>
    </row>
    <row r="11" spans="1:9" ht="25.5" customHeight="1" x14ac:dyDescent="0.3">
      <c r="A11" s="128"/>
      <c r="B11" s="293" t="s">
        <v>45</v>
      </c>
      <c r="C11" s="288"/>
      <c r="D11" s="289"/>
      <c r="E11" s="290"/>
      <c r="F11" s="288"/>
      <c r="G11" s="288"/>
      <c r="H11" s="291"/>
      <c r="I11" s="292"/>
    </row>
    <row r="12" spans="1:9" ht="25.5" customHeight="1" x14ac:dyDescent="0.3">
      <c r="A12" s="128"/>
      <c r="B12" s="139" t="s">
        <v>46</v>
      </c>
      <c r="C12" s="250"/>
      <c r="D12" s="251"/>
      <c r="E12" s="277"/>
      <c r="F12" s="250"/>
      <c r="G12" s="250"/>
      <c r="H12" s="253"/>
      <c r="I12" s="252"/>
    </row>
    <row r="13" spans="1:9" ht="25.5" customHeight="1" x14ac:dyDescent="0.3">
      <c r="A13" s="128"/>
      <c r="B13" s="293" t="s">
        <v>47</v>
      </c>
      <c r="C13" s="288"/>
      <c r="D13" s="289"/>
      <c r="E13" s="290"/>
      <c r="F13" s="288"/>
      <c r="G13" s="288"/>
      <c r="H13" s="291"/>
      <c r="I13" s="292"/>
    </row>
    <row r="14" spans="1:9" ht="25.5" customHeight="1" x14ac:dyDescent="0.3">
      <c r="A14" s="128"/>
      <c r="B14" s="139" t="s">
        <v>48</v>
      </c>
      <c r="C14" s="250"/>
      <c r="D14" s="251"/>
      <c r="E14" s="277"/>
      <c r="F14" s="250"/>
      <c r="G14" s="250"/>
      <c r="H14" s="253"/>
      <c r="I14" s="252"/>
    </row>
    <row r="15" spans="1:9" ht="25.5" customHeight="1" thickBot="1" x14ac:dyDescent="0.35">
      <c r="A15" s="128"/>
      <c r="B15" s="294" t="s">
        <v>37</v>
      </c>
      <c r="C15" s="295"/>
      <c r="D15" s="296"/>
      <c r="E15" s="297"/>
      <c r="F15" s="295"/>
      <c r="G15" s="295"/>
      <c r="H15" s="298"/>
      <c r="I15" s="299"/>
    </row>
    <row r="16" spans="1:9" ht="15.75" customHeight="1" x14ac:dyDescent="0.25">
      <c r="B16" s="132"/>
      <c r="C16" s="254"/>
      <c r="D16" s="254"/>
      <c r="E16" s="254"/>
      <c r="F16" s="254"/>
      <c r="G16" s="254"/>
      <c r="H16" s="254"/>
      <c r="I16" s="254"/>
    </row>
    <row r="19" spans="1:1" hidden="1" x14ac:dyDescent="0.25"/>
    <row r="20" spans="1:1" hidden="1" x14ac:dyDescent="0.25"/>
    <row r="21" spans="1:1" hidden="1" x14ac:dyDescent="0.25"/>
    <row r="22" spans="1:1" hidden="1" x14ac:dyDescent="0.25"/>
    <row r="23" spans="1:1" hidden="1" x14ac:dyDescent="0.25">
      <c r="A23" s="1">
        <v>12</v>
      </c>
    </row>
    <row r="24" spans="1:1" hidden="1" x14ac:dyDescent="0.25"/>
    <row r="25" spans="1:1" hidden="1" x14ac:dyDescent="0.25"/>
    <row r="26" spans="1:1" hidden="1" x14ac:dyDescent="0.25"/>
    <row r="27" spans="1:1" hidden="1" x14ac:dyDescent="0.25"/>
    <row r="28" spans="1:1" hidden="1" x14ac:dyDescent="0.25"/>
    <row r="29" spans="1:1" hidden="1" x14ac:dyDescent="0.25"/>
    <row r="30" spans="1:1" hidden="1" x14ac:dyDescent="0.25"/>
    <row r="31" spans="1:1" hidden="1" x14ac:dyDescent="0.25"/>
    <row r="32" spans="1:1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</sheetData>
  <sheetProtection formatColumns="0"/>
  <hyperlinks>
    <hyperlink ref="B4" location="Janvier!A1" display="Janvier" xr:uid="{C361CA1D-5440-4F4D-BACE-A1F55924D112}"/>
    <hyperlink ref="B5" location="Février!A1" display="Février " xr:uid="{DBC6F90D-AF7E-46D4-85D4-CB912A9F08B2}"/>
    <hyperlink ref="B6" location="Mars!A1" display="Mars" xr:uid="{84CC9987-9953-4634-8FB1-1C8A67DE5F58}"/>
    <hyperlink ref="B7" location="Avril!A1" display="Avril" xr:uid="{5C61B224-82AC-4186-8791-D3636F08BC7B}"/>
    <hyperlink ref="B8" location="Mai!A1" display="Mai" xr:uid="{84124A8F-E41A-4CF8-8F99-C3CE9D4718DB}"/>
    <hyperlink ref="B9" location="Juin!A1" display="Juin" xr:uid="{6F727434-5576-40F3-9D1E-0949C369B691}"/>
    <hyperlink ref="B10" location="Juillet!A1" display="Juillet" xr:uid="{A3817A30-256C-45E5-B337-126B9D352DB4}"/>
    <hyperlink ref="B11" location="Août!A1" display="Août" xr:uid="{A5269196-FB73-4B97-83F5-665CADD996F5}"/>
    <hyperlink ref="B12" location="Septembre!A1" display="Septembre" xr:uid="{1C4217DA-F671-486D-924E-4EB4D584B6CB}"/>
    <hyperlink ref="B13" location="Octobre!A1" display="Octobre" xr:uid="{79FE1AA2-DC1A-478F-A91D-8B33C396D014}"/>
    <hyperlink ref="B14" location="Novembre!A1" display="Novembre" xr:uid="{A8A6C062-AE6A-4B69-9EF6-FE97537BDDDF}"/>
    <hyperlink ref="B15" location="Décembre!A1" display="Décembre" xr:uid="{43B42B4E-F019-4C23-AB8D-8266616D6E9A}"/>
    <hyperlink ref="B2" location="Calendrier!A1" display="Calendrier!A1" xr:uid="{97F723E6-4835-4ECD-ABEA-DBE4B081AD81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Spinner 7">
              <controlPr locked="0" defaultSize="0" autoPict="0">
                <anchor moveWithCells="1" sizeWithCells="1">
                  <from>
                    <xdr:col>1</xdr:col>
                    <xdr:colOff>1752600</xdr:colOff>
                    <xdr:row>1</xdr:row>
                    <xdr:rowOff>0</xdr:rowOff>
                  </from>
                  <to>
                    <xdr:col>1</xdr:col>
                    <xdr:colOff>1924050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E6BA-6431-4736-BC1D-548A48A2BF4D}">
  <sheetPr>
    <tabColor rgb="FF99FFCC"/>
  </sheetPr>
  <dimension ref="A1:AF148"/>
  <sheetViews>
    <sheetView showGridLines="0" tabSelected="1" topLeftCell="C1" zoomScale="110" zoomScaleNormal="110" workbookViewId="0">
      <selection activeCell="W28" sqref="W28"/>
    </sheetView>
  </sheetViews>
  <sheetFormatPr baseColWidth="10" defaultRowHeight="15" x14ac:dyDescent="0.25"/>
  <cols>
    <col min="1" max="2" width="14.140625" hidden="1" customWidth="1"/>
    <col min="3" max="3" width="18.140625" customWidth="1"/>
    <col min="4" max="4" width="12.140625" style="146" customWidth="1"/>
    <col min="5" max="5" width="10.140625" style="146" customWidth="1"/>
    <col min="6" max="6" width="12.140625" style="146" customWidth="1"/>
    <col min="7" max="7" width="11.140625" style="26" customWidth="1"/>
    <col min="8" max="8" width="10.140625" style="26" customWidth="1"/>
    <col min="9" max="9" width="10.140625" style="129" hidden="1" customWidth="1"/>
    <col min="10" max="11" width="14" customWidth="1"/>
    <col min="12" max="12" width="1.85546875" style="1" customWidth="1"/>
    <col min="13" max="13" width="17.85546875" customWidth="1"/>
    <col min="14" max="14" width="12.140625" customWidth="1"/>
    <col min="15" max="15" width="1.28515625" style="1" customWidth="1"/>
    <col min="16" max="16" width="15.7109375" style="90" hidden="1" customWidth="1"/>
    <col min="17" max="17" width="13.5703125" hidden="1" customWidth="1"/>
    <col min="18" max="18" width="7.85546875" hidden="1" customWidth="1"/>
    <col min="19" max="19" width="18.42578125" hidden="1" customWidth="1"/>
    <col min="20" max="20" width="1.140625" customWidth="1"/>
    <col min="21" max="21" width="2.28515625" customWidth="1"/>
    <col min="22" max="22" width="12.28515625" customWidth="1"/>
    <col min="23" max="23" width="11.42578125" customWidth="1"/>
    <col min="25" max="25" width="5.28515625" customWidth="1"/>
    <col min="26" max="26" width="10.85546875" customWidth="1"/>
    <col min="27" max="27" width="10.7109375" customWidth="1"/>
    <col min="32" max="32" width="40.5703125" hidden="1" customWidth="1"/>
  </cols>
  <sheetData>
    <row r="1" spans="1:32" ht="4.5" customHeight="1" x14ac:dyDescent="0.25">
      <c r="A1" s="228" t="s">
        <v>67</v>
      </c>
      <c r="B1" s="228"/>
      <c r="C1" s="228"/>
      <c r="D1" s="228"/>
      <c r="E1" s="301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32" s="240" customFormat="1" ht="18" customHeight="1" x14ac:dyDescent="0.35">
      <c r="A2" s="235"/>
      <c r="B2" s="235"/>
      <c r="C2" s="313" t="s">
        <v>91</v>
      </c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236"/>
      <c r="P2" s="237"/>
      <c r="Q2" s="238"/>
      <c r="R2" s="238"/>
      <c r="S2" s="238"/>
      <c r="T2" s="239"/>
    </row>
    <row r="3" spans="1:32" ht="7.5" customHeight="1" x14ac:dyDescent="0.25"/>
    <row r="4" spans="1:32" ht="6" customHeight="1" x14ac:dyDescent="0.25">
      <c r="B4" s="17"/>
      <c r="C4" s="142" t="s">
        <v>2</v>
      </c>
      <c r="D4" s="147"/>
      <c r="E4" s="302"/>
      <c r="F4" s="155"/>
      <c r="G4" s="151"/>
      <c r="H4" s="151"/>
      <c r="I4" s="179"/>
      <c r="J4" s="142"/>
      <c r="K4" s="142"/>
      <c r="L4" s="103"/>
      <c r="M4" s="56"/>
      <c r="N4" s="56"/>
      <c r="O4" s="103"/>
      <c r="Q4" s="314" t="s">
        <v>70</v>
      </c>
      <c r="R4" s="314"/>
      <c r="S4" s="145" t="s">
        <v>69</v>
      </c>
    </row>
    <row r="5" spans="1:32" ht="15.75" x14ac:dyDescent="0.25">
      <c r="B5" s="17"/>
      <c r="C5" s="269">
        <v>140</v>
      </c>
      <c r="D5" s="268">
        <v>100</v>
      </c>
      <c r="E5" s="270" t="s">
        <v>84</v>
      </c>
      <c r="F5" s="148"/>
      <c r="G5" s="152"/>
      <c r="H5" s="152"/>
      <c r="I5" s="180"/>
      <c r="J5" s="143"/>
      <c r="K5" s="143"/>
      <c r="L5" s="103"/>
      <c r="M5" s="56"/>
      <c r="N5" s="56"/>
      <c r="O5" s="103"/>
      <c r="Q5" s="56"/>
      <c r="R5" s="56"/>
      <c r="S5" s="56"/>
    </row>
    <row r="6" spans="1:32" ht="15.75" x14ac:dyDescent="0.25">
      <c r="B6" s="17"/>
      <c r="C6" s="269">
        <v>70</v>
      </c>
      <c r="D6" s="268">
        <v>0</v>
      </c>
      <c r="E6" s="270" t="s">
        <v>84</v>
      </c>
      <c r="F6" s="148"/>
      <c r="G6" s="152"/>
      <c r="H6" s="191"/>
      <c r="I6" s="180"/>
      <c r="J6" s="143"/>
      <c r="K6" s="143"/>
      <c r="L6" s="103"/>
      <c r="M6" s="56"/>
      <c r="N6" s="56"/>
      <c r="O6" s="103"/>
      <c r="P6" s="221"/>
      <c r="Q6" s="137"/>
      <c r="R6" s="56"/>
      <c r="S6" s="56"/>
    </row>
    <row r="7" spans="1:32" ht="15.75" x14ac:dyDescent="0.25">
      <c r="B7" s="125"/>
      <c r="C7" s="143" t="s">
        <v>3</v>
      </c>
      <c r="E7" s="16"/>
      <c r="F7" s="148"/>
      <c r="G7" s="270" t="s">
        <v>84</v>
      </c>
      <c r="H7" s="152"/>
      <c r="I7" s="180"/>
      <c r="J7" s="143"/>
      <c r="K7" s="143"/>
      <c r="L7" s="192"/>
      <c r="M7" s="143"/>
      <c r="N7" s="144"/>
      <c r="O7" s="202"/>
      <c r="Q7" s="56"/>
      <c r="R7" s="56"/>
      <c r="S7" s="56"/>
    </row>
    <row r="8" spans="1:32" ht="6.75" customHeight="1" x14ac:dyDescent="0.25">
      <c r="A8" s="5"/>
      <c r="R8" s="315">
        <f ca="1">TODAY()</f>
        <v>45382</v>
      </c>
      <c r="S8" s="316"/>
    </row>
    <row r="9" spans="1:32" ht="6.75" customHeight="1" thickBot="1" x14ac:dyDescent="0.3">
      <c r="A9" s="6"/>
      <c r="R9" s="316"/>
      <c r="S9" s="316"/>
    </row>
    <row r="10" spans="1:32" ht="17.25" customHeight="1" x14ac:dyDescent="0.25">
      <c r="A10" s="317" t="s">
        <v>4</v>
      </c>
      <c r="B10" s="318" t="s">
        <v>31</v>
      </c>
      <c r="C10" s="319" t="s">
        <v>5</v>
      </c>
      <c r="D10" s="321" t="s">
        <v>90</v>
      </c>
      <c r="E10" s="322"/>
      <c r="F10" s="325" t="s">
        <v>98</v>
      </c>
      <c r="G10" s="326"/>
      <c r="H10" s="326"/>
      <c r="I10" s="181"/>
      <c r="J10" s="329" t="s">
        <v>95</v>
      </c>
      <c r="K10" s="331" t="s">
        <v>71</v>
      </c>
      <c r="L10" s="193"/>
      <c r="M10" s="338" t="s">
        <v>72</v>
      </c>
      <c r="N10" s="339"/>
      <c r="O10" s="200"/>
      <c r="P10" s="342"/>
      <c r="Q10" s="344" t="s">
        <v>68</v>
      </c>
      <c r="R10" s="345"/>
      <c r="S10" s="346"/>
      <c r="AF10" s="18" t="e">
        <f>ROUND(DATE(#REF!,4,MOD(234-11*MOD(#REF!,19),30))/7,0)*7-6</f>
        <v>#REF!</v>
      </c>
    </row>
    <row r="11" spans="1:32" ht="15.75" thickBot="1" x14ac:dyDescent="0.3">
      <c r="A11" s="317"/>
      <c r="B11" s="318"/>
      <c r="C11" s="320"/>
      <c r="D11" s="323"/>
      <c r="E11" s="324"/>
      <c r="F11" s="327"/>
      <c r="G11" s="328"/>
      <c r="H11" s="328"/>
      <c r="I11" s="182"/>
      <c r="J11" s="330"/>
      <c r="K11" s="332"/>
      <c r="L11" s="193"/>
      <c r="M11" s="340"/>
      <c r="N11" s="341"/>
      <c r="O11" s="193"/>
      <c r="P11" s="343"/>
      <c r="Q11" s="347"/>
      <c r="R11" s="348"/>
      <c r="S11" s="349"/>
      <c r="V11" s="285"/>
    </row>
    <row r="12" spans="1:32" ht="15.75" customHeight="1" x14ac:dyDescent="0.25">
      <c r="A12" s="37" t="s">
        <v>13</v>
      </c>
      <c r="B12" s="157" t="str">
        <f t="shared" ref="B12:B28" si="0">IF(A12&lt;&gt;"",VLOOKUP(A12,$A$53:$B$56,2,FALSE),"")</f>
        <v>JULIE</v>
      </c>
      <c r="C12" s="311">
        <v>46388</v>
      </c>
      <c r="D12" s="256">
        <v>100</v>
      </c>
      <c r="E12" s="156">
        <f>IFERROR(IF(WEEKDAY(C12,2)=1,"",IF(D12&gt;=$C$5,(D12/2),$C$6)),"")</f>
        <v>70</v>
      </c>
      <c r="F12" s="174">
        <v>110</v>
      </c>
      <c r="G12" s="271">
        <f t="shared" ref="G12:G42" si="1">IF(F12&lt;=$D$5,$D$6,(F12-$D$5))</f>
        <v>10</v>
      </c>
      <c r="H12" s="167">
        <f>SUM(G12/2)</f>
        <v>5</v>
      </c>
      <c r="I12" s="183"/>
      <c r="J12" s="218">
        <f t="shared" ref="J12:J40" si="2">SUM(F12,D12)</f>
        <v>210</v>
      </c>
      <c r="K12" s="166">
        <f t="shared" ref="K12:K40" si="3">SUM(E12,H12)</f>
        <v>75</v>
      </c>
      <c r="L12" s="197"/>
      <c r="M12" s="198" t="s">
        <v>73</v>
      </c>
      <c r="N12" s="205">
        <v>800</v>
      </c>
      <c r="O12" s="203"/>
      <c r="P12" s="258"/>
      <c r="Q12" s="350"/>
      <c r="R12" s="351"/>
      <c r="S12" s="352"/>
      <c r="T12" s="140" t="str">
        <f t="shared" ref="T12:T26" si="4" xml:space="preserve"> IF( ISTEXT(P12), 1, "" )</f>
        <v/>
      </c>
      <c r="V12" s="353"/>
      <c r="W12" s="354"/>
      <c r="X12" s="354"/>
      <c r="Y12" s="354"/>
      <c r="Z12" s="354"/>
      <c r="AA12" s="354"/>
      <c r="AF12" s="22" t="e">
        <f>DATE(#REF!,1,1)</f>
        <v>#REF!</v>
      </c>
    </row>
    <row r="13" spans="1:32" ht="15.75" customHeight="1" x14ac:dyDescent="0.25">
      <c r="A13" s="38"/>
      <c r="B13" s="158" t="str">
        <f t="shared" si="0"/>
        <v/>
      </c>
      <c r="C13" s="160">
        <f>C12+1</f>
        <v>46389</v>
      </c>
      <c r="D13" s="172">
        <v>150</v>
      </c>
      <c r="E13" s="267">
        <f t="shared" ref="E13:E42" si="5">IFERROR(IF(WEEKDAY(C13,2)=1,"",IF(D13&gt;=$C$5,(D13/2),$C$6)),"")</f>
        <v>75</v>
      </c>
      <c r="F13" s="172">
        <v>110</v>
      </c>
      <c r="G13" s="272">
        <f t="shared" si="1"/>
        <v>10</v>
      </c>
      <c r="H13" s="168">
        <f t="shared" ref="H13:H42" si="6">SUM(G13/2)</f>
        <v>5</v>
      </c>
      <c r="I13" s="184"/>
      <c r="J13" s="218">
        <f t="shared" si="2"/>
        <v>260</v>
      </c>
      <c r="K13" s="164">
        <f t="shared" si="3"/>
        <v>80</v>
      </c>
      <c r="L13" s="197"/>
      <c r="M13" s="199" t="s">
        <v>74</v>
      </c>
      <c r="N13" s="206">
        <v>80</v>
      </c>
      <c r="O13" s="203"/>
      <c r="P13" s="259"/>
      <c r="Q13" s="335"/>
      <c r="R13" s="336"/>
      <c r="S13" s="337"/>
      <c r="T13" s="140" t="str">
        <f t="shared" si="4"/>
        <v/>
      </c>
      <c r="V13" s="354"/>
      <c r="W13" s="354"/>
      <c r="X13" s="354"/>
      <c r="Y13" s="354"/>
      <c r="Z13" s="354"/>
      <c r="AA13" s="354"/>
      <c r="AF13" s="20" t="e">
        <f>DATE(#REF!,5,1)</f>
        <v>#REF!</v>
      </c>
    </row>
    <row r="14" spans="1:32" ht="15.75" customHeight="1" x14ac:dyDescent="0.25">
      <c r="A14" s="38"/>
      <c r="B14" s="158" t="str">
        <f t="shared" si="0"/>
        <v/>
      </c>
      <c r="C14" s="160">
        <f t="shared" ref="C14:C42" si="7">C13+1</f>
        <v>46390</v>
      </c>
      <c r="D14" s="172"/>
      <c r="E14" s="156">
        <f t="shared" si="5"/>
        <v>70</v>
      </c>
      <c r="F14" s="172"/>
      <c r="G14" s="272">
        <f t="shared" si="1"/>
        <v>0</v>
      </c>
      <c r="H14" s="168">
        <f t="shared" si="6"/>
        <v>0</v>
      </c>
      <c r="I14" s="184"/>
      <c r="J14" s="218">
        <f t="shared" si="2"/>
        <v>0</v>
      </c>
      <c r="K14" s="164">
        <f t="shared" si="3"/>
        <v>70</v>
      </c>
      <c r="L14" s="197"/>
      <c r="M14" s="199" t="s">
        <v>77</v>
      </c>
      <c r="N14" s="206">
        <v>500</v>
      </c>
      <c r="O14" s="203"/>
      <c r="P14" s="259"/>
      <c r="Q14" s="335"/>
      <c r="R14" s="336"/>
      <c r="S14" s="337"/>
      <c r="T14" s="140" t="str">
        <f t="shared" si="4"/>
        <v/>
      </c>
      <c r="AF14" s="21" t="e">
        <f>DATE(#REF!,5,8)</f>
        <v>#REF!</v>
      </c>
    </row>
    <row r="15" spans="1:32" ht="15.75" customHeight="1" x14ac:dyDescent="0.25">
      <c r="A15" s="38"/>
      <c r="B15" s="158" t="str">
        <f t="shared" si="0"/>
        <v/>
      </c>
      <c r="C15" s="160">
        <f t="shared" si="7"/>
        <v>46391</v>
      </c>
      <c r="D15" s="172">
        <v>150</v>
      </c>
      <c r="E15" s="267" t="str">
        <f t="shared" si="5"/>
        <v/>
      </c>
      <c r="F15" s="172">
        <v>110</v>
      </c>
      <c r="G15" s="272">
        <f t="shared" si="1"/>
        <v>10</v>
      </c>
      <c r="H15" s="168">
        <f t="shared" si="6"/>
        <v>5</v>
      </c>
      <c r="I15" s="184"/>
      <c r="J15" s="218">
        <f t="shared" si="2"/>
        <v>260</v>
      </c>
      <c r="K15" s="164">
        <f t="shared" si="3"/>
        <v>5</v>
      </c>
      <c r="L15" s="197"/>
      <c r="M15" s="199" t="s">
        <v>76</v>
      </c>
      <c r="N15" s="206">
        <v>45</v>
      </c>
      <c r="O15" s="203"/>
      <c r="P15" s="259"/>
      <c r="Q15" s="335"/>
      <c r="R15" s="336"/>
      <c r="S15" s="337"/>
      <c r="T15" s="140" t="str">
        <f t="shared" si="4"/>
        <v/>
      </c>
      <c r="AF15" s="22" t="e">
        <f>DATE(#REF!,7,14)</f>
        <v>#REF!</v>
      </c>
    </row>
    <row r="16" spans="1:32" ht="15.75" customHeight="1" x14ac:dyDescent="0.25">
      <c r="A16" s="38"/>
      <c r="B16" s="158" t="str">
        <f t="shared" si="0"/>
        <v/>
      </c>
      <c r="C16" s="160">
        <f t="shared" si="7"/>
        <v>46392</v>
      </c>
      <c r="D16" s="172">
        <v>100</v>
      </c>
      <c r="E16" s="156">
        <f t="shared" si="5"/>
        <v>70</v>
      </c>
      <c r="F16" s="172">
        <v>110</v>
      </c>
      <c r="G16" s="272">
        <f t="shared" si="1"/>
        <v>10</v>
      </c>
      <c r="H16" s="168">
        <f t="shared" si="6"/>
        <v>5</v>
      </c>
      <c r="I16" s="184"/>
      <c r="J16" s="218">
        <f t="shared" si="2"/>
        <v>210</v>
      </c>
      <c r="K16" s="164">
        <f t="shared" si="3"/>
        <v>75</v>
      </c>
      <c r="L16" s="197"/>
      <c r="M16" s="199" t="s">
        <v>75</v>
      </c>
      <c r="N16" s="206">
        <v>60</v>
      </c>
      <c r="O16" s="203"/>
      <c r="P16" s="259"/>
      <c r="Q16" s="335"/>
      <c r="R16" s="336"/>
      <c r="S16" s="337"/>
      <c r="T16" s="140" t="str">
        <f t="shared" si="4"/>
        <v/>
      </c>
      <c r="V16" s="285"/>
      <c r="AF16" s="22" t="e">
        <f>DATE(#REF!,8,15)</f>
        <v>#REF!</v>
      </c>
    </row>
    <row r="17" spans="1:32" ht="15.75" customHeight="1" x14ac:dyDescent="0.25">
      <c r="A17" s="38"/>
      <c r="B17" s="158" t="str">
        <f t="shared" si="0"/>
        <v/>
      </c>
      <c r="C17" s="160">
        <f t="shared" si="7"/>
        <v>46393</v>
      </c>
      <c r="D17" s="172">
        <v>100</v>
      </c>
      <c r="E17" s="156">
        <f t="shared" si="5"/>
        <v>70</v>
      </c>
      <c r="F17" s="255">
        <v>110</v>
      </c>
      <c r="G17" s="272">
        <f t="shared" si="1"/>
        <v>10</v>
      </c>
      <c r="H17" s="168">
        <f t="shared" si="6"/>
        <v>5</v>
      </c>
      <c r="I17" s="184"/>
      <c r="J17" s="218">
        <f t="shared" si="2"/>
        <v>210</v>
      </c>
      <c r="K17" s="164">
        <f t="shared" si="3"/>
        <v>75</v>
      </c>
      <c r="L17" s="197"/>
      <c r="M17" s="199" t="s">
        <v>78</v>
      </c>
      <c r="N17" s="206">
        <v>30</v>
      </c>
      <c r="O17" s="203"/>
      <c r="P17" s="259"/>
      <c r="Q17" s="335"/>
      <c r="R17" s="336"/>
      <c r="S17" s="337"/>
      <c r="T17" s="140" t="str">
        <f t="shared" si="4"/>
        <v/>
      </c>
      <c r="V17" s="333"/>
      <c r="W17" s="334"/>
      <c r="X17" s="334"/>
      <c r="Y17" s="334"/>
      <c r="Z17" s="334"/>
      <c r="AA17" s="334"/>
      <c r="AF17" s="20" t="e">
        <f>DATE(#REF!,11,1)</f>
        <v>#REF!</v>
      </c>
    </row>
    <row r="18" spans="1:32" ht="15.75" customHeight="1" x14ac:dyDescent="0.25">
      <c r="A18" s="38"/>
      <c r="B18" s="158" t="str">
        <f t="shared" si="0"/>
        <v/>
      </c>
      <c r="C18" s="160">
        <f t="shared" si="7"/>
        <v>46394</v>
      </c>
      <c r="D18" s="172">
        <v>100</v>
      </c>
      <c r="E18" s="156">
        <f t="shared" si="5"/>
        <v>70</v>
      </c>
      <c r="F18" s="255">
        <v>110</v>
      </c>
      <c r="G18" s="272">
        <f t="shared" si="1"/>
        <v>10</v>
      </c>
      <c r="H18" s="168">
        <f t="shared" si="6"/>
        <v>5</v>
      </c>
      <c r="I18" s="184"/>
      <c r="J18" s="218">
        <f t="shared" si="2"/>
        <v>210</v>
      </c>
      <c r="K18" s="164">
        <f t="shared" si="3"/>
        <v>75</v>
      </c>
      <c r="L18" s="197"/>
      <c r="M18" s="199" t="s">
        <v>107</v>
      </c>
      <c r="N18" s="206">
        <v>300</v>
      </c>
      <c r="O18" s="203"/>
      <c r="P18" s="259"/>
      <c r="Q18" s="335"/>
      <c r="R18" s="336"/>
      <c r="S18" s="337"/>
      <c r="T18" s="140" t="str">
        <f t="shared" si="4"/>
        <v/>
      </c>
      <c r="V18" s="334"/>
      <c r="W18" s="334"/>
      <c r="X18" s="334"/>
      <c r="Y18" s="334"/>
      <c r="Z18" s="334"/>
      <c r="AA18" s="334"/>
      <c r="AF18" s="21" t="e">
        <f>DATE(#REF!,11,11)</f>
        <v>#REF!</v>
      </c>
    </row>
    <row r="19" spans="1:32" ht="15.75" customHeight="1" x14ac:dyDescent="0.25">
      <c r="A19" s="38"/>
      <c r="B19" s="158" t="str">
        <f t="shared" si="0"/>
        <v/>
      </c>
      <c r="C19" s="160">
        <f t="shared" si="7"/>
        <v>46395</v>
      </c>
      <c r="D19" s="172">
        <v>100</v>
      </c>
      <c r="E19" s="156">
        <f t="shared" si="5"/>
        <v>70</v>
      </c>
      <c r="F19" s="255">
        <v>110</v>
      </c>
      <c r="G19" s="272">
        <f t="shared" si="1"/>
        <v>10</v>
      </c>
      <c r="H19" s="168">
        <f t="shared" si="6"/>
        <v>5</v>
      </c>
      <c r="I19" s="184"/>
      <c r="J19" s="218">
        <f t="shared" si="2"/>
        <v>210</v>
      </c>
      <c r="K19" s="164">
        <f t="shared" si="3"/>
        <v>75</v>
      </c>
      <c r="L19" s="197"/>
      <c r="M19" s="199" t="s">
        <v>106</v>
      </c>
      <c r="N19" s="206"/>
      <c r="O19" s="203"/>
      <c r="P19" s="259"/>
      <c r="Q19" s="335"/>
      <c r="R19" s="336"/>
      <c r="S19" s="337"/>
      <c r="T19" s="140" t="str">
        <f t="shared" si="4"/>
        <v/>
      </c>
      <c r="AF19" s="22" t="e">
        <f>DATE(#REF!,12,25)</f>
        <v>#REF!</v>
      </c>
    </row>
    <row r="20" spans="1:32" ht="15.75" customHeight="1" x14ac:dyDescent="0.25">
      <c r="A20" s="38"/>
      <c r="B20" s="158" t="str">
        <f t="shared" si="0"/>
        <v/>
      </c>
      <c r="C20" s="160">
        <f t="shared" si="7"/>
        <v>46396</v>
      </c>
      <c r="D20" s="172">
        <v>150</v>
      </c>
      <c r="E20" s="267">
        <f t="shared" si="5"/>
        <v>75</v>
      </c>
      <c r="F20" s="255">
        <v>110</v>
      </c>
      <c r="G20" s="272">
        <f t="shared" si="1"/>
        <v>10</v>
      </c>
      <c r="H20" s="168">
        <f t="shared" si="6"/>
        <v>5</v>
      </c>
      <c r="I20" s="184"/>
      <c r="J20" s="218">
        <f t="shared" si="2"/>
        <v>260</v>
      </c>
      <c r="K20" s="164">
        <f t="shared" si="3"/>
        <v>80</v>
      </c>
      <c r="L20" s="197"/>
      <c r="M20" s="199"/>
      <c r="N20" s="206"/>
      <c r="O20" s="203"/>
      <c r="P20" s="259"/>
      <c r="Q20" s="335"/>
      <c r="R20" s="336"/>
      <c r="S20" s="337"/>
      <c r="T20" s="140" t="str">
        <f t="shared" si="4"/>
        <v/>
      </c>
      <c r="V20" s="286"/>
      <c r="W20" s="286"/>
      <c r="X20" s="286"/>
      <c r="Y20" s="286"/>
      <c r="Z20" s="286"/>
      <c r="AA20" s="286"/>
      <c r="AF20" s="19" t="e">
        <f>AF10+1</f>
        <v>#REF!</v>
      </c>
    </row>
    <row r="21" spans="1:32" ht="15.75" customHeight="1" thickBot="1" x14ac:dyDescent="0.3">
      <c r="A21" s="38"/>
      <c r="B21" s="158" t="str">
        <f t="shared" si="0"/>
        <v/>
      </c>
      <c r="C21" s="160">
        <f t="shared" si="7"/>
        <v>46397</v>
      </c>
      <c r="D21" s="266"/>
      <c r="E21" s="156">
        <f t="shared" si="5"/>
        <v>70</v>
      </c>
      <c r="F21" s="172"/>
      <c r="G21" s="272">
        <f t="shared" si="1"/>
        <v>0</v>
      </c>
      <c r="H21" s="168">
        <f t="shared" si="6"/>
        <v>0</v>
      </c>
      <c r="I21" s="184"/>
      <c r="J21" s="218">
        <f t="shared" si="2"/>
        <v>0</v>
      </c>
      <c r="K21" s="164">
        <f t="shared" si="3"/>
        <v>70</v>
      </c>
      <c r="L21" s="197"/>
      <c r="M21" s="207"/>
      <c r="N21" s="208"/>
      <c r="O21" s="203"/>
      <c r="P21" s="259"/>
      <c r="Q21" s="335"/>
      <c r="R21" s="336"/>
      <c r="S21" s="337"/>
      <c r="T21" s="140" t="str">
        <f t="shared" si="4"/>
        <v/>
      </c>
      <c r="V21" s="286"/>
      <c r="W21" s="286"/>
      <c r="X21" s="286"/>
      <c r="Y21" s="286"/>
      <c r="Z21" s="286"/>
      <c r="AA21" s="286"/>
      <c r="AF21" s="19" t="e">
        <f>AF10+39</f>
        <v>#REF!</v>
      </c>
    </row>
    <row r="22" spans="1:32" ht="15.75" customHeight="1" thickBot="1" x14ac:dyDescent="0.3">
      <c r="A22" s="38"/>
      <c r="B22" s="158" t="str">
        <f t="shared" si="0"/>
        <v/>
      </c>
      <c r="C22" s="160">
        <f t="shared" si="7"/>
        <v>46398</v>
      </c>
      <c r="D22" s="172">
        <v>150</v>
      </c>
      <c r="E22" s="267" t="str">
        <f t="shared" si="5"/>
        <v/>
      </c>
      <c r="F22" s="255">
        <v>110</v>
      </c>
      <c r="G22" s="272">
        <f t="shared" si="1"/>
        <v>10</v>
      </c>
      <c r="H22" s="168">
        <f t="shared" si="6"/>
        <v>5</v>
      </c>
      <c r="I22" s="184"/>
      <c r="J22" s="218">
        <f t="shared" si="2"/>
        <v>260</v>
      </c>
      <c r="K22" s="164">
        <f t="shared" si="3"/>
        <v>5</v>
      </c>
      <c r="L22" s="197"/>
      <c r="M22" s="213" t="s">
        <v>0</v>
      </c>
      <c r="N22" s="214">
        <f>SUM(N12:N21)</f>
        <v>1815</v>
      </c>
      <c r="O22" s="203"/>
      <c r="P22" s="259"/>
      <c r="Q22" s="335"/>
      <c r="R22" s="336"/>
      <c r="S22" s="337"/>
      <c r="T22" s="140" t="str">
        <f t="shared" si="4"/>
        <v/>
      </c>
      <c r="V22" s="286"/>
      <c r="W22" s="286"/>
      <c r="X22" s="286"/>
      <c r="Y22" s="286"/>
      <c r="Z22" s="286"/>
      <c r="AA22" s="286"/>
      <c r="AF22" s="19" t="e">
        <f>AF10+50</f>
        <v>#REF!</v>
      </c>
    </row>
    <row r="23" spans="1:32" ht="15.75" customHeight="1" x14ac:dyDescent="0.25">
      <c r="A23" s="38"/>
      <c r="B23" s="158" t="str">
        <f t="shared" si="0"/>
        <v/>
      </c>
      <c r="C23" s="160">
        <f t="shared" si="7"/>
        <v>46399</v>
      </c>
      <c r="D23" s="172">
        <v>100</v>
      </c>
      <c r="E23" s="156">
        <f t="shared" si="5"/>
        <v>70</v>
      </c>
      <c r="F23" s="172">
        <v>110</v>
      </c>
      <c r="G23" s="272">
        <f t="shared" si="1"/>
        <v>10</v>
      </c>
      <c r="H23" s="168">
        <f t="shared" si="6"/>
        <v>5</v>
      </c>
      <c r="I23" s="184"/>
      <c r="J23" s="218">
        <f t="shared" si="2"/>
        <v>210</v>
      </c>
      <c r="K23" s="164">
        <f t="shared" si="3"/>
        <v>75</v>
      </c>
      <c r="L23" s="197"/>
      <c r="M23" s="197"/>
      <c r="N23" s="197"/>
      <c r="O23" s="203"/>
      <c r="P23" s="259"/>
      <c r="Q23" s="335"/>
      <c r="R23" s="336"/>
      <c r="S23" s="337"/>
      <c r="T23" s="140" t="str">
        <f t="shared" si="4"/>
        <v/>
      </c>
      <c r="AF23" s="19"/>
    </row>
    <row r="24" spans="1:32" ht="15.75" customHeight="1" x14ac:dyDescent="0.25">
      <c r="A24" s="38"/>
      <c r="B24" s="158" t="str">
        <f t="shared" si="0"/>
        <v/>
      </c>
      <c r="C24" s="160">
        <f t="shared" si="7"/>
        <v>46400</v>
      </c>
      <c r="D24" s="172">
        <v>100</v>
      </c>
      <c r="E24" s="156">
        <f t="shared" si="5"/>
        <v>70</v>
      </c>
      <c r="F24" s="255">
        <v>110</v>
      </c>
      <c r="G24" s="272">
        <f t="shared" si="1"/>
        <v>10</v>
      </c>
      <c r="H24" s="168">
        <f t="shared" si="6"/>
        <v>5</v>
      </c>
      <c r="I24" s="184"/>
      <c r="J24" s="218">
        <f t="shared" si="2"/>
        <v>210</v>
      </c>
      <c r="K24" s="164">
        <f t="shared" si="3"/>
        <v>75</v>
      </c>
      <c r="L24" s="197"/>
      <c r="M24" s="197"/>
      <c r="N24" s="197"/>
      <c r="O24" s="203"/>
      <c r="P24" s="259"/>
      <c r="Q24" s="335"/>
      <c r="R24" s="336"/>
      <c r="S24" s="337"/>
      <c r="T24" s="140" t="str">
        <f t="shared" si="4"/>
        <v/>
      </c>
    </row>
    <row r="25" spans="1:32" ht="15.75" customHeight="1" thickBot="1" x14ac:dyDescent="0.3">
      <c r="A25" s="38"/>
      <c r="B25" s="158" t="str">
        <f t="shared" si="0"/>
        <v/>
      </c>
      <c r="C25" s="160">
        <f t="shared" si="7"/>
        <v>46401</v>
      </c>
      <c r="D25" s="172">
        <v>100</v>
      </c>
      <c r="E25" s="156">
        <f t="shared" si="5"/>
        <v>70</v>
      </c>
      <c r="F25" s="172">
        <v>110</v>
      </c>
      <c r="G25" s="272">
        <f t="shared" si="1"/>
        <v>10</v>
      </c>
      <c r="H25" s="168">
        <f t="shared" si="6"/>
        <v>5</v>
      </c>
      <c r="I25" s="184"/>
      <c r="J25" s="218">
        <f t="shared" si="2"/>
        <v>210</v>
      </c>
      <c r="K25" s="164">
        <f t="shared" si="3"/>
        <v>75</v>
      </c>
      <c r="L25" s="197"/>
      <c r="M25" s="197"/>
      <c r="N25" s="197"/>
      <c r="O25" s="203"/>
      <c r="P25" s="259"/>
      <c r="Q25" s="335"/>
      <c r="R25" s="336"/>
      <c r="S25" s="337"/>
      <c r="T25" s="140" t="str">
        <f t="shared" si="4"/>
        <v/>
      </c>
    </row>
    <row r="26" spans="1:32" ht="15.75" customHeight="1" thickBot="1" x14ac:dyDescent="0.3">
      <c r="A26" s="38"/>
      <c r="B26" s="158" t="str">
        <f t="shared" si="0"/>
        <v/>
      </c>
      <c r="C26" s="160">
        <f t="shared" si="7"/>
        <v>46402</v>
      </c>
      <c r="D26" s="172">
        <v>100</v>
      </c>
      <c r="E26" s="156">
        <f t="shared" si="5"/>
        <v>70</v>
      </c>
      <c r="F26" s="172">
        <v>110</v>
      </c>
      <c r="G26" s="272">
        <f t="shared" si="1"/>
        <v>10</v>
      </c>
      <c r="H26" s="168">
        <f t="shared" si="6"/>
        <v>5</v>
      </c>
      <c r="I26" s="184"/>
      <c r="J26" s="218">
        <f t="shared" si="2"/>
        <v>210</v>
      </c>
      <c r="K26" s="164">
        <f t="shared" si="3"/>
        <v>75</v>
      </c>
      <c r="L26" s="197"/>
      <c r="M26" s="355" t="s">
        <v>97</v>
      </c>
      <c r="N26" s="356"/>
      <c r="O26" s="203"/>
      <c r="P26" s="259"/>
      <c r="Q26" s="335"/>
      <c r="R26" s="336"/>
      <c r="S26" s="337"/>
      <c r="T26" s="140" t="str">
        <f t="shared" si="4"/>
        <v/>
      </c>
    </row>
    <row r="27" spans="1:32" ht="15.75" customHeight="1" x14ac:dyDescent="0.25">
      <c r="A27" s="38"/>
      <c r="B27" s="158" t="str">
        <f t="shared" si="0"/>
        <v/>
      </c>
      <c r="C27" s="160">
        <f t="shared" si="7"/>
        <v>46403</v>
      </c>
      <c r="D27" s="172">
        <v>150</v>
      </c>
      <c r="E27" s="267">
        <f t="shared" si="5"/>
        <v>75</v>
      </c>
      <c r="F27" s="172">
        <v>110</v>
      </c>
      <c r="G27" s="272">
        <f t="shared" si="1"/>
        <v>10</v>
      </c>
      <c r="H27" s="168">
        <f t="shared" si="6"/>
        <v>5</v>
      </c>
      <c r="I27" s="184"/>
      <c r="J27" s="218">
        <f t="shared" si="2"/>
        <v>260</v>
      </c>
      <c r="K27" s="164">
        <f t="shared" si="3"/>
        <v>80</v>
      </c>
      <c r="L27" s="197"/>
      <c r="M27" s="357" t="s">
        <v>79</v>
      </c>
      <c r="N27" s="359">
        <f>J43</f>
        <v>5650</v>
      </c>
      <c r="O27" s="203"/>
      <c r="P27" s="259"/>
      <c r="Q27" s="335"/>
      <c r="R27" s="336"/>
      <c r="S27" s="337"/>
      <c r="W27" s="264" t="s">
        <v>102</v>
      </c>
      <c r="X27" s="279" t="s">
        <v>104</v>
      </c>
      <c r="Y27" s="26"/>
      <c r="Z27" s="264" t="s">
        <v>103</v>
      </c>
      <c r="AA27" s="265"/>
    </row>
    <row r="28" spans="1:32" ht="15.75" customHeight="1" thickBot="1" x14ac:dyDescent="0.3">
      <c r="A28" s="38"/>
      <c r="B28" s="158" t="str">
        <f t="shared" si="0"/>
        <v/>
      </c>
      <c r="C28" s="160">
        <f t="shared" si="7"/>
        <v>46404</v>
      </c>
      <c r="D28" s="172"/>
      <c r="E28" s="156">
        <f t="shared" si="5"/>
        <v>70</v>
      </c>
      <c r="F28" s="172"/>
      <c r="G28" s="272">
        <f t="shared" si="1"/>
        <v>0</v>
      </c>
      <c r="H28" s="168">
        <f t="shared" si="6"/>
        <v>0</v>
      </c>
      <c r="I28" s="184"/>
      <c r="J28" s="218">
        <f t="shared" si="2"/>
        <v>0</v>
      </c>
      <c r="K28" s="164">
        <f t="shared" si="3"/>
        <v>70</v>
      </c>
      <c r="L28" s="197"/>
      <c r="M28" s="358"/>
      <c r="N28" s="360"/>
      <c r="O28" s="203"/>
      <c r="P28" s="259"/>
      <c r="Q28" s="335"/>
      <c r="R28" s="336"/>
      <c r="S28" s="337"/>
      <c r="W28" s="312">
        <f>_xlfn.ISOWEEKNUM(C12)</f>
        <v>53</v>
      </c>
      <c r="X28" s="283" cm="1">
        <f t="array" ref="X28">SUMPRODUCT((_xlfn.ISOWEEKNUM($C$12:$C$42)=W28)*($D$12:$D$42))</f>
        <v>250</v>
      </c>
      <c r="Y28" s="278"/>
      <c r="Z28" s="312">
        <f>_xlfn.ISOWEEKNUM(C12)</f>
        <v>53</v>
      </c>
      <c r="AA28" s="283" cm="1">
        <f t="array" ref="AA28">SUMPRODUCT((_xlfn.ISOWEEKNUM($C$12:$C$42)=Z28)*($F$12:$F$42))</f>
        <v>220</v>
      </c>
    </row>
    <row r="29" spans="1:32" ht="15.75" customHeight="1" thickBot="1" x14ac:dyDescent="0.3">
      <c r="A29" s="85"/>
      <c r="B29" s="159"/>
      <c r="C29" s="160">
        <f t="shared" si="7"/>
        <v>46405</v>
      </c>
      <c r="D29" s="172">
        <v>150</v>
      </c>
      <c r="E29" s="267" t="str">
        <f t="shared" si="5"/>
        <v/>
      </c>
      <c r="F29" s="257">
        <v>110</v>
      </c>
      <c r="G29" s="272">
        <f t="shared" si="1"/>
        <v>10</v>
      </c>
      <c r="H29" s="168">
        <f t="shared" si="6"/>
        <v>5</v>
      </c>
      <c r="I29" s="184"/>
      <c r="J29" s="218">
        <f t="shared" si="2"/>
        <v>260</v>
      </c>
      <c r="K29" s="164">
        <f t="shared" si="3"/>
        <v>5</v>
      </c>
      <c r="L29" s="194"/>
      <c r="O29" s="194"/>
      <c r="P29" s="260"/>
      <c r="Q29" s="262"/>
      <c r="R29" s="126"/>
      <c r="S29" s="263"/>
      <c r="W29" s="282">
        <f t="shared" ref="W29:W32" si="8">W28+1</f>
        <v>54</v>
      </c>
      <c r="X29" s="284" cm="1">
        <f t="array" ref="X29">SUMPRODUCT((_xlfn.ISOWEEKNUM($C$12:$C$42)=W29)*($D$12:$D$42))</f>
        <v>0</v>
      </c>
      <c r="Y29" s="278"/>
      <c r="Z29" s="282">
        <f>_xlfn.ISOWEEKNUM(C15)</f>
        <v>1</v>
      </c>
      <c r="AA29" s="283" cm="1">
        <f t="array" ref="AA29">SUMPRODUCT((_xlfn.ISOWEEKNUM($C$12:$C$42)=Z29)*($F$12:$F$42))</f>
        <v>660</v>
      </c>
    </row>
    <row r="30" spans="1:32" ht="15.75" customHeight="1" x14ac:dyDescent="0.25">
      <c r="A30" s="85"/>
      <c r="B30" s="159"/>
      <c r="C30" s="160">
        <f t="shared" si="7"/>
        <v>46406</v>
      </c>
      <c r="D30" s="172">
        <v>100</v>
      </c>
      <c r="E30" s="156">
        <f t="shared" si="5"/>
        <v>70</v>
      </c>
      <c r="F30" s="173">
        <v>110</v>
      </c>
      <c r="G30" s="272">
        <f t="shared" si="1"/>
        <v>10</v>
      </c>
      <c r="H30" s="168">
        <f t="shared" si="6"/>
        <v>5</v>
      </c>
      <c r="I30" s="184"/>
      <c r="J30" s="218">
        <f t="shared" si="2"/>
        <v>210</v>
      </c>
      <c r="K30" s="164">
        <f t="shared" si="3"/>
        <v>75</v>
      </c>
      <c r="L30" s="194"/>
      <c r="M30" s="210" t="s">
        <v>92</v>
      </c>
      <c r="N30" s="231">
        <f>E43</f>
        <v>1915</v>
      </c>
      <c r="O30" s="194"/>
      <c r="P30" s="260"/>
      <c r="Q30" s="262"/>
      <c r="R30" s="126"/>
      <c r="S30" s="263"/>
      <c r="W30" s="282">
        <f t="shared" si="8"/>
        <v>55</v>
      </c>
      <c r="X30" s="284" cm="1">
        <f t="array" ref="X30">SUMPRODUCT((_xlfn.ISOWEEKNUM($C$12:$C$42)=W30)*($D$12:$D$42))</f>
        <v>0</v>
      </c>
      <c r="Y30" s="278"/>
      <c r="Z30" s="282">
        <f t="shared" ref="Z30:Z32" si="9">Z29+1</f>
        <v>2</v>
      </c>
      <c r="AA30" s="283" cm="1">
        <f t="array" ref="AA30">SUMPRODUCT((_xlfn.ISOWEEKNUM($C$12:$C$42)=Z30)*($F$12:$F$42))</f>
        <v>660</v>
      </c>
    </row>
    <row r="31" spans="1:32" ht="15.75" customHeight="1" thickBot="1" x14ac:dyDescent="0.3">
      <c r="A31" s="85"/>
      <c r="B31" s="159"/>
      <c r="C31" s="160">
        <f t="shared" si="7"/>
        <v>46407</v>
      </c>
      <c r="D31" s="172">
        <v>100</v>
      </c>
      <c r="E31" s="156">
        <f t="shared" si="5"/>
        <v>70</v>
      </c>
      <c r="F31" s="257">
        <v>110</v>
      </c>
      <c r="G31" s="272">
        <f t="shared" si="1"/>
        <v>10</v>
      </c>
      <c r="H31" s="168">
        <f t="shared" si="6"/>
        <v>5</v>
      </c>
      <c r="I31" s="184"/>
      <c r="J31" s="218">
        <f t="shared" si="2"/>
        <v>210</v>
      </c>
      <c r="K31" s="164">
        <f t="shared" si="3"/>
        <v>75</v>
      </c>
      <c r="L31" s="194"/>
      <c r="M31" s="209" t="s">
        <v>93</v>
      </c>
      <c r="N31" s="232">
        <f>H46</f>
        <v>1630</v>
      </c>
      <c r="O31" s="194"/>
      <c r="P31" s="260"/>
      <c r="Q31" s="262"/>
      <c r="R31" s="126"/>
      <c r="S31" s="263"/>
      <c r="W31" s="282">
        <f t="shared" si="8"/>
        <v>56</v>
      </c>
      <c r="X31" s="284" cm="1">
        <f t="array" ref="X31">SUMPRODUCT((_xlfn.ISOWEEKNUM($C$12:$C$42)=W31)*($D$12:$D$42))</f>
        <v>0</v>
      </c>
      <c r="Y31" s="278"/>
      <c r="Z31" s="282">
        <f t="shared" si="9"/>
        <v>3</v>
      </c>
      <c r="AA31" s="283" cm="1">
        <f t="array" ref="AA31">SUMPRODUCT((_xlfn.ISOWEEKNUM($C$12:$C$42)=Z31)*($F$12:$F$42))</f>
        <v>660</v>
      </c>
    </row>
    <row r="32" spans="1:32" ht="15.75" customHeight="1" thickBot="1" x14ac:dyDescent="0.3">
      <c r="A32" s="85"/>
      <c r="B32" s="159"/>
      <c r="C32" s="160">
        <f t="shared" si="7"/>
        <v>46408</v>
      </c>
      <c r="D32" s="172">
        <v>100</v>
      </c>
      <c r="E32" s="156">
        <f t="shared" si="5"/>
        <v>70</v>
      </c>
      <c r="F32" s="173">
        <v>110</v>
      </c>
      <c r="G32" s="272">
        <f t="shared" si="1"/>
        <v>10</v>
      </c>
      <c r="H32" s="168">
        <f t="shared" si="6"/>
        <v>5</v>
      </c>
      <c r="I32" s="184"/>
      <c r="J32" s="218">
        <f t="shared" si="2"/>
        <v>210</v>
      </c>
      <c r="K32" s="164">
        <f t="shared" si="3"/>
        <v>75</v>
      </c>
      <c r="L32" s="194"/>
      <c r="M32" s="229" t="s">
        <v>94</v>
      </c>
      <c r="N32" s="230">
        <f>SUM(N30:N31)</f>
        <v>3545</v>
      </c>
      <c r="O32" s="194"/>
      <c r="P32" s="260"/>
      <c r="Q32" s="262"/>
      <c r="R32" s="126"/>
      <c r="S32" s="263"/>
      <c r="W32" s="282">
        <f t="shared" si="8"/>
        <v>57</v>
      </c>
      <c r="X32" s="284" cm="1">
        <f t="array" ref="X32">SUMPRODUCT((_xlfn.ISOWEEKNUM($C$12:$C$42)=W32)*($D$12:$D$42))</f>
        <v>0</v>
      </c>
      <c r="Y32" s="278"/>
      <c r="Z32" s="282">
        <f t="shared" si="9"/>
        <v>4</v>
      </c>
      <c r="AA32" s="283" cm="1">
        <f t="array" ref="AA32">SUMPRODUCT((_xlfn.ISOWEEKNUM($C$12:$C$42)=Z32)*($F$12:$F$42))</f>
        <v>660</v>
      </c>
    </row>
    <row r="33" spans="1:27" ht="15.75" customHeight="1" thickBot="1" x14ac:dyDescent="0.3">
      <c r="A33" s="85"/>
      <c r="B33" s="159"/>
      <c r="C33" s="160">
        <f t="shared" si="7"/>
        <v>46409</v>
      </c>
      <c r="D33" s="172">
        <v>100</v>
      </c>
      <c r="E33" s="156">
        <f t="shared" si="5"/>
        <v>70</v>
      </c>
      <c r="F33" s="173">
        <v>110</v>
      </c>
      <c r="G33" s="272">
        <f t="shared" si="1"/>
        <v>10</v>
      </c>
      <c r="H33" s="168">
        <f t="shared" si="6"/>
        <v>5</v>
      </c>
      <c r="I33" s="184"/>
      <c r="J33" s="218">
        <f t="shared" si="2"/>
        <v>210</v>
      </c>
      <c r="K33" s="164">
        <f t="shared" si="3"/>
        <v>75</v>
      </c>
      <c r="L33" s="194"/>
      <c r="O33" s="194"/>
      <c r="P33" s="260"/>
      <c r="Q33" s="262"/>
      <c r="R33" s="126"/>
      <c r="S33" s="263"/>
      <c r="W33" s="280"/>
      <c r="X33" s="281"/>
      <c r="Z33" s="280"/>
      <c r="AA33" s="281"/>
    </row>
    <row r="34" spans="1:27" ht="15.75" customHeight="1" thickBot="1" x14ac:dyDescent="0.3">
      <c r="A34" s="85"/>
      <c r="B34" s="159"/>
      <c r="C34" s="160">
        <f t="shared" si="7"/>
        <v>46410</v>
      </c>
      <c r="D34" s="172">
        <v>150</v>
      </c>
      <c r="E34" s="267">
        <f t="shared" si="5"/>
        <v>75</v>
      </c>
      <c r="F34" s="173">
        <v>110</v>
      </c>
      <c r="G34" s="272">
        <f t="shared" si="1"/>
        <v>10</v>
      </c>
      <c r="H34" s="168">
        <f t="shared" si="6"/>
        <v>5</v>
      </c>
      <c r="I34" s="184"/>
      <c r="J34" s="218">
        <f t="shared" si="2"/>
        <v>260</v>
      </c>
      <c r="K34" s="164">
        <f t="shared" si="3"/>
        <v>80</v>
      </c>
      <c r="L34" s="194"/>
      <c r="O34" s="194"/>
      <c r="P34" s="260"/>
      <c r="Q34" s="262"/>
      <c r="R34" s="126"/>
      <c r="S34" s="263"/>
    </row>
    <row r="35" spans="1:27" ht="15.75" customHeight="1" thickBot="1" x14ac:dyDescent="0.3">
      <c r="A35" s="85"/>
      <c r="B35" s="159"/>
      <c r="C35" s="160">
        <f t="shared" si="7"/>
        <v>46411</v>
      </c>
      <c r="D35" s="172"/>
      <c r="E35" s="156">
        <f t="shared" si="5"/>
        <v>70</v>
      </c>
      <c r="F35" s="173"/>
      <c r="G35" s="272">
        <f t="shared" si="1"/>
        <v>0</v>
      </c>
      <c r="H35" s="168">
        <f t="shared" si="6"/>
        <v>0</v>
      </c>
      <c r="I35" s="184"/>
      <c r="J35" s="218">
        <f t="shared" si="2"/>
        <v>0</v>
      </c>
      <c r="K35" s="164">
        <f t="shared" si="3"/>
        <v>70</v>
      </c>
      <c r="L35" s="194"/>
      <c r="M35" s="211" t="s">
        <v>81</v>
      </c>
      <c r="N35" s="212">
        <f>SUM(N27-N32)</f>
        <v>2105</v>
      </c>
      <c r="O35" s="194"/>
      <c r="P35" s="260"/>
      <c r="Q35" s="262"/>
      <c r="R35" s="126"/>
      <c r="S35" s="263"/>
      <c r="X35" s="304">
        <f>IFERROR(IF(AND(ISBLANK(D12), WEEKDAY($C12)=2), "", IF(D12&gt;=$C$5, D12/2, $C$6)),"")</f>
        <v>70</v>
      </c>
    </row>
    <row r="36" spans="1:27" ht="15.75" customHeight="1" thickBot="1" x14ac:dyDescent="0.3">
      <c r="A36" s="85"/>
      <c r="B36" s="159"/>
      <c r="C36" s="160">
        <f t="shared" si="7"/>
        <v>46412</v>
      </c>
      <c r="D36" s="172">
        <v>150</v>
      </c>
      <c r="E36" s="267" t="str">
        <f t="shared" si="5"/>
        <v/>
      </c>
      <c r="F36" s="257">
        <v>110</v>
      </c>
      <c r="G36" s="272">
        <f t="shared" si="1"/>
        <v>10</v>
      </c>
      <c r="H36" s="168">
        <f t="shared" si="6"/>
        <v>5</v>
      </c>
      <c r="I36" s="184"/>
      <c r="J36" s="218">
        <f t="shared" si="2"/>
        <v>260</v>
      </c>
      <c r="K36" s="164">
        <f t="shared" si="3"/>
        <v>5</v>
      </c>
      <c r="L36" s="194"/>
      <c r="M36" s="361" t="s">
        <v>85</v>
      </c>
      <c r="N36" s="361"/>
      <c r="O36" s="194"/>
      <c r="P36" s="260"/>
      <c r="Q36" s="262"/>
      <c r="R36" s="126"/>
      <c r="S36" s="263"/>
    </row>
    <row r="37" spans="1:27" ht="15.75" customHeight="1" thickBot="1" x14ac:dyDescent="0.3">
      <c r="A37" s="85"/>
      <c r="B37" s="159"/>
      <c r="C37" s="160">
        <f t="shared" si="7"/>
        <v>46413</v>
      </c>
      <c r="D37" s="172">
        <v>100</v>
      </c>
      <c r="E37" s="156">
        <f t="shared" si="5"/>
        <v>70</v>
      </c>
      <c r="F37" s="173">
        <v>110</v>
      </c>
      <c r="G37" s="272">
        <f t="shared" si="1"/>
        <v>10</v>
      </c>
      <c r="H37" s="168">
        <f t="shared" si="6"/>
        <v>5</v>
      </c>
      <c r="I37" s="184"/>
      <c r="J37" s="218">
        <f t="shared" si="2"/>
        <v>210</v>
      </c>
      <c r="K37" s="164">
        <f t="shared" si="3"/>
        <v>75</v>
      </c>
      <c r="L37" s="194"/>
      <c r="M37" s="215" t="s">
        <v>82</v>
      </c>
      <c r="N37" s="216">
        <f>N22</f>
        <v>1815</v>
      </c>
      <c r="O37" s="194"/>
      <c r="P37" s="260"/>
      <c r="Q37" s="262"/>
      <c r="R37" s="126"/>
      <c r="S37" s="263"/>
    </row>
    <row r="38" spans="1:27" ht="15.75" customHeight="1" thickBot="1" x14ac:dyDescent="0.3">
      <c r="A38" s="85"/>
      <c r="B38" s="159"/>
      <c r="C38" s="160">
        <f t="shared" si="7"/>
        <v>46414</v>
      </c>
      <c r="D38" s="172">
        <v>100</v>
      </c>
      <c r="E38" s="156">
        <f t="shared" si="5"/>
        <v>70</v>
      </c>
      <c r="F38" s="257">
        <v>110</v>
      </c>
      <c r="G38" s="272">
        <f t="shared" si="1"/>
        <v>10</v>
      </c>
      <c r="H38" s="168">
        <f t="shared" si="6"/>
        <v>5</v>
      </c>
      <c r="I38" s="184"/>
      <c r="J38" s="218">
        <f t="shared" si="2"/>
        <v>210</v>
      </c>
      <c r="K38" s="164">
        <f t="shared" si="3"/>
        <v>75</v>
      </c>
      <c r="L38" s="194"/>
      <c r="O38" s="194"/>
      <c r="P38" s="260"/>
      <c r="Q38" s="262"/>
      <c r="R38" s="126"/>
      <c r="S38" s="263"/>
    </row>
    <row r="39" spans="1:27" ht="15.75" customHeight="1" x14ac:dyDescent="0.25">
      <c r="A39" s="85"/>
      <c r="B39" s="159"/>
      <c r="C39" s="165">
        <f t="shared" si="7"/>
        <v>46415</v>
      </c>
      <c r="D39" s="173">
        <v>100</v>
      </c>
      <c r="E39" s="156">
        <f t="shared" si="5"/>
        <v>70</v>
      </c>
      <c r="F39" s="173">
        <v>110</v>
      </c>
      <c r="G39" s="273">
        <f t="shared" si="1"/>
        <v>10</v>
      </c>
      <c r="H39" s="169">
        <f t="shared" si="6"/>
        <v>5</v>
      </c>
      <c r="I39" s="185"/>
      <c r="J39" s="219">
        <f t="shared" si="2"/>
        <v>210</v>
      </c>
      <c r="K39" s="164">
        <f t="shared" si="3"/>
        <v>75</v>
      </c>
      <c r="L39" s="194"/>
      <c r="M39" s="362" t="str">
        <f>C2</f>
        <v>FEVRIER 2024</v>
      </c>
      <c r="N39" s="363"/>
      <c r="O39" s="194"/>
      <c r="P39" s="260"/>
      <c r="Q39" s="262"/>
      <c r="R39" s="126"/>
      <c r="S39" s="263"/>
    </row>
    <row r="40" spans="1:27" ht="15.75" customHeight="1" thickBot="1" x14ac:dyDescent="0.3">
      <c r="A40" s="85"/>
      <c r="B40" s="159"/>
      <c r="C40" s="160">
        <f t="shared" si="7"/>
        <v>46416</v>
      </c>
      <c r="D40" s="172">
        <v>100</v>
      </c>
      <c r="E40" s="156">
        <f t="shared" si="5"/>
        <v>70</v>
      </c>
      <c r="F40" s="172">
        <v>110</v>
      </c>
      <c r="G40" s="273">
        <f t="shared" si="1"/>
        <v>10</v>
      </c>
      <c r="H40" s="169">
        <f t="shared" si="6"/>
        <v>5</v>
      </c>
      <c r="I40" s="184"/>
      <c r="J40" s="218">
        <f t="shared" si="2"/>
        <v>210</v>
      </c>
      <c r="K40" s="164">
        <f t="shared" si="3"/>
        <v>75</v>
      </c>
      <c r="L40" s="194"/>
      <c r="M40" s="364" t="s">
        <v>83</v>
      </c>
      <c r="N40" s="365"/>
      <c r="O40" s="194"/>
      <c r="P40" s="260"/>
      <c r="Q40" s="262"/>
      <c r="R40" s="126"/>
      <c r="S40" s="263"/>
    </row>
    <row r="41" spans="1:27" ht="15.75" customHeight="1" x14ac:dyDescent="0.25">
      <c r="A41" s="85"/>
      <c r="B41" s="159"/>
      <c r="C41" s="160">
        <f t="shared" si="7"/>
        <v>46417</v>
      </c>
      <c r="D41" s="233">
        <v>150</v>
      </c>
      <c r="E41" s="303">
        <f t="shared" si="5"/>
        <v>75</v>
      </c>
      <c r="F41" s="175">
        <v>110</v>
      </c>
      <c r="G41" s="273">
        <f t="shared" si="1"/>
        <v>10</v>
      </c>
      <c r="H41" s="169">
        <f t="shared" si="6"/>
        <v>5</v>
      </c>
      <c r="I41" s="183"/>
      <c r="J41" s="220"/>
      <c r="K41" s="164"/>
      <c r="L41" s="194"/>
      <c r="M41" s="366">
        <f>SUM(N35-N37)</f>
        <v>290</v>
      </c>
      <c r="N41" s="367"/>
      <c r="O41" s="194"/>
      <c r="P41" s="260"/>
      <c r="Q41" s="262"/>
      <c r="R41" s="126"/>
      <c r="S41" s="263"/>
    </row>
    <row r="42" spans="1:27" ht="15.75" customHeight="1" thickBot="1" x14ac:dyDescent="0.3">
      <c r="A42" s="85"/>
      <c r="B42" s="159"/>
      <c r="C42" s="160">
        <f t="shared" si="7"/>
        <v>46418</v>
      </c>
      <c r="D42" s="172"/>
      <c r="E42" s="156">
        <f t="shared" si="5"/>
        <v>70</v>
      </c>
      <c r="F42" s="176"/>
      <c r="G42" s="273">
        <f t="shared" si="1"/>
        <v>0</v>
      </c>
      <c r="H42" s="169">
        <f t="shared" si="6"/>
        <v>0</v>
      </c>
      <c r="I42" s="184"/>
      <c r="J42" s="218"/>
      <c r="K42" s="164"/>
      <c r="L42" s="194"/>
      <c r="M42" s="368"/>
      <c r="N42" s="369"/>
      <c r="O42" s="194"/>
      <c r="P42" s="260"/>
      <c r="Q42" s="262"/>
      <c r="R42" s="126"/>
      <c r="S42" s="263"/>
    </row>
    <row r="43" spans="1:27" ht="18.75" customHeight="1" x14ac:dyDescent="0.25">
      <c r="A43" s="133"/>
      <c r="B43" s="134"/>
      <c r="C43" s="370" t="s">
        <v>0</v>
      </c>
      <c r="D43" s="372">
        <f>SUM(D12:D42)</f>
        <v>3050</v>
      </c>
      <c r="E43" s="374">
        <f>SUM(E12:E42)</f>
        <v>1915</v>
      </c>
      <c r="F43" s="376">
        <f>SUM(F12:F42)</f>
        <v>2860</v>
      </c>
      <c r="G43" s="378" t="s">
        <v>96</v>
      </c>
      <c r="H43" s="171">
        <f>SUM(H12:H42)</f>
        <v>130</v>
      </c>
      <c r="I43" s="186"/>
      <c r="J43" s="380">
        <f>SUM(J12:J42)</f>
        <v>5650</v>
      </c>
      <c r="K43" s="383">
        <f>SUM(K12:K42,H44)</f>
        <v>3395</v>
      </c>
      <c r="L43" s="385">
        <f>SUM(L12:N42)</f>
        <v>20580</v>
      </c>
      <c r="M43" s="217"/>
      <c r="N43" s="217"/>
      <c r="O43" s="204"/>
      <c r="P43" s="222"/>
      <c r="Q43" s="261"/>
      <c r="R43" s="386"/>
      <c r="S43" s="387"/>
    </row>
    <row r="44" spans="1:27" ht="18.75" customHeight="1" thickBot="1" x14ac:dyDescent="0.3">
      <c r="A44" s="135"/>
      <c r="B44" s="136"/>
      <c r="C44" s="371"/>
      <c r="D44" s="373"/>
      <c r="E44" s="375"/>
      <c r="F44" s="377"/>
      <c r="G44" s="379"/>
      <c r="H44" s="178">
        <v>1500</v>
      </c>
      <c r="I44" s="187"/>
      <c r="J44" s="381"/>
      <c r="K44" s="384"/>
      <c r="L44" s="385"/>
      <c r="M44" s="217"/>
      <c r="N44" s="217"/>
      <c r="O44" s="201"/>
      <c r="P44" s="223"/>
      <c r="Q44" s="127"/>
      <c r="R44" s="388"/>
      <c r="S44" s="389"/>
    </row>
    <row r="45" spans="1:27" ht="8.25" customHeight="1" x14ac:dyDescent="0.25">
      <c r="A45" s="8"/>
      <c r="B45" s="8"/>
      <c r="C45" s="9"/>
      <c r="D45" s="149"/>
      <c r="E45" s="149"/>
      <c r="F45" s="149"/>
      <c r="G45" s="153"/>
      <c r="H45" s="153"/>
      <c r="I45" s="188"/>
      <c r="J45" s="9"/>
      <c r="K45" s="9"/>
      <c r="L45" s="195"/>
      <c r="M45" s="28"/>
      <c r="N45" s="28"/>
      <c r="O45" s="195"/>
      <c r="P45" s="224"/>
      <c r="Q45" s="8"/>
    </row>
    <row r="46" spans="1:27" hidden="1" x14ac:dyDescent="0.25">
      <c r="F46" s="146" t="s">
        <v>84</v>
      </c>
      <c r="H46" s="161">
        <f>SUM(H43:H44)</f>
        <v>1630</v>
      </c>
      <c r="I46" s="131"/>
    </row>
    <row r="47" spans="1:27" ht="24" customHeight="1" x14ac:dyDescent="0.25">
      <c r="A47" s="5"/>
      <c r="C47" s="382"/>
      <c r="D47" s="390"/>
      <c r="J47" s="26"/>
      <c r="K47" s="26"/>
      <c r="P47" s="225"/>
      <c r="Q47" s="4"/>
    </row>
    <row r="48" spans="1:27" ht="24" customHeight="1" x14ac:dyDescent="0.25">
      <c r="C48" s="382"/>
      <c r="D48" s="391"/>
      <c r="H48" s="161"/>
      <c r="I48" s="131"/>
      <c r="J48" s="26"/>
      <c r="K48" s="161"/>
      <c r="P48" s="226"/>
    </row>
    <row r="49" spans="1:27" ht="24" customHeight="1" x14ac:dyDescent="0.25"/>
    <row r="50" spans="1:27" ht="6.75" customHeight="1" x14ac:dyDescent="0.25">
      <c r="A50" s="83"/>
      <c r="B50" s="83"/>
      <c r="C50" s="83"/>
      <c r="D50" s="150"/>
      <c r="E50" s="150"/>
      <c r="F50" s="150"/>
      <c r="G50" s="154"/>
      <c r="H50" s="154"/>
      <c r="I50" s="189"/>
      <c r="J50" s="83"/>
      <c r="K50" s="83"/>
      <c r="L50" s="196"/>
      <c r="M50" s="83"/>
      <c r="N50" s="83"/>
      <c r="O50" s="196"/>
      <c r="P50" s="91"/>
      <c r="Q50" s="83"/>
      <c r="R50" s="83"/>
      <c r="S50" s="83"/>
    </row>
    <row r="51" spans="1:27" ht="15" customHeight="1" x14ac:dyDescent="0.25">
      <c r="W51" s="353" t="s">
        <v>105</v>
      </c>
      <c r="X51" s="353"/>
      <c r="Y51" s="353"/>
      <c r="Z51" s="353"/>
      <c r="AA51" s="353"/>
    </row>
    <row r="52" spans="1:27" ht="15" hidden="1" customHeight="1" x14ac:dyDescent="0.25">
      <c r="W52" s="353"/>
      <c r="X52" s="353"/>
      <c r="Y52" s="353"/>
      <c r="Z52" s="353"/>
      <c r="AA52" s="353"/>
    </row>
    <row r="53" spans="1:27" ht="15" hidden="1" customHeight="1" x14ac:dyDescent="0.25">
      <c r="A53" s="10" t="s">
        <v>13</v>
      </c>
      <c r="B53" s="10" t="s">
        <v>14</v>
      </c>
      <c r="C53" t="s">
        <v>17</v>
      </c>
      <c r="L53" s="1">
        <v>2024</v>
      </c>
      <c r="W53" s="353"/>
      <c r="X53" s="353"/>
      <c r="Y53" s="353"/>
      <c r="Z53" s="353"/>
      <c r="AA53" s="353"/>
    </row>
    <row r="54" spans="1:27" ht="15" hidden="1" customHeight="1" x14ac:dyDescent="0.25">
      <c r="A54" s="11" t="s">
        <v>16</v>
      </c>
      <c r="B54" s="11" t="s">
        <v>15</v>
      </c>
      <c r="C54" t="s">
        <v>18</v>
      </c>
      <c r="L54" s="1">
        <v>2025</v>
      </c>
      <c r="W54" s="353"/>
      <c r="X54" s="353"/>
      <c r="Y54" s="353"/>
      <c r="Z54" s="353"/>
      <c r="AA54" s="353"/>
    </row>
    <row r="55" spans="1:27" ht="15" hidden="1" customHeight="1" x14ac:dyDescent="0.25">
      <c r="C55" t="s">
        <v>19</v>
      </c>
      <c r="L55" s="1">
        <v>2026</v>
      </c>
      <c r="W55" s="353"/>
      <c r="X55" s="353"/>
      <c r="Y55" s="353"/>
      <c r="Z55" s="353"/>
      <c r="AA55" s="353"/>
    </row>
    <row r="56" spans="1:27" ht="15" hidden="1" customHeight="1" x14ac:dyDescent="0.25">
      <c r="C56" t="s">
        <v>20</v>
      </c>
      <c r="L56" s="1">
        <v>2027</v>
      </c>
      <c r="W56" s="353"/>
      <c r="X56" s="353"/>
      <c r="Y56" s="353"/>
      <c r="Z56" s="353"/>
      <c r="AA56" s="353"/>
    </row>
    <row r="57" spans="1:27" ht="15" hidden="1" customHeight="1" x14ac:dyDescent="0.25">
      <c r="C57" t="s">
        <v>21</v>
      </c>
      <c r="L57" s="1">
        <v>2028</v>
      </c>
      <c r="W57" s="353"/>
      <c r="X57" s="353"/>
      <c r="Y57" s="353"/>
      <c r="Z57" s="353"/>
      <c r="AA57" s="353"/>
    </row>
    <row r="58" spans="1:27" ht="15" hidden="1" customHeight="1" x14ac:dyDescent="0.25">
      <c r="C58" t="s">
        <v>22</v>
      </c>
      <c r="L58" s="1">
        <v>2029</v>
      </c>
      <c r="W58" s="353"/>
      <c r="X58" s="353"/>
      <c r="Y58" s="353"/>
      <c r="Z58" s="353"/>
      <c r="AA58" s="353"/>
    </row>
    <row r="59" spans="1:27" ht="15" hidden="1" customHeight="1" x14ac:dyDescent="0.25">
      <c r="C59" t="s">
        <v>23</v>
      </c>
      <c r="L59" s="1">
        <v>2030</v>
      </c>
      <c r="W59" s="353"/>
      <c r="X59" s="353"/>
      <c r="Y59" s="353"/>
      <c r="Z59" s="353"/>
      <c r="AA59" s="353"/>
    </row>
    <row r="60" spans="1:27" ht="15" hidden="1" customHeight="1" x14ac:dyDescent="0.25">
      <c r="C60" t="s">
        <v>24</v>
      </c>
      <c r="L60" s="1">
        <v>2031</v>
      </c>
      <c r="W60" s="353"/>
      <c r="X60" s="353"/>
      <c r="Y60" s="353"/>
      <c r="Z60" s="353"/>
      <c r="AA60" s="353"/>
    </row>
    <row r="61" spans="1:27" ht="15" hidden="1" customHeight="1" x14ac:dyDescent="0.25">
      <c r="C61" t="s">
        <v>25</v>
      </c>
      <c r="L61" s="1">
        <v>2032</v>
      </c>
      <c r="W61" s="353"/>
      <c r="X61" s="353"/>
      <c r="Y61" s="353"/>
      <c r="Z61" s="353"/>
      <c r="AA61" s="353"/>
    </row>
    <row r="62" spans="1:27" ht="15" hidden="1" customHeight="1" x14ac:dyDescent="0.25">
      <c r="C62" t="s">
        <v>26</v>
      </c>
      <c r="L62" s="1">
        <v>2033</v>
      </c>
      <c r="W62" s="353"/>
      <c r="X62" s="353"/>
      <c r="Y62" s="353"/>
      <c r="Z62" s="353"/>
      <c r="AA62" s="353"/>
    </row>
    <row r="63" spans="1:27" ht="15" hidden="1" customHeight="1" x14ac:dyDescent="0.25">
      <c r="C63" t="s">
        <v>27</v>
      </c>
      <c r="L63" s="1">
        <v>2034</v>
      </c>
      <c r="W63" s="353"/>
      <c r="X63" s="353"/>
      <c r="Y63" s="353"/>
      <c r="Z63" s="353"/>
      <c r="AA63" s="353"/>
    </row>
    <row r="64" spans="1:27" ht="15" hidden="1" customHeight="1" x14ac:dyDescent="0.25">
      <c r="C64" t="s">
        <v>28</v>
      </c>
      <c r="L64" s="1">
        <v>2035</v>
      </c>
      <c r="W64" s="353"/>
      <c r="X64" s="353"/>
      <c r="Y64" s="353"/>
      <c r="Z64" s="353"/>
      <c r="AA64" s="353"/>
    </row>
    <row r="65" spans="12:27" ht="15" hidden="1" customHeight="1" x14ac:dyDescent="0.25">
      <c r="L65" s="1">
        <v>2036</v>
      </c>
      <c r="W65" s="353"/>
      <c r="X65" s="353"/>
      <c r="Y65" s="353"/>
      <c r="Z65" s="353"/>
      <c r="AA65" s="353"/>
    </row>
    <row r="66" spans="12:27" ht="15" hidden="1" customHeight="1" x14ac:dyDescent="0.25">
      <c r="L66" s="1">
        <v>2037</v>
      </c>
      <c r="W66" s="353"/>
      <c r="X66" s="353"/>
      <c r="Y66" s="353"/>
      <c r="Z66" s="353"/>
      <c r="AA66" s="353"/>
    </row>
    <row r="67" spans="12:27" ht="15" hidden="1" customHeight="1" x14ac:dyDescent="0.25">
      <c r="L67" s="1">
        <v>2038</v>
      </c>
      <c r="W67" s="353"/>
      <c r="X67" s="353"/>
      <c r="Y67" s="353"/>
      <c r="Z67" s="353"/>
      <c r="AA67" s="353"/>
    </row>
    <row r="68" spans="12:27" ht="15" hidden="1" customHeight="1" x14ac:dyDescent="0.25">
      <c r="L68" s="1">
        <v>2039</v>
      </c>
      <c r="W68" s="353"/>
      <c r="X68" s="353"/>
      <c r="Y68" s="353"/>
      <c r="Z68" s="353"/>
      <c r="AA68" s="353"/>
    </row>
    <row r="69" spans="12:27" ht="15" hidden="1" customHeight="1" x14ac:dyDescent="0.25">
      <c r="L69" s="1">
        <v>2040</v>
      </c>
      <c r="W69" s="353"/>
      <c r="X69" s="353"/>
      <c r="Y69" s="353"/>
      <c r="Z69" s="353"/>
      <c r="AA69" s="353"/>
    </row>
    <row r="70" spans="12:27" ht="15" hidden="1" customHeight="1" x14ac:dyDescent="0.25">
      <c r="L70" s="1">
        <v>2041</v>
      </c>
      <c r="W70" s="353"/>
      <c r="X70" s="353"/>
      <c r="Y70" s="353"/>
      <c r="Z70" s="353"/>
      <c r="AA70" s="353"/>
    </row>
    <row r="71" spans="12:27" ht="15" hidden="1" customHeight="1" x14ac:dyDescent="0.25">
      <c r="L71" s="1">
        <v>2042</v>
      </c>
      <c r="W71" s="353"/>
      <c r="X71" s="353"/>
      <c r="Y71" s="353"/>
      <c r="Z71" s="353"/>
      <c r="AA71" s="353"/>
    </row>
    <row r="72" spans="12:27" ht="15" hidden="1" customHeight="1" x14ac:dyDescent="0.25">
      <c r="L72" s="1">
        <v>2043</v>
      </c>
      <c r="W72" s="353"/>
      <c r="X72" s="353"/>
      <c r="Y72" s="353"/>
      <c r="Z72" s="353"/>
      <c r="AA72" s="353"/>
    </row>
    <row r="73" spans="12:27" ht="15" hidden="1" customHeight="1" x14ac:dyDescent="0.25">
      <c r="L73" s="1">
        <v>2044</v>
      </c>
      <c r="W73" s="353"/>
      <c r="X73" s="353"/>
      <c r="Y73" s="353"/>
      <c r="Z73" s="353"/>
      <c r="AA73" s="353"/>
    </row>
    <row r="74" spans="12:27" ht="15" hidden="1" customHeight="1" x14ac:dyDescent="0.25">
      <c r="L74" s="1">
        <v>2045</v>
      </c>
      <c r="W74" s="353"/>
      <c r="X74" s="353"/>
      <c r="Y74" s="353"/>
      <c r="Z74" s="353"/>
      <c r="AA74" s="353"/>
    </row>
    <row r="75" spans="12:27" ht="15" hidden="1" customHeight="1" x14ac:dyDescent="0.25">
      <c r="L75" s="1">
        <v>2046</v>
      </c>
      <c r="W75" s="353"/>
      <c r="X75" s="353"/>
      <c r="Y75" s="353"/>
      <c r="Z75" s="353"/>
      <c r="AA75" s="353"/>
    </row>
    <row r="76" spans="12:27" ht="15" hidden="1" customHeight="1" x14ac:dyDescent="0.25">
      <c r="L76" s="1">
        <v>2047</v>
      </c>
      <c r="W76" s="353"/>
      <c r="X76" s="353"/>
      <c r="Y76" s="353"/>
      <c r="Z76" s="353"/>
      <c r="AA76" s="353"/>
    </row>
    <row r="77" spans="12:27" ht="15" hidden="1" customHeight="1" x14ac:dyDescent="0.25">
      <c r="L77" s="1">
        <v>2048</v>
      </c>
      <c r="W77" s="353"/>
      <c r="X77" s="353"/>
      <c r="Y77" s="353"/>
      <c r="Z77" s="353"/>
      <c r="AA77" s="353"/>
    </row>
    <row r="78" spans="12:27" ht="15" hidden="1" customHeight="1" x14ac:dyDescent="0.25">
      <c r="L78" s="1">
        <v>2049</v>
      </c>
      <c r="W78" s="353"/>
      <c r="X78" s="353"/>
      <c r="Y78" s="353"/>
      <c r="Z78" s="353"/>
      <c r="AA78" s="353"/>
    </row>
    <row r="79" spans="12:27" ht="15" hidden="1" customHeight="1" x14ac:dyDescent="0.25">
      <c r="L79" s="1">
        <v>2050</v>
      </c>
      <c r="W79" s="353"/>
      <c r="X79" s="353"/>
      <c r="Y79" s="353"/>
      <c r="Z79" s="353"/>
      <c r="AA79" s="353"/>
    </row>
    <row r="80" spans="12:27" ht="15" hidden="1" customHeight="1" x14ac:dyDescent="0.25">
      <c r="L80" s="1">
        <v>2051</v>
      </c>
      <c r="W80" s="353"/>
      <c r="X80" s="353"/>
      <c r="Y80" s="353"/>
      <c r="Z80" s="353"/>
      <c r="AA80" s="353"/>
    </row>
    <row r="81" spans="12:27" ht="15" hidden="1" customHeight="1" x14ac:dyDescent="0.25">
      <c r="L81" s="1">
        <v>2052</v>
      </c>
      <c r="W81" s="353"/>
      <c r="X81" s="353"/>
      <c r="Y81" s="353"/>
      <c r="Z81" s="353"/>
      <c r="AA81" s="353"/>
    </row>
    <row r="82" spans="12:27" ht="15" hidden="1" customHeight="1" x14ac:dyDescent="0.25">
      <c r="L82" s="1">
        <v>2053</v>
      </c>
      <c r="W82" s="353"/>
      <c r="X82" s="353"/>
      <c r="Y82" s="353"/>
      <c r="Z82" s="353"/>
      <c r="AA82" s="353"/>
    </row>
    <row r="83" spans="12:27" ht="15" hidden="1" customHeight="1" x14ac:dyDescent="0.25">
      <c r="L83" s="1">
        <v>2054</v>
      </c>
      <c r="W83" s="353"/>
      <c r="X83" s="353"/>
      <c r="Y83" s="353"/>
      <c r="Z83" s="353"/>
      <c r="AA83" s="353"/>
    </row>
    <row r="84" spans="12:27" ht="15" hidden="1" customHeight="1" x14ac:dyDescent="0.25">
      <c r="L84" s="1">
        <v>2055</v>
      </c>
      <c r="W84" s="353"/>
      <c r="X84" s="353"/>
      <c r="Y84" s="353"/>
      <c r="Z84" s="353"/>
      <c r="AA84" s="353"/>
    </row>
    <row r="85" spans="12:27" ht="15" hidden="1" customHeight="1" x14ac:dyDescent="0.25">
      <c r="L85" s="1">
        <v>2056</v>
      </c>
      <c r="W85" s="353"/>
      <c r="X85" s="353"/>
      <c r="Y85" s="353"/>
      <c r="Z85" s="353"/>
      <c r="AA85" s="353"/>
    </row>
    <row r="86" spans="12:27" ht="15" hidden="1" customHeight="1" x14ac:dyDescent="0.25">
      <c r="L86" s="1">
        <v>2057</v>
      </c>
      <c r="W86" s="353"/>
      <c r="X86" s="353"/>
      <c r="Y86" s="353"/>
      <c r="Z86" s="353"/>
      <c r="AA86" s="353"/>
    </row>
    <row r="87" spans="12:27" ht="15" hidden="1" customHeight="1" x14ac:dyDescent="0.25">
      <c r="L87" s="1">
        <v>2058</v>
      </c>
      <c r="W87" s="353"/>
      <c r="X87" s="353"/>
      <c r="Y87" s="353"/>
      <c r="Z87" s="353"/>
      <c r="AA87" s="353"/>
    </row>
    <row r="88" spans="12:27" ht="15" hidden="1" customHeight="1" x14ac:dyDescent="0.25">
      <c r="L88" s="1">
        <v>2059</v>
      </c>
      <c r="W88" s="353"/>
      <c r="X88" s="353"/>
      <c r="Y88" s="353"/>
      <c r="Z88" s="353"/>
      <c r="AA88" s="353"/>
    </row>
    <row r="89" spans="12:27" ht="15" hidden="1" customHeight="1" x14ac:dyDescent="0.25">
      <c r="L89" s="1">
        <v>2060</v>
      </c>
      <c r="W89" s="353"/>
      <c r="X89" s="353"/>
      <c r="Y89" s="353"/>
      <c r="Z89" s="353"/>
      <c r="AA89" s="353"/>
    </row>
    <row r="90" spans="12:27" ht="15" hidden="1" customHeight="1" x14ac:dyDescent="0.25">
      <c r="L90" s="1">
        <v>2061</v>
      </c>
      <c r="W90" s="353"/>
      <c r="X90" s="353"/>
      <c r="Y90" s="353"/>
      <c r="Z90" s="353"/>
      <c r="AA90" s="353"/>
    </row>
    <row r="91" spans="12:27" ht="15" hidden="1" customHeight="1" x14ac:dyDescent="0.25">
      <c r="L91" s="1">
        <v>2062</v>
      </c>
      <c r="W91" s="353"/>
      <c r="X91" s="353"/>
      <c r="Y91" s="353"/>
      <c r="Z91" s="353"/>
      <c r="AA91" s="353"/>
    </row>
    <row r="92" spans="12:27" ht="15" hidden="1" customHeight="1" x14ac:dyDescent="0.25">
      <c r="L92" s="1">
        <v>2063</v>
      </c>
      <c r="W92" s="353"/>
      <c r="X92" s="353"/>
      <c r="Y92" s="353"/>
      <c r="Z92" s="353"/>
      <c r="AA92" s="353"/>
    </row>
    <row r="93" spans="12:27" ht="15" hidden="1" customHeight="1" x14ac:dyDescent="0.25">
      <c r="L93" s="1">
        <v>2064</v>
      </c>
      <c r="W93" s="353"/>
      <c r="X93" s="353"/>
      <c r="Y93" s="353"/>
      <c r="Z93" s="353"/>
      <c r="AA93" s="353"/>
    </row>
    <row r="94" spans="12:27" ht="15" hidden="1" customHeight="1" x14ac:dyDescent="0.25">
      <c r="L94" s="1">
        <v>2065</v>
      </c>
      <c r="W94" s="353"/>
      <c r="X94" s="353"/>
      <c r="Y94" s="353"/>
      <c r="Z94" s="353"/>
      <c r="AA94" s="353"/>
    </row>
    <row r="95" spans="12:27" ht="15" hidden="1" customHeight="1" x14ac:dyDescent="0.25">
      <c r="L95" s="1">
        <v>2066</v>
      </c>
      <c r="W95" s="353"/>
      <c r="X95" s="353"/>
      <c r="Y95" s="353"/>
      <c r="Z95" s="353"/>
      <c r="AA95" s="353"/>
    </row>
    <row r="96" spans="12:27" ht="15" hidden="1" customHeight="1" x14ac:dyDescent="0.25">
      <c r="L96" s="1">
        <v>2067</v>
      </c>
      <c r="W96" s="353"/>
      <c r="X96" s="353"/>
      <c r="Y96" s="353"/>
      <c r="Z96" s="353"/>
      <c r="AA96" s="353"/>
    </row>
    <row r="97" spans="1:27" ht="15" hidden="1" customHeight="1" x14ac:dyDescent="0.25">
      <c r="L97" s="1">
        <v>2068</v>
      </c>
      <c r="W97" s="353"/>
      <c r="X97" s="353"/>
      <c r="Y97" s="353"/>
      <c r="Z97" s="353"/>
      <c r="AA97" s="353"/>
    </row>
    <row r="98" spans="1:27" ht="15" hidden="1" customHeight="1" x14ac:dyDescent="0.25">
      <c r="L98" s="1">
        <v>2069</v>
      </c>
      <c r="W98" s="353"/>
      <c r="X98" s="353"/>
      <c r="Y98" s="353"/>
      <c r="Z98" s="353"/>
      <c r="AA98" s="353"/>
    </row>
    <row r="99" spans="1:27" ht="15" hidden="1" customHeight="1" x14ac:dyDescent="0.25">
      <c r="L99" s="1">
        <v>2070</v>
      </c>
      <c r="W99" s="353"/>
      <c r="X99" s="353"/>
      <c r="Y99" s="353"/>
      <c r="Z99" s="353"/>
      <c r="AA99" s="353"/>
    </row>
    <row r="100" spans="1:27" ht="15" hidden="1" customHeight="1" x14ac:dyDescent="0.25">
      <c r="L100" s="1">
        <v>2071</v>
      </c>
      <c r="W100" s="353"/>
      <c r="X100" s="353"/>
      <c r="Y100" s="353"/>
      <c r="Z100" s="353"/>
      <c r="AA100" s="353"/>
    </row>
    <row r="101" spans="1:27" ht="15" hidden="1" customHeight="1" x14ac:dyDescent="0.25">
      <c r="L101" s="1">
        <v>2072</v>
      </c>
      <c r="W101" s="353"/>
      <c r="X101" s="353"/>
      <c r="Y101" s="353"/>
      <c r="Z101" s="353"/>
      <c r="AA101" s="353"/>
    </row>
    <row r="102" spans="1:27" ht="15" hidden="1" customHeight="1" x14ac:dyDescent="0.25">
      <c r="L102" s="1">
        <v>2073</v>
      </c>
      <c r="W102" s="353"/>
      <c r="X102" s="353"/>
      <c r="Y102" s="353"/>
      <c r="Z102" s="353"/>
      <c r="AA102" s="353"/>
    </row>
    <row r="103" spans="1:27" ht="15" hidden="1" customHeight="1" x14ac:dyDescent="0.25">
      <c r="L103" s="1">
        <v>2074</v>
      </c>
      <c r="W103" s="353"/>
      <c r="X103" s="353"/>
      <c r="Y103" s="353"/>
      <c r="Z103" s="353"/>
      <c r="AA103" s="353"/>
    </row>
    <row r="104" spans="1:27" ht="15" hidden="1" customHeight="1" x14ac:dyDescent="0.25">
      <c r="L104" s="1">
        <v>2075</v>
      </c>
      <c r="W104" s="353"/>
      <c r="X104" s="353"/>
      <c r="Y104" s="353"/>
      <c r="Z104" s="353"/>
      <c r="AA104" s="353"/>
    </row>
    <row r="105" spans="1:27" ht="15" hidden="1" customHeight="1" x14ac:dyDescent="0.25">
      <c r="L105" s="1">
        <v>2076</v>
      </c>
      <c r="W105" s="353"/>
      <c r="X105" s="353"/>
      <c r="Y105" s="353"/>
      <c r="Z105" s="353"/>
      <c r="AA105" s="353"/>
    </row>
    <row r="106" spans="1:27" ht="15" hidden="1" customHeight="1" x14ac:dyDescent="0.25">
      <c r="L106" s="1">
        <v>2077</v>
      </c>
      <c r="W106" s="353"/>
      <c r="X106" s="353"/>
      <c r="Y106" s="353"/>
      <c r="Z106" s="353"/>
      <c r="AA106" s="353"/>
    </row>
    <row r="107" spans="1:27" ht="15" hidden="1" customHeight="1" x14ac:dyDescent="0.25">
      <c r="L107" s="1">
        <v>2078</v>
      </c>
      <c r="W107" s="353"/>
      <c r="X107" s="353"/>
      <c r="Y107" s="353"/>
      <c r="Z107" s="353"/>
      <c r="AA107" s="353"/>
    </row>
    <row r="108" spans="1:27" ht="15" hidden="1" customHeight="1" x14ac:dyDescent="0.25">
      <c r="L108" s="1">
        <v>2079</v>
      </c>
      <c r="W108" s="353"/>
      <c r="X108" s="353"/>
      <c r="Y108" s="353"/>
      <c r="Z108" s="353"/>
      <c r="AA108" s="353"/>
    </row>
    <row r="109" spans="1:27" ht="15" hidden="1" customHeight="1" x14ac:dyDescent="0.25">
      <c r="L109" s="1">
        <v>2080</v>
      </c>
      <c r="W109" s="353"/>
      <c r="X109" s="353"/>
      <c r="Y109" s="353"/>
      <c r="Z109" s="353"/>
      <c r="AA109" s="353"/>
    </row>
    <row r="110" spans="1:27" ht="15" hidden="1" customHeight="1" x14ac:dyDescent="0.25">
      <c r="A110" t="e">
        <f>#REF!</f>
        <v>#REF!</v>
      </c>
      <c r="B110" t="e">
        <f>#REF!</f>
        <v>#REF!</v>
      </c>
      <c r="W110" s="353"/>
      <c r="X110" s="353"/>
      <c r="Y110" s="353"/>
      <c r="Z110" s="353"/>
      <c r="AA110" s="353"/>
    </row>
    <row r="111" spans="1:27" ht="15" hidden="1" customHeight="1" x14ac:dyDescent="0.25">
      <c r="A111" t="e">
        <f>#REF!</f>
        <v>#REF!</v>
      </c>
      <c r="B111" t="e">
        <f>#REF!</f>
        <v>#REF!</v>
      </c>
      <c r="W111" s="353"/>
      <c r="X111" s="353"/>
      <c r="Y111" s="353"/>
      <c r="Z111" s="353"/>
      <c r="AA111" s="353"/>
    </row>
    <row r="112" spans="1:27" ht="15" hidden="1" customHeight="1" x14ac:dyDescent="0.25">
      <c r="A112" t="e">
        <f>#REF!</f>
        <v>#REF!</v>
      </c>
      <c r="B112" t="e">
        <f>#REF!</f>
        <v>#REF!</v>
      </c>
      <c r="W112" s="353"/>
      <c r="X112" s="353"/>
      <c r="Y112" s="353"/>
      <c r="Z112" s="353"/>
      <c r="AA112" s="353"/>
    </row>
    <row r="113" spans="1:27" ht="15" hidden="1" customHeight="1" x14ac:dyDescent="0.25">
      <c r="A113" t="e">
        <f>#REF!</f>
        <v>#REF!</v>
      </c>
      <c r="B113" t="e">
        <f>#REF!</f>
        <v>#REF!</v>
      </c>
      <c r="W113" s="353"/>
      <c r="X113" s="353"/>
      <c r="Y113" s="353"/>
      <c r="Z113" s="353"/>
      <c r="AA113" s="353"/>
    </row>
    <row r="114" spans="1:27" ht="15" hidden="1" customHeight="1" x14ac:dyDescent="0.25">
      <c r="A114" t="e">
        <f>#REF!</f>
        <v>#REF!</v>
      </c>
      <c r="B114" t="e">
        <f>#REF!</f>
        <v>#REF!</v>
      </c>
      <c r="W114" s="353"/>
      <c r="X114" s="353"/>
      <c r="Y114" s="353"/>
      <c r="Z114" s="353"/>
      <c r="AA114" s="353"/>
    </row>
    <row r="115" spans="1:27" ht="15" hidden="1" customHeight="1" x14ac:dyDescent="0.25">
      <c r="A115" t="e">
        <f>#REF!</f>
        <v>#REF!</v>
      </c>
      <c r="B115" t="e">
        <f>#REF!</f>
        <v>#REF!</v>
      </c>
      <c r="W115" s="353"/>
      <c r="X115" s="353"/>
      <c r="Y115" s="353"/>
      <c r="Z115" s="353"/>
      <c r="AA115" s="353"/>
    </row>
    <row r="116" spans="1:27" ht="15" hidden="1" customHeight="1" x14ac:dyDescent="0.25">
      <c r="A116" t="e">
        <f>#REF!</f>
        <v>#REF!</v>
      </c>
      <c r="B116" t="e">
        <f>#REF!</f>
        <v>#REF!</v>
      </c>
      <c r="W116" s="353"/>
      <c r="X116" s="353"/>
      <c r="Y116" s="353"/>
      <c r="Z116" s="353"/>
      <c r="AA116" s="353"/>
    </row>
    <row r="117" spans="1:27" ht="15" hidden="1" customHeight="1" x14ac:dyDescent="0.25">
      <c r="A117" t="e">
        <f>#REF!</f>
        <v>#REF!</v>
      </c>
      <c r="B117" t="e">
        <f>#REF!</f>
        <v>#REF!</v>
      </c>
      <c r="W117" s="353"/>
      <c r="X117" s="353"/>
      <c r="Y117" s="353"/>
      <c r="Z117" s="353"/>
      <c r="AA117" s="353"/>
    </row>
    <row r="118" spans="1:27" ht="15" hidden="1" customHeight="1" x14ac:dyDescent="0.25">
      <c r="A118" t="e">
        <f>#REF!</f>
        <v>#REF!</v>
      </c>
      <c r="B118" t="e">
        <f>#REF!</f>
        <v>#REF!</v>
      </c>
      <c r="W118" s="353"/>
      <c r="X118" s="353"/>
      <c r="Y118" s="353"/>
      <c r="Z118" s="353"/>
      <c r="AA118" s="353"/>
    </row>
    <row r="119" spans="1:27" ht="15" hidden="1" customHeight="1" x14ac:dyDescent="0.25">
      <c r="A119" t="e">
        <f>#REF!</f>
        <v>#REF!</v>
      </c>
      <c r="B119" t="e">
        <f>#REF!</f>
        <v>#REF!</v>
      </c>
      <c r="W119" s="353"/>
      <c r="X119" s="353"/>
      <c r="Y119" s="353"/>
      <c r="Z119" s="353"/>
      <c r="AA119" s="353"/>
    </row>
    <row r="120" spans="1:27" ht="15" hidden="1" customHeight="1" x14ac:dyDescent="0.25">
      <c r="A120" t="e">
        <f>#REF!</f>
        <v>#REF!</v>
      </c>
      <c r="B120" t="e">
        <f>#REF!</f>
        <v>#REF!</v>
      </c>
      <c r="W120" s="353"/>
      <c r="X120" s="353"/>
      <c r="Y120" s="353"/>
      <c r="Z120" s="353"/>
      <c r="AA120" s="353"/>
    </row>
    <row r="121" spans="1:27" ht="15" hidden="1" customHeight="1" x14ac:dyDescent="0.25">
      <c r="A121" t="e">
        <f>#REF!</f>
        <v>#REF!</v>
      </c>
      <c r="B121" t="e">
        <f>#REF!</f>
        <v>#REF!</v>
      </c>
      <c r="W121" s="353"/>
      <c r="X121" s="353"/>
      <c r="Y121" s="353"/>
      <c r="Z121" s="353"/>
      <c r="AA121" s="353"/>
    </row>
    <row r="122" spans="1:27" ht="15" hidden="1" customHeight="1" x14ac:dyDescent="0.25">
      <c r="A122" t="e">
        <f>#REF!</f>
        <v>#REF!</v>
      </c>
      <c r="B122" t="e">
        <f>#REF!</f>
        <v>#REF!</v>
      </c>
      <c r="W122" s="353"/>
      <c r="X122" s="353"/>
      <c r="Y122" s="353"/>
      <c r="Z122" s="353"/>
      <c r="AA122" s="353"/>
    </row>
    <row r="123" spans="1:27" ht="15" hidden="1" customHeight="1" x14ac:dyDescent="0.25">
      <c r="A123" t="e">
        <f>#REF!</f>
        <v>#REF!</v>
      </c>
      <c r="B123" t="e">
        <f>#REF!</f>
        <v>#REF!</v>
      </c>
      <c r="W123" s="353"/>
      <c r="X123" s="353"/>
      <c r="Y123" s="353"/>
      <c r="Z123" s="353"/>
      <c r="AA123" s="353"/>
    </row>
    <row r="124" spans="1:27" ht="15" hidden="1" customHeight="1" x14ac:dyDescent="0.25">
      <c r="A124" t="e">
        <f>#REF!</f>
        <v>#REF!</v>
      </c>
      <c r="B124" t="e">
        <f>#REF!</f>
        <v>#REF!</v>
      </c>
      <c r="W124" s="353"/>
      <c r="X124" s="353"/>
      <c r="Y124" s="353"/>
      <c r="Z124" s="353"/>
      <c r="AA124" s="353"/>
    </row>
    <row r="125" spans="1:27" ht="15" hidden="1" customHeight="1" x14ac:dyDescent="0.25">
      <c r="W125" s="353"/>
      <c r="X125" s="353"/>
      <c r="Y125" s="353"/>
      <c r="Z125" s="353"/>
      <c r="AA125" s="353"/>
    </row>
    <row r="126" spans="1:27" ht="15" hidden="1" customHeight="1" x14ac:dyDescent="0.25">
      <c r="W126" s="353"/>
      <c r="X126" s="353"/>
      <c r="Y126" s="353"/>
      <c r="Z126" s="353"/>
      <c r="AA126" s="353"/>
    </row>
    <row r="127" spans="1:27" ht="15" hidden="1" customHeight="1" x14ac:dyDescent="0.25">
      <c r="W127" s="353"/>
      <c r="X127" s="353"/>
      <c r="Y127" s="353"/>
      <c r="Z127" s="353"/>
      <c r="AA127" s="353"/>
    </row>
    <row r="128" spans="1:27" ht="15" hidden="1" customHeight="1" x14ac:dyDescent="0.25">
      <c r="W128" s="353"/>
      <c r="X128" s="353"/>
      <c r="Y128" s="353"/>
      <c r="Z128" s="353"/>
      <c r="AA128" s="353"/>
    </row>
    <row r="129" spans="1:27" ht="15" hidden="1" customHeight="1" x14ac:dyDescent="0.25">
      <c r="W129" s="353"/>
      <c r="X129" s="353"/>
      <c r="Y129" s="353"/>
      <c r="Z129" s="353"/>
      <c r="AA129" s="353"/>
    </row>
    <row r="130" spans="1:27" ht="15" hidden="1" customHeight="1" x14ac:dyDescent="0.25">
      <c r="W130" s="353"/>
      <c r="X130" s="353"/>
      <c r="Y130" s="353"/>
      <c r="Z130" s="353"/>
      <c r="AA130" s="353"/>
    </row>
    <row r="131" spans="1:27" ht="15" hidden="1" customHeight="1" x14ac:dyDescent="0.25">
      <c r="W131" s="353"/>
      <c r="X131" s="353"/>
      <c r="Y131" s="353"/>
      <c r="Z131" s="353"/>
      <c r="AA131" s="353"/>
    </row>
    <row r="132" spans="1:27" ht="15" hidden="1" customHeight="1" x14ac:dyDescent="0.25">
      <c r="W132" s="353"/>
      <c r="X132" s="353"/>
      <c r="Y132" s="353"/>
      <c r="Z132" s="353"/>
      <c r="AA132" s="353"/>
    </row>
    <row r="133" spans="1:27" ht="15.75" hidden="1" customHeight="1" x14ac:dyDescent="0.25">
      <c r="A133" s="5" t="s">
        <v>35</v>
      </c>
      <c r="P133" s="227"/>
      <c r="Q133" s="4"/>
      <c r="W133" s="353"/>
      <c r="X133" s="353"/>
      <c r="Y133" s="353"/>
      <c r="Z133" s="353"/>
      <c r="AA133" s="353"/>
    </row>
    <row r="134" spans="1:27" ht="15" hidden="1" customHeight="1" x14ac:dyDescent="0.25">
      <c r="W134" s="353"/>
      <c r="X134" s="353"/>
      <c r="Y134" s="353"/>
      <c r="Z134" s="353"/>
      <c r="AA134" s="353"/>
    </row>
    <row r="135" spans="1:27" ht="15" hidden="1" customHeight="1" x14ac:dyDescent="0.25">
      <c r="W135" s="353"/>
      <c r="X135" s="353"/>
      <c r="Y135" s="353"/>
      <c r="Z135" s="353"/>
      <c r="AA135" s="353"/>
    </row>
    <row r="136" spans="1:27" ht="15" hidden="1" customHeight="1" x14ac:dyDescent="0.25">
      <c r="W136" s="353"/>
      <c r="X136" s="353"/>
      <c r="Y136" s="353"/>
      <c r="Z136" s="353"/>
      <c r="AA136" s="353"/>
    </row>
    <row r="137" spans="1:27" ht="15" hidden="1" customHeight="1" x14ac:dyDescent="0.25">
      <c r="W137" s="353"/>
      <c r="X137" s="353"/>
      <c r="Y137" s="353"/>
      <c r="Z137" s="353"/>
      <c r="AA137" s="353"/>
    </row>
    <row r="138" spans="1:27" ht="15" hidden="1" customHeight="1" x14ac:dyDescent="0.25">
      <c r="W138" s="353"/>
      <c r="X138" s="353"/>
      <c r="Y138" s="353"/>
      <c r="Z138" s="353"/>
      <c r="AA138" s="353"/>
    </row>
    <row r="139" spans="1:27" ht="15" hidden="1" customHeight="1" x14ac:dyDescent="0.25">
      <c r="C139" s="382"/>
      <c r="D139" s="14"/>
      <c r="E139" s="14"/>
      <c r="F139" s="14"/>
      <c r="G139" s="141"/>
      <c r="H139" s="141"/>
      <c r="I139" s="190"/>
      <c r="J139" s="141"/>
      <c r="K139" s="141"/>
      <c r="W139" s="353"/>
      <c r="X139" s="353"/>
      <c r="Y139" s="353"/>
      <c r="Z139" s="353"/>
      <c r="AA139" s="353"/>
    </row>
    <row r="140" spans="1:27" ht="15" hidden="1" customHeight="1" x14ac:dyDescent="0.25">
      <c r="C140" s="382"/>
      <c r="D140" s="14"/>
      <c r="E140" s="14"/>
      <c r="F140" s="14"/>
      <c r="G140" s="141"/>
      <c r="H140" s="141"/>
      <c r="I140" s="190"/>
      <c r="J140" s="141"/>
      <c r="K140" s="141"/>
      <c r="W140" s="353"/>
      <c r="X140" s="353"/>
      <c r="Y140" s="353"/>
      <c r="Z140" s="353"/>
      <c r="AA140" s="353"/>
    </row>
    <row r="141" spans="1:27" ht="15" hidden="1" customHeight="1" x14ac:dyDescent="0.25">
      <c r="W141" s="353"/>
      <c r="X141" s="353"/>
      <c r="Y141" s="353"/>
      <c r="Z141" s="353"/>
      <c r="AA141" s="353"/>
    </row>
    <row r="142" spans="1:27" ht="15" hidden="1" customHeight="1" x14ac:dyDescent="0.25">
      <c r="W142" s="353"/>
      <c r="X142" s="353"/>
      <c r="Y142" s="353"/>
      <c r="Z142" s="353"/>
      <c r="AA142" s="353"/>
    </row>
    <row r="143" spans="1:27" ht="15" hidden="1" customHeight="1" x14ac:dyDescent="0.25">
      <c r="W143" s="353"/>
      <c r="X143" s="353"/>
      <c r="Y143" s="353"/>
      <c r="Z143" s="353"/>
      <c r="AA143" s="353"/>
    </row>
    <row r="144" spans="1:27" ht="15" hidden="1" customHeight="1" x14ac:dyDescent="0.25">
      <c r="W144" s="353"/>
      <c r="X144" s="353"/>
      <c r="Y144" s="353"/>
      <c r="Z144" s="353"/>
      <c r="AA144" s="353"/>
    </row>
    <row r="145" spans="23:27" ht="15" hidden="1" customHeight="1" x14ac:dyDescent="0.25">
      <c r="W145" s="353"/>
      <c r="X145" s="353"/>
      <c r="Y145" s="353"/>
      <c r="Z145" s="353"/>
      <c r="AA145" s="353"/>
    </row>
    <row r="146" spans="23:27" ht="15" hidden="1" customHeight="1" x14ac:dyDescent="0.25">
      <c r="W146" s="353"/>
      <c r="X146" s="353"/>
      <c r="Y146" s="353"/>
      <c r="Z146" s="353"/>
      <c r="AA146" s="353"/>
    </row>
    <row r="147" spans="23:27" x14ac:dyDescent="0.25">
      <c r="W147" s="353"/>
      <c r="X147" s="353"/>
      <c r="Y147" s="353"/>
      <c r="Z147" s="353"/>
      <c r="AA147" s="353"/>
    </row>
    <row r="148" spans="23:27" x14ac:dyDescent="0.25">
      <c r="W148" s="353"/>
      <c r="X148" s="353"/>
      <c r="Y148" s="353"/>
      <c r="Z148" s="353"/>
      <c r="AA148" s="353"/>
    </row>
  </sheetData>
  <sheetProtection formatCells="0" formatColumns="0"/>
  <mergeCells count="53">
    <mergeCell ref="W51:AA148"/>
    <mergeCell ref="C139:C140"/>
    <mergeCell ref="K43:K44"/>
    <mergeCell ref="L43:L44"/>
    <mergeCell ref="R43:S43"/>
    <mergeCell ref="R44:S44"/>
    <mergeCell ref="C47:C48"/>
    <mergeCell ref="D47:D48"/>
    <mergeCell ref="M36:N36"/>
    <mergeCell ref="M39:N39"/>
    <mergeCell ref="M40:N40"/>
    <mergeCell ref="M41:N42"/>
    <mergeCell ref="C43:C44"/>
    <mergeCell ref="D43:D44"/>
    <mergeCell ref="E43:E44"/>
    <mergeCell ref="F43:F44"/>
    <mergeCell ref="G43:G44"/>
    <mergeCell ref="J43:J44"/>
    <mergeCell ref="Q25:S25"/>
    <mergeCell ref="M26:N26"/>
    <mergeCell ref="Q26:S26"/>
    <mergeCell ref="M27:M28"/>
    <mergeCell ref="N27:N28"/>
    <mergeCell ref="Q27:S27"/>
    <mergeCell ref="Q28:S28"/>
    <mergeCell ref="Q24:S24"/>
    <mergeCell ref="Q14:S14"/>
    <mergeCell ref="Q15:S15"/>
    <mergeCell ref="Q16:S16"/>
    <mergeCell ref="Q17:S17"/>
    <mergeCell ref="Q19:S19"/>
    <mergeCell ref="Q20:S20"/>
    <mergeCell ref="Q21:S21"/>
    <mergeCell ref="Q22:S22"/>
    <mergeCell ref="Q23:S23"/>
    <mergeCell ref="V17:AA18"/>
    <mergeCell ref="Q18:S18"/>
    <mergeCell ref="M10:N11"/>
    <mergeCell ref="P10:P11"/>
    <mergeCell ref="Q10:S11"/>
    <mergeCell ref="Q12:S12"/>
    <mergeCell ref="V12:AA13"/>
    <mergeCell ref="Q13:S13"/>
    <mergeCell ref="C2:N2"/>
    <mergeCell ref="Q4:R4"/>
    <mergeCell ref="R8:S9"/>
    <mergeCell ref="A10:A11"/>
    <mergeCell ref="B10:B11"/>
    <mergeCell ref="C10:C11"/>
    <mergeCell ref="D10:E11"/>
    <mergeCell ref="F10:H11"/>
    <mergeCell ref="J10:J11"/>
    <mergeCell ref="K10:K11"/>
  </mergeCells>
  <phoneticPr fontId="45" type="noConversion"/>
  <conditionalFormatting sqref="C12:K42">
    <cfRule type="expression" dxfId="18" priority="2">
      <formula>NOT(ISERROR(MATCH($C12,$AF$10:$AF$22,0)))</formula>
    </cfRule>
    <cfRule type="expression" dxfId="17" priority="3">
      <formula>OR(WEEKDAY($C12)=0,WEEKDAY($C12)=2)</formula>
    </cfRule>
  </conditionalFormatting>
  <conditionalFormatting sqref="G16:H42">
    <cfRule type="cellIs" dxfId="16" priority="1" operator="equal">
      <formula>0</formula>
    </cfRule>
  </conditionalFormatting>
  <dataValidations disablePrompts="1" count="2">
    <dataValidation type="list" allowBlank="1" showInputMessage="1" sqref="Q12:S42" xr:uid="{A65951C4-3764-462E-9EF8-58D7AE981EAD}">
      <formula1>$C$67:$C$527</formula1>
    </dataValidation>
    <dataValidation type="list" allowBlank="1" showInputMessage="1" showErrorMessage="1" sqref="A12:A42" xr:uid="{B03E096B-E6D4-48B5-9CBA-25BC257B4DC0}">
      <formula1>$A$52:$A$54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4B7FE-DD8E-4983-A526-5A3BB3CC1180}">
  <sheetPr codeName="Feuil4">
    <tabColor rgb="FF99FFCC"/>
  </sheetPr>
  <dimension ref="A1:AE146"/>
  <sheetViews>
    <sheetView showGridLines="0" topLeftCell="C4" zoomScale="110" zoomScaleNormal="110" workbookViewId="0">
      <selection activeCell="C12" sqref="C12"/>
    </sheetView>
  </sheetViews>
  <sheetFormatPr baseColWidth="10" defaultRowHeight="15" x14ac:dyDescent="0.25"/>
  <cols>
    <col min="1" max="2" width="14.140625" hidden="1" customWidth="1"/>
    <col min="3" max="3" width="18.140625" customWidth="1"/>
    <col min="4" max="4" width="12.140625" style="146" customWidth="1"/>
    <col min="5" max="5" width="10.140625" style="146" customWidth="1"/>
    <col min="6" max="6" width="12.140625" style="146" customWidth="1"/>
    <col min="7" max="7" width="11.140625" style="26" customWidth="1"/>
    <col min="8" max="8" width="10.140625" style="26" customWidth="1"/>
    <col min="9" max="9" width="10.140625" style="129" hidden="1" customWidth="1"/>
    <col min="10" max="11" width="14" customWidth="1"/>
    <col min="12" max="12" width="1.85546875" style="1" customWidth="1"/>
    <col min="13" max="13" width="17.85546875" customWidth="1"/>
    <col min="14" max="14" width="12.140625" customWidth="1"/>
    <col min="15" max="15" width="1.28515625" style="1" customWidth="1"/>
    <col min="16" max="16" width="15.7109375" style="90" hidden="1" customWidth="1"/>
    <col min="17" max="17" width="13.5703125" hidden="1" customWidth="1"/>
    <col min="18" max="18" width="7.85546875" hidden="1" customWidth="1"/>
    <col min="19" max="19" width="18.42578125" hidden="1" customWidth="1"/>
    <col min="20" max="20" width="1.140625" customWidth="1"/>
    <col min="21" max="21" width="2.28515625" customWidth="1"/>
    <col min="22" max="22" width="13.42578125" customWidth="1"/>
    <col min="31" max="31" width="40.5703125" hidden="1" customWidth="1"/>
  </cols>
  <sheetData>
    <row r="1" spans="1:31" ht="4.5" customHeight="1" x14ac:dyDescent="0.25">
      <c r="A1" s="228" t="s">
        <v>67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31" s="240" customFormat="1" ht="18" customHeight="1" x14ac:dyDescent="0.35">
      <c r="A2" s="235"/>
      <c r="B2" s="235"/>
      <c r="C2" s="313" t="s">
        <v>91</v>
      </c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236"/>
      <c r="P2" s="237"/>
      <c r="Q2" s="238"/>
      <c r="R2" s="238"/>
      <c r="S2" s="238"/>
      <c r="T2" s="239"/>
    </row>
    <row r="3" spans="1:31" ht="7.5" customHeight="1" x14ac:dyDescent="0.25"/>
    <row r="4" spans="1:31" ht="6" customHeight="1" x14ac:dyDescent="0.25">
      <c r="B4" s="17"/>
      <c r="C4" s="142" t="s">
        <v>2</v>
      </c>
      <c r="D4" s="147"/>
      <c r="E4" s="147"/>
      <c r="F4" s="155"/>
      <c r="G4" s="151"/>
      <c r="H4" s="151"/>
      <c r="I4" s="179"/>
      <c r="J4" s="142"/>
      <c r="K4" s="142"/>
      <c r="L4" s="103"/>
      <c r="M4" s="56"/>
      <c r="N4" s="56"/>
      <c r="O4" s="103"/>
      <c r="Q4" s="314" t="s">
        <v>70</v>
      </c>
      <c r="R4" s="314"/>
      <c r="S4" s="145" t="s">
        <v>69</v>
      </c>
    </row>
    <row r="5" spans="1:31" ht="15.75" x14ac:dyDescent="0.25">
      <c r="B5" s="17"/>
      <c r="C5" s="269">
        <v>140</v>
      </c>
      <c r="D5" s="268">
        <v>100</v>
      </c>
      <c r="E5" s="270" t="s">
        <v>84</v>
      </c>
      <c r="F5" s="148"/>
      <c r="G5" s="152"/>
      <c r="H5" s="152"/>
      <c r="I5" s="180"/>
      <c r="J5" s="143"/>
      <c r="K5" s="143"/>
      <c r="L5" s="103"/>
      <c r="M5" s="56"/>
      <c r="N5" s="56"/>
      <c r="O5" s="103"/>
      <c r="Q5" s="56"/>
      <c r="R5" s="56"/>
      <c r="S5" s="56"/>
    </row>
    <row r="6" spans="1:31" ht="15.75" x14ac:dyDescent="0.25">
      <c r="B6" s="17"/>
      <c r="C6" s="269">
        <v>70</v>
      </c>
      <c r="D6" s="268">
        <v>0</v>
      </c>
      <c r="E6" s="270" t="s">
        <v>84</v>
      </c>
      <c r="F6" s="148"/>
      <c r="G6" s="152"/>
      <c r="H6" s="191"/>
      <c r="I6" s="180"/>
      <c r="J6" s="143"/>
      <c r="K6" s="143"/>
      <c r="L6" s="103"/>
      <c r="M6" s="56"/>
      <c r="N6" s="56"/>
      <c r="O6" s="103"/>
      <c r="P6" s="221"/>
      <c r="Q6" s="137"/>
      <c r="R6" s="56"/>
      <c r="S6" s="56"/>
    </row>
    <row r="7" spans="1:31" ht="15.75" x14ac:dyDescent="0.25">
      <c r="B7" s="125"/>
      <c r="C7" s="143" t="s">
        <v>3</v>
      </c>
      <c r="E7" s="162"/>
      <c r="F7" s="148"/>
      <c r="G7" s="270" t="s">
        <v>84</v>
      </c>
      <c r="H7" s="152"/>
      <c r="I7" s="180"/>
      <c r="J7" s="143"/>
      <c r="K7" s="143"/>
      <c r="L7" s="192"/>
      <c r="M7" s="143"/>
      <c r="N7" s="144"/>
      <c r="O7" s="202"/>
      <c r="Q7" s="56"/>
      <c r="R7" s="56"/>
      <c r="S7" s="56"/>
    </row>
    <row r="8" spans="1:31" ht="6.75" customHeight="1" x14ac:dyDescent="0.25">
      <c r="A8" s="5"/>
      <c r="E8" s="163"/>
      <c r="R8" s="315">
        <f ca="1">TODAY()</f>
        <v>45382</v>
      </c>
      <c r="S8" s="316"/>
    </row>
    <row r="9" spans="1:31" ht="6.75" customHeight="1" thickBot="1" x14ac:dyDescent="0.3">
      <c r="A9" s="6"/>
      <c r="E9" s="163"/>
      <c r="R9" s="316"/>
      <c r="S9" s="316"/>
    </row>
    <row r="10" spans="1:31" ht="17.25" customHeight="1" x14ac:dyDescent="0.25">
      <c r="A10" s="317" t="s">
        <v>4</v>
      </c>
      <c r="B10" s="318" t="s">
        <v>31</v>
      </c>
      <c r="C10" s="319" t="s">
        <v>5</v>
      </c>
      <c r="D10" s="321" t="s">
        <v>90</v>
      </c>
      <c r="E10" s="322"/>
      <c r="F10" s="325" t="s">
        <v>98</v>
      </c>
      <c r="G10" s="326"/>
      <c r="H10" s="326"/>
      <c r="I10" s="181"/>
      <c r="J10" s="329" t="s">
        <v>95</v>
      </c>
      <c r="K10" s="331" t="s">
        <v>71</v>
      </c>
      <c r="L10" s="193"/>
      <c r="M10" s="338" t="s">
        <v>72</v>
      </c>
      <c r="N10" s="339"/>
      <c r="O10" s="200"/>
      <c r="P10" s="342"/>
      <c r="Q10" s="344" t="s">
        <v>68</v>
      </c>
      <c r="R10" s="345"/>
      <c r="S10" s="346"/>
      <c r="AE10" s="18" t="e">
        <f>ROUND(DATE(#REF!,4,MOD(234-11*MOD(#REF!,19),30))/7,0)*7-6</f>
        <v>#REF!</v>
      </c>
    </row>
    <row r="11" spans="1:31" ht="15.75" thickBot="1" x14ac:dyDescent="0.3">
      <c r="A11" s="317"/>
      <c r="B11" s="318"/>
      <c r="C11" s="320"/>
      <c r="D11" s="323"/>
      <c r="E11" s="324"/>
      <c r="F11" s="327"/>
      <c r="G11" s="328"/>
      <c r="H11" s="328"/>
      <c r="I11" s="182"/>
      <c r="J11" s="330"/>
      <c r="K11" s="332"/>
      <c r="L11" s="193"/>
      <c r="M11" s="340"/>
      <c r="N11" s="341"/>
      <c r="O11" s="193"/>
      <c r="P11" s="343"/>
      <c r="Q11" s="347"/>
      <c r="R11" s="348"/>
      <c r="S11" s="349"/>
      <c r="V11" s="305"/>
      <c r="W11" s="1"/>
      <c r="X11" s="1"/>
      <c r="Y11" s="1"/>
      <c r="Z11" s="1"/>
    </row>
    <row r="12" spans="1:31" ht="15.75" customHeight="1" x14ac:dyDescent="0.25">
      <c r="A12" s="37" t="s">
        <v>13</v>
      </c>
      <c r="B12" s="157" t="str">
        <f t="shared" ref="B12:B28" si="0">IF(A12&lt;&gt;"",VLOOKUP(A12,$A$53:$B$56,2,FALSE),"")</f>
        <v>JULIE</v>
      </c>
      <c r="C12" s="311">
        <v>46784</v>
      </c>
      <c r="D12" s="256">
        <v>110</v>
      </c>
      <c r="E12" s="156">
        <f>IFERROR(IF(WEEKDAY(C12,2)=1,"",IF(D12&gt;=$C$5,(D12/2),$C$6)),"")</f>
        <v>70</v>
      </c>
      <c r="F12" s="174">
        <v>110</v>
      </c>
      <c r="G12" s="271">
        <f t="shared" ref="G12:G40" si="1">IF(F12&lt;=$D$5,$D$6,(F12-$D$5))</f>
        <v>10</v>
      </c>
      <c r="H12" s="167">
        <f>SUM(G12/2)</f>
        <v>5</v>
      </c>
      <c r="I12" s="183"/>
      <c r="J12" s="218">
        <f t="shared" ref="J12:J40" si="2">SUM(F12,D12)</f>
        <v>220</v>
      </c>
      <c r="K12" s="166">
        <f t="shared" ref="K12:K40" si="3">SUM(E12,H12)</f>
        <v>75</v>
      </c>
      <c r="L12" s="197"/>
      <c r="M12" s="198" t="s">
        <v>73</v>
      </c>
      <c r="N12" s="205">
        <v>800</v>
      </c>
      <c r="O12" s="203"/>
      <c r="P12" s="258"/>
      <c r="Q12" s="350"/>
      <c r="R12" s="351"/>
      <c r="S12" s="352"/>
      <c r="T12" s="140" t="str">
        <f t="shared" ref="T12:T26" si="4" xml:space="preserve"> IF( ISTEXT(P12), 1, "" )</f>
        <v/>
      </c>
      <c r="V12" s="394"/>
      <c r="W12" s="395"/>
      <c r="X12" s="395"/>
      <c r="Y12" s="395"/>
      <c r="Z12" s="395"/>
      <c r="AE12" s="22" t="e">
        <f>DATE(#REF!,1,1)</f>
        <v>#REF!</v>
      </c>
    </row>
    <row r="13" spans="1:31" ht="15.75" customHeight="1" x14ac:dyDescent="0.25">
      <c r="A13" s="38"/>
      <c r="B13" s="158" t="str">
        <f t="shared" si="0"/>
        <v/>
      </c>
      <c r="C13" s="160">
        <f>C12+1</f>
        <v>46785</v>
      </c>
      <c r="D13" s="172">
        <v>120</v>
      </c>
      <c r="E13" s="156">
        <f t="shared" ref="E13:E40" si="5">IFERROR(IF(WEEKDAY(C13,2)=1,"",IF(D13&gt;=$C$5,(D13/2),$C$6)),"")</f>
        <v>70</v>
      </c>
      <c r="F13" s="172">
        <v>120</v>
      </c>
      <c r="G13" s="272">
        <f t="shared" si="1"/>
        <v>20</v>
      </c>
      <c r="H13" s="168">
        <f t="shared" ref="H13:H40" si="6">SUM(G13/2)</f>
        <v>10</v>
      </c>
      <c r="I13" s="184"/>
      <c r="J13" s="218">
        <f t="shared" si="2"/>
        <v>240</v>
      </c>
      <c r="K13" s="164">
        <f t="shared" si="3"/>
        <v>80</v>
      </c>
      <c r="L13" s="197"/>
      <c r="M13" s="199" t="s">
        <v>74</v>
      </c>
      <c r="N13" s="206">
        <v>80</v>
      </c>
      <c r="O13" s="203"/>
      <c r="P13" s="259"/>
      <c r="Q13" s="335"/>
      <c r="R13" s="336"/>
      <c r="S13" s="337"/>
      <c r="T13" s="140" t="str">
        <f t="shared" si="4"/>
        <v/>
      </c>
      <c r="V13" s="395"/>
      <c r="W13" s="395"/>
      <c r="X13" s="395"/>
      <c r="Y13" s="395"/>
      <c r="Z13" s="395"/>
      <c r="AE13" s="20" t="e">
        <f>DATE(#REF!,5,1)</f>
        <v>#REF!</v>
      </c>
    </row>
    <row r="14" spans="1:31" ht="15.75" customHeight="1" x14ac:dyDescent="0.25">
      <c r="A14" s="38"/>
      <c r="B14" s="158" t="str">
        <f t="shared" si="0"/>
        <v/>
      </c>
      <c r="C14" s="160">
        <f t="shared" ref="C14:C38" si="7">C13+1</f>
        <v>46786</v>
      </c>
      <c r="D14" s="172">
        <v>130</v>
      </c>
      <c r="E14" s="156">
        <f t="shared" si="5"/>
        <v>70</v>
      </c>
      <c r="F14" s="172">
        <v>130</v>
      </c>
      <c r="G14" s="272">
        <f t="shared" si="1"/>
        <v>30</v>
      </c>
      <c r="H14" s="168">
        <f t="shared" si="6"/>
        <v>15</v>
      </c>
      <c r="I14" s="184"/>
      <c r="J14" s="218">
        <f t="shared" si="2"/>
        <v>260</v>
      </c>
      <c r="K14" s="164">
        <f t="shared" si="3"/>
        <v>85</v>
      </c>
      <c r="L14" s="197"/>
      <c r="M14" s="199" t="s">
        <v>77</v>
      </c>
      <c r="N14" s="206">
        <v>500</v>
      </c>
      <c r="O14" s="203"/>
      <c r="P14" s="259"/>
      <c r="Q14" s="335"/>
      <c r="R14" s="336"/>
      <c r="S14" s="337"/>
      <c r="T14" s="140" t="str">
        <f t="shared" si="4"/>
        <v/>
      </c>
      <c r="V14" s="1"/>
      <c r="W14" s="1"/>
      <c r="X14" s="1"/>
      <c r="Y14" s="1"/>
      <c r="Z14" s="1"/>
      <c r="AE14" s="21" t="e">
        <f>DATE(#REF!,5,8)</f>
        <v>#REF!</v>
      </c>
    </row>
    <row r="15" spans="1:31" ht="15.75" customHeight="1" x14ac:dyDescent="0.25">
      <c r="A15" s="38"/>
      <c r="B15" s="158" t="str">
        <f t="shared" si="0"/>
        <v/>
      </c>
      <c r="C15" s="160">
        <f t="shared" si="7"/>
        <v>46787</v>
      </c>
      <c r="D15" s="172">
        <v>140</v>
      </c>
      <c r="E15" s="156">
        <f t="shared" si="5"/>
        <v>70</v>
      </c>
      <c r="F15" s="172">
        <v>140</v>
      </c>
      <c r="G15" s="272">
        <f t="shared" si="1"/>
        <v>40</v>
      </c>
      <c r="H15" s="168">
        <f t="shared" si="6"/>
        <v>20</v>
      </c>
      <c r="I15" s="184"/>
      <c r="J15" s="218">
        <f t="shared" si="2"/>
        <v>280</v>
      </c>
      <c r="K15" s="164">
        <f t="shared" si="3"/>
        <v>90</v>
      </c>
      <c r="L15" s="197"/>
      <c r="M15" s="199" t="s">
        <v>76</v>
      </c>
      <c r="N15" s="206">
        <v>45</v>
      </c>
      <c r="O15" s="203"/>
      <c r="P15" s="259"/>
      <c r="Q15" s="335"/>
      <c r="R15" s="336"/>
      <c r="S15" s="337"/>
      <c r="T15" s="140" t="str">
        <f t="shared" si="4"/>
        <v/>
      </c>
      <c r="V15" s="1"/>
      <c r="W15" s="1"/>
      <c r="X15" s="1"/>
      <c r="Y15" s="1"/>
      <c r="Z15" s="1"/>
      <c r="AE15" s="22" t="e">
        <f>DATE(#REF!,7,14)</f>
        <v>#REF!</v>
      </c>
    </row>
    <row r="16" spans="1:31" ht="15.75" customHeight="1" x14ac:dyDescent="0.25">
      <c r="A16" s="38"/>
      <c r="B16" s="158" t="str">
        <f t="shared" si="0"/>
        <v/>
      </c>
      <c r="C16" s="160">
        <f t="shared" si="7"/>
        <v>46788</v>
      </c>
      <c r="D16" s="172">
        <v>145</v>
      </c>
      <c r="E16" s="287">
        <f t="shared" si="5"/>
        <v>72.5</v>
      </c>
      <c r="F16" s="172">
        <v>145</v>
      </c>
      <c r="G16" s="272">
        <f t="shared" si="1"/>
        <v>45</v>
      </c>
      <c r="H16" s="168">
        <f t="shared" si="6"/>
        <v>22.5</v>
      </c>
      <c r="I16" s="184"/>
      <c r="J16" s="218">
        <f t="shared" si="2"/>
        <v>290</v>
      </c>
      <c r="K16" s="164">
        <f t="shared" si="3"/>
        <v>95</v>
      </c>
      <c r="L16" s="197"/>
      <c r="M16" s="199" t="s">
        <v>75</v>
      </c>
      <c r="N16" s="206">
        <v>60</v>
      </c>
      <c r="O16" s="203"/>
      <c r="P16" s="259"/>
      <c r="Q16" s="335"/>
      <c r="R16" s="336"/>
      <c r="S16" s="337"/>
      <c r="T16" s="140" t="str">
        <f t="shared" si="4"/>
        <v/>
      </c>
      <c r="V16" s="305"/>
      <c r="W16" s="1"/>
      <c r="X16" s="1"/>
      <c r="Y16" s="1"/>
      <c r="Z16" s="1"/>
      <c r="AE16" s="22" t="e">
        <f>DATE(#REF!,8,15)</f>
        <v>#REF!</v>
      </c>
    </row>
    <row r="17" spans="1:31" ht="15.75" customHeight="1" x14ac:dyDescent="0.25">
      <c r="A17" s="38"/>
      <c r="B17" s="158" t="str">
        <f t="shared" si="0"/>
        <v/>
      </c>
      <c r="C17" s="160">
        <f t="shared" si="7"/>
        <v>46789</v>
      </c>
      <c r="D17" s="172">
        <v>150</v>
      </c>
      <c r="E17" s="156">
        <f t="shared" si="5"/>
        <v>75</v>
      </c>
      <c r="F17" s="255">
        <v>150</v>
      </c>
      <c r="G17" s="272">
        <f t="shared" si="1"/>
        <v>50</v>
      </c>
      <c r="H17" s="168">
        <f t="shared" si="6"/>
        <v>25</v>
      </c>
      <c r="I17" s="184"/>
      <c r="J17" s="218">
        <f t="shared" si="2"/>
        <v>300</v>
      </c>
      <c r="K17" s="164">
        <f t="shared" si="3"/>
        <v>100</v>
      </c>
      <c r="L17" s="197"/>
      <c r="M17" s="199" t="s">
        <v>78</v>
      </c>
      <c r="N17" s="206">
        <v>30</v>
      </c>
      <c r="O17" s="203"/>
      <c r="P17" s="259"/>
      <c r="Q17" s="335"/>
      <c r="R17" s="336"/>
      <c r="S17" s="337"/>
      <c r="T17" s="140" t="str">
        <f t="shared" si="4"/>
        <v/>
      </c>
      <c r="V17" s="396"/>
      <c r="W17" s="397"/>
      <c r="X17" s="397"/>
      <c r="Y17" s="397"/>
      <c r="Z17" s="397"/>
      <c r="AE17" s="20" t="e">
        <f>DATE(#REF!,11,1)</f>
        <v>#REF!</v>
      </c>
    </row>
    <row r="18" spans="1:31" ht="15.75" customHeight="1" x14ac:dyDescent="0.25">
      <c r="A18" s="38"/>
      <c r="B18" s="158" t="str">
        <f t="shared" si="0"/>
        <v/>
      </c>
      <c r="C18" s="160">
        <f t="shared" si="7"/>
        <v>46790</v>
      </c>
      <c r="D18" s="172"/>
      <c r="E18" s="156" t="str">
        <f t="shared" si="5"/>
        <v/>
      </c>
      <c r="F18" s="255"/>
      <c r="G18" s="272">
        <f t="shared" si="1"/>
        <v>0</v>
      </c>
      <c r="H18" s="168">
        <f t="shared" si="6"/>
        <v>0</v>
      </c>
      <c r="I18" s="184"/>
      <c r="J18" s="218">
        <f t="shared" si="2"/>
        <v>0</v>
      </c>
      <c r="K18" s="164">
        <f t="shared" si="3"/>
        <v>0</v>
      </c>
      <c r="L18" s="197"/>
      <c r="M18" s="199" t="s">
        <v>107</v>
      </c>
      <c r="N18" s="206">
        <v>300</v>
      </c>
      <c r="O18" s="203"/>
      <c r="P18" s="259"/>
      <c r="Q18" s="335"/>
      <c r="R18" s="336"/>
      <c r="S18" s="337"/>
      <c r="T18" s="140" t="str">
        <f t="shared" si="4"/>
        <v/>
      </c>
      <c r="V18" s="397"/>
      <c r="W18" s="397"/>
      <c r="X18" s="397"/>
      <c r="Y18" s="397"/>
      <c r="Z18" s="397"/>
      <c r="AE18" s="21" t="e">
        <f>DATE(#REF!,11,11)</f>
        <v>#REF!</v>
      </c>
    </row>
    <row r="19" spans="1:31" ht="15.75" customHeight="1" x14ac:dyDescent="0.25">
      <c r="A19" s="38"/>
      <c r="B19" s="158" t="str">
        <f t="shared" si="0"/>
        <v/>
      </c>
      <c r="C19" s="160">
        <f t="shared" si="7"/>
        <v>46791</v>
      </c>
      <c r="D19" s="172">
        <v>110</v>
      </c>
      <c r="E19" s="156">
        <f t="shared" si="5"/>
        <v>70</v>
      </c>
      <c r="F19" s="255">
        <v>110</v>
      </c>
      <c r="G19" s="272">
        <f t="shared" si="1"/>
        <v>10</v>
      </c>
      <c r="H19" s="168">
        <f t="shared" si="6"/>
        <v>5</v>
      </c>
      <c r="I19" s="184"/>
      <c r="J19" s="218">
        <f t="shared" si="2"/>
        <v>220</v>
      </c>
      <c r="K19" s="164">
        <f t="shared" si="3"/>
        <v>75</v>
      </c>
      <c r="L19" s="197"/>
      <c r="M19" s="199" t="s">
        <v>106</v>
      </c>
      <c r="N19" s="206"/>
      <c r="O19" s="203"/>
      <c r="P19" s="259"/>
      <c r="Q19" s="335"/>
      <c r="R19" s="336"/>
      <c r="S19" s="337"/>
      <c r="T19" s="140" t="str">
        <f t="shared" si="4"/>
        <v/>
      </c>
      <c r="V19" s="1"/>
      <c r="W19" s="1"/>
      <c r="X19" s="1"/>
      <c r="Y19" s="1"/>
      <c r="Z19" s="1"/>
      <c r="AE19" s="22" t="e">
        <f>DATE(#REF!,12,25)</f>
        <v>#REF!</v>
      </c>
    </row>
    <row r="20" spans="1:31" ht="15.75" customHeight="1" x14ac:dyDescent="0.25">
      <c r="A20" s="38"/>
      <c r="B20" s="158" t="str">
        <f t="shared" si="0"/>
        <v/>
      </c>
      <c r="C20" s="160">
        <f t="shared" si="7"/>
        <v>46792</v>
      </c>
      <c r="D20" s="172">
        <v>120</v>
      </c>
      <c r="E20" s="156">
        <f t="shared" si="5"/>
        <v>70</v>
      </c>
      <c r="F20" s="255">
        <v>120</v>
      </c>
      <c r="G20" s="272">
        <f t="shared" si="1"/>
        <v>20</v>
      </c>
      <c r="H20" s="168">
        <f t="shared" si="6"/>
        <v>10</v>
      </c>
      <c r="I20" s="184"/>
      <c r="J20" s="218">
        <f t="shared" si="2"/>
        <v>240</v>
      </c>
      <c r="K20" s="164">
        <f t="shared" si="3"/>
        <v>80</v>
      </c>
      <c r="L20" s="197"/>
      <c r="M20" s="199"/>
      <c r="N20" s="206"/>
      <c r="O20" s="203"/>
      <c r="P20" s="259"/>
      <c r="Q20" s="335"/>
      <c r="R20" s="336"/>
      <c r="S20" s="337"/>
      <c r="T20" s="140" t="str">
        <f t="shared" si="4"/>
        <v/>
      </c>
      <c r="V20" s="1"/>
      <c r="W20" s="1"/>
      <c r="X20" s="1"/>
      <c r="Y20" s="1"/>
      <c r="Z20" s="1"/>
      <c r="AE20" s="19" t="e">
        <f>AE10+1</f>
        <v>#REF!</v>
      </c>
    </row>
    <row r="21" spans="1:31" ht="15.75" customHeight="1" thickBot="1" x14ac:dyDescent="0.3">
      <c r="A21" s="38"/>
      <c r="B21" s="158" t="str">
        <f t="shared" si="0"/>
        <v/>
      </c>
      <c r="C21" s="160">
        <f t="shared" si="7"/>
        <v>46793</v>
      </c>
      <c r="D21" s="172">
        <v>130</v>
      </c>
      <c r="E21" s="156">
        <f t="shared" si="5"/>
        <v>70</v>
      </c>
      <c r="F21" s="172">
        <v>130</v>
      </c>
      <c r="G21" s="272">
        <f t="shared" si="1"/>
        <v>30</v>
      </c>
      <c r="H21" s="168">
        <f t="shared" si="6"/>
        <v>15</v>
      </c>
      <c r="I21" s="184"/>
      <c r="J21" s="218">
        <f t="shared" si="2"/>
        <v>260</v>
      </c>
      <c r="K21" s="164">
        <f t="shared" si="3"/>
        <v>85</v>
      </c>
      <c r="L21" s="197"/>
      <c r="M21" s="207"/>
      <c r="N21" s="208"/>
      <c r="O21" s="203"/>
      <c r="P21" s="259"/>
      <c r="Q21" s="335"/>
      <c r="R21" s="336"/>
      <c r="S21" s="337"/>
      <c r="T21" s="140" t="str">
        <f t="shared" si="4"/>
        <v/>
      </c>
      <c r="V21" s="306"/>
      <c r="W21" s="306"/>
      <c r="X21" s="306"/>
      <c r="Y21" s="306"/>
      <c r="Z21" s="306"/>
      <c r="AE21" s="19" t="e">
        <f>AE10+39</f>
        <v>#REF!</v>
      </c>
    </row>
    <row r="22" spans="1:31" ht="15.75" customHeight="1" thickBot="1" x14ac:dyDescent="0.3">
      <c r="A22" s="38"/>
      <c r="B22" s="158" t="str">
        <f t="shared" si="0"/>
        <v/>
      </c>
      <c r="C22" s="160">
        <f t="shared" si="7"/>
        <v>46794</v>
      </c>
      <c r="D22" s="172">
        <v>140</v>
      </c>
      <c r="E22" s="156">
        <f t="shared" si="5"/>
        <v>70</v>
      </c>
      <c r="F22" s="255">
        <v>140</v>
      </c>
      <c r="G22" s="272">
        <f t="shared" si="1"/>
        <v>40</v>
      </c>
      <c r="H22" s="168">
        <f t="shared" si="6"/>
        <v>20</v>
      </c>
      <c r="I22" s="184"/>
      <c r="J22" s="218">
        <f t="shared" si="2"/>
        <v>280</v>
      </c>
      <c r="K22" s="164">
        <f t="shared" si="3"/>
        <v>90</v>
      </c>
      <c r="L22" s="197"/>
      <c r="M22" s="213" t="s">
        <v>0</v>
      </c>
      <c r="N22" s="214">
        <f>SUM(N12:N21)</f>
        <v>1815</v>
      </c>
      <c r="O22" s="203"/>
      <c r="P22" s="259"/>
      <c r="Q22" s="335"/>
      <c r="R22" s="336"/>
      <c r="S22" s="337"/>
      <c r="T22" s="140" t="str">
        <f t="shared" si="4"/>
        <v/>
      </c>
      <c r="V22" s="309" t="s">
        <v>109</v>
      </c>
      <c r="W22" s="309"/>
      <c r="X22" s="309"/>
      <c r="Y22" s="310"/>
      <c r="Z22" s="310"/>
      <c r="AE22" s="19" t="e">
        <f>AE10+50</f>
        <v>#REF!</v>
      </c>
    </row>
    <row r="23" spans="1:31" ht="15.75" customHeight="1" x14ac:dyDescent="0.25">
      <c r="A23" s="38"/>
      <c r="B23" s="158" t="str">
        <f t="shared" si="0"/>
        <v/>
      </c>
      <c r="C23" s="160">
        <f t="shared" si="7"/>
        <v>46795</v>
      </c>
      <c r="D23" s="172">
        <v>145</v>
      </c>
      <c r="E23" s="156">
        <f t="shared" si="5"/>
        <v>72.5</v>
      </c>
      <c r="F23" s="172">
        <v>145</v>
      </c>
      <c r="G23" s="272">
        <f t="shared" si="1"/>
        <v>45</v>
      </c>
      <c r="H23" s="168">
        <f t="shared" si="6"/>
        <v>22.5</v>
      </c>
      <c r="I23" s="184"/>
      <c r="J23" s="218">
        <f t="shared" si="2"/>
        <v>290</v>
      </c>
      <c r="K23" s="164">
        <f t="shared" si="3"/>
        <v>95</v>
      </c>
      <c r="L23" s="197"/>
      <c r="M23" s="197"/>
      <c r="N23" s="197"/>
      <c r="O23" s="203"/>
      <c r="P23" s="259"/>
      <c r="Q23" s="335"/>
      <c r="R23" s="336"/>
      <c r="S23" s="337"/>
      <c r="T23" s="140" t="str">
        <f t="shared" si="4"/>
        <v/>
      </c>
      <c r="V23" s="1"/>
      <c r="W23" s="1"/>
      <c r="X23" s="1"/>
      <c r="Y23" s="1"/>
      <c r="Z23" s="1"/>
      <c r="AE23" s="19"/>
    </row>
    <row r="24" spans="1:31" ht="15.75" customHeight="1" x14ac:dyDescent="0.25">
      <c r="A24" s="38"/>
      <c r="B24" s="158" t="str">
        <f t="shared" si="0"/>
        <v/>
      </c>
      <c r="C24" s="160">
        <f t="shared" si="7"/>
        <v>46796</v>
      </c>
      <c r="D24" s="172">
        <v>150</v>
      </c>
      <c r="E24" s="156">
        <f t="shared" si="5"/>
        <v>75</v>
      </c>
      <c r="F24" s="255">
        <v>150</v>
      </c>
      <c r="G24" s="272">
        <f t="shared" si="1"/>
        <v>50</v>
      </c>
      <c r="H24" s="168">
        <f t="shared" si="6"/>
        <v>25</v>
      </c>
      <c r="I24" s="184"/>
      <c r="J24" s="218">
        <f t="shared" si="2"/>
        <v>300</v>
      </c>
      <c r="K24" s="164">
        <f t="shared" si="3"/>
        <v>100</v>
      </c>
      <c r="L24" s="197"/>
      <c r="M24" s="197"/>
      <c r="N24" s="197"/>
      <c r="O24" s="203"/>
      <c r="P24" s="259"/>
      <c r="Q24" s="335"/>
      <c r="R24" s="336"/>
      <c r="S24" s="337"/>
      <c r="T24" s="140" t="str">
        <f t="shared" si="4"/>
        <v/>
      </c>
      <c r="V24" s="306"/>
      <c r="W24" s="306"/>
      <c r="X24" s="306"/>
      <c r="Y24" s="306"/>
      <c r="Z24" s="306"/>
    </row>
    <row r="25" spans="1:31" ht="15.75" customHeight="1" thickBot="1" x14ac:dyDescent="0.3">
      <c r="A25" s="38"/>
      <c r="B25" s="158" t="str">
        <f t="shared" si="0"/>
        <v/>
      </c>
      <c r="C25" s="160">
        <f t="shared" si="7"/>
        <v>46797</v>
      </c>
      <c r="D25" s="172"/>
      <c r="E25" s="156" t="str">
        <f t="shared" si="5"/>
        <v/>
      </c>
      <c r="F25" s="172"/>
      <c r="G25" s="272">
        <f t="shared" si="1"/>
        <v>0</v>
      </c>
      <c r="H25" s="168">
        <f t="shared" si="6"/>
        <v>0</v>
      </c>
      <c r="I25" s="184"/>
      <c r="J25" s="218">
        <f t="shared" si="2"/>
        <v>0</v>
      </c>
      <c r="K25" s="164">
        <f t="shared" si="3"/>
        <v>0</v>
      </c>
      <c r="L25" s="197"/>
      <c r="M25" s="197"/>
      <c r="N25" s="197"/>
      <c r="O25" s="203"/>
      <c r="P25" s="259"/>
      <c r="Q25" s="335"/>
      <c r="R25" s="336"/>
      <c r="S25" s="337"/>
      <c r="T25" s="140" t="str">
        <f t="shared" si="4"/>
        <v/>
      </c>
      <c r="V25" s="306"/>
      <c r="W25" s="306"/>
      <c r="X25" s="306"/>
      <c r="Y25" s="306"/>
      <c r="Z25" s="306"/>
    </row>
    <row r="26" spans="1:31" ht="15.75" customHeight="1" thickBot="1" x14ac:dyDescent="0.3">
      <c r="A26" s="38"/>
      <c r="B26" s="158" t="str">
        <f t="shared" si="0"/>
        <v/>
      </c>
      <c r="C26" s="160">
        <f t="shared" si="7"/>
        <v>46798</v>
      </c>
      <c r="D26" s="172">
        <v>110</v>
      </c>
      <c r="E26" s="156">
        <f t="shared" si="5"/>
        <v>70</v>
      </c>
      <c r="F26" s="172">
        <v>110</v>
      </c>
      <c r="G26" s="272">
        <f t="shared" si="1"/>
        <v>10</v>
      </c>
      <c r="H26" s="168">
        <f t="shared" si="6"/>
        <v>5</v>
      </c>
      <c r="I26" s="184"/>
      <c r="J26" s="218">
        <f t="shared" si="2"/>
        <v>220</v>
      </c>
      <c r="K26" s="164">
        <f t="shared" si="3"/>
        <v>75</v>
      </c>
      <c r="L26" s="197"/>
      <c r="M26" s="355" t="s">
        <v>97</v>
      </c>
      <c r="N26" s="356"/>
      <c r="O26" s="203"/>
      <c r="P26" s="259"/>
      <c r="Q26" s="335"/>
      <c r="R26" s="336"/>
      <c r="S26" s="337"/>
      <c r="T26" s="140" t="str">
        <f t="shared" si="4"/>
        <v/>
      </c>
    </row>
    <row r="27" spans="1:31" ht="15.75" customHeight="1" thickBot="1" x14ac:dyDescent="0.3">
      <c r="A27" s="38"/>
      <c r="B27" s="158" t="str">
        <f t="shared" si="0"/>
        <v/>
      </c>
      <c r="C27" s="160">
        <f t="shared" si="7"/>
        <v>46799</v>
      </c>
      <c r="D27" s="172">
        <v>120</v>
      </c>
      <c r="E27" s="156">
        <f t="shared" si="5"/>
        <v>70</v>
      </c>
      <c r="F27" s="172">
        <v>120</v>
      </c>
      <c r="G27" s="272">
        <f t="shared" si="1"/>
        <v>20</v>
      </c>
      <c r="H27" s="168">
        <f t="shared" si="6"/>
        <v>10</v>
      </c>
      <c r="I27" s="184"/>
      <c r="J27" s="218">
        <f t="shared" si="2"/>
        <v>240</v>
      </c>
      <c r="K27" s="164">
        <f t="shared" si="3"/>
        <v>80</v>
      </c>
      <c r="L27" s="197"/>
      <c r="M27" s="357" t="s">
        <v>79</v>
      </c>
      <c r="N27" s="359">
        <f>J43</f>
        <v>6520</v>
      </c>
      <c r="O27" s="203"/>
      <c r="P27" s="259"/>
      <c r="Q27" s="335"/>
      <c r="R27" s="336"/>
      <c r="S27" s="337"/>
    </row>
    <row r="28" spans="1:31" ht="15.75" customHeight="1" thickBot="1" x14ac:dyDescent="0.3">
      <c r="A28" s="38"/>
      <c r="B28" s="158" t="str">
        <f t="shared" si="0"/>
        <v/>
      </c>
      <c r="C28" s="160">
        <f t="shared" si="7"/>
        <v>46800</v>
      </c>
      <c r="D28" s="172">
        <v>130</v>
      </c>
      <c r="E28" s="156">
        <f t="shared" si="5"/>
        <v>70</v>
      </c>
      <c r="F28" s="172">
        <v>130</v>
      </c>
      <c r="G28" s="272">
        <f t="shared" si="1"/>
        <v>30</v>
      </c>
      <c r="H28" s="168">
        <f t="shared" si="6"/>
        <v>15</v>
      </c>
      <c r="I28" s="184"/>
      <c r="J28" s="218">
        <f t="shared" si="2"/>
        <v>260</v>
      </c>
      <c r="K28" s="164">
        <f t="shared" si="3"/>
        <v>85</v>
      </c>
      <c r="L28" s="197"/>
      <c r="M28" s="358"/>
      <c r="N28" s="360"/>
      <c r="O28" s="203"/>
      <c r="P28" s="259"/>
      <c r="Q28" s="335"/>
      <c r="R28" s="336"/>
      <c r="S28" s="337"/>
      <c r="V28" s="264" t="s">
        <v>102</v>
      </c>
      <c r="W28" s="279" t="s">
        <v>104</v>
      </c>
      <c r="X28" s="26"/>
      <c r="Y28" s="264" t="s">
        <v>103</v>
      </c>
      <c r="Z28" s="265"/>
    </row>
    <row r="29" spans="1:31" ht="15.75" customHeight="1" thickBot="1" x14ac:dyDescent="0.3">
      <c r="A29" s="85"/>
      <c r="B29" s="159"/>
      <c r="C29" s="160">
        <f t="shared" si="7"/>
        <v>46801</v>
      </c>
      <c r="D29" s="172">
        <v>140</v>
      </c>
      <c r="E29" s="156">
        <f t="shared" si="5"/>
        <v>70</v>
      </c>
      <c r="F29" s="257">
        <v>140</v>
      </c>
      <c r="G29" s="272">
        <f t="shared" si="1"/>
        <v>40</v>
      </c>
      <c r="H29" s="168">
        <f t="shared" si="6"/>
        <v>20</v>
      </c>
      <c r="I29" s="184"/>
      <c r="J29" s="218">
        <f t="shared" si="2"/>
        <v>280</v>
      </c>
      <c r="K29" s="164">
        <f t="shared" si="3"/>
        <v>90</v>
      </c>
      <c r="L29" s="194"/>
      <c r="O29" s="194"/>
      <c r="P29" s="260"/>
      <c r="Q29" s="262"/>
      <c r="R29" s="126"/>
      <c r="S29" s="263"/>
      <c r="V29" s="282">
        <f>_xlfn.ISOWEEKNUM(C12)</f>
        <v>5</v>
      </c>
      <c r="W29" s="283" cm="1">
        <f t="array" ref="W29">SUMPRODUCT((_xlfn.ISOWEEKNUM($C$12:$C$42)=V29)*($D$12:$D$42))</f>
        <v>795</v>
      </c>
      <c r="X29" s="278"/>
      <c r="Y29" s="282">
        <f>_xlfn.ISOWEEKNUM(C12)</f>
        <v>5</v>
      </c>
      <c r="Z29" s="283" cm="1">
        <f t="array" ref="Z29">SUMPRODUCT((_xlfn.ISOWEEKNUM($C$12:$C$42)=Y29)*($F$12:$F$42))</f>
        <v>795</v>
      </c>
    </row>
    <row r="30" spans="1:31" ht="15.75" customHeight="1" x14ac:dyDescent="0.25">
      <c r="A30" s="85"/>
      <c r="B30" s="159"/>
      <c r="C30" s="160">
        <f t="shared" si="7"/>
        <v>46802</v>
      </c>
      <c r="D30" s="172">
        <v>145</v>
      </c>
      <c r="E30" s="156">
        <f t="shared" si="5"/>
        <v>72.5</v>
      </c>
      <c r="F30" s="173">
        <v>145</v>
      </c>
      <c r="G30" s="272">
        <f t="shared" si="1"/>
        <v>45</v>
      </c>
      <c r="H30" s="168">
        <f t="shared" si="6"/>
        <v>22.5</v>
      </c>
      <c r="I30" s="184"/>
      <c r="J30" s="218">
        <f t="shared" si="2"/>
        <v>290</v>
      </c>
      <c r="K30" s="164">
        <f t="shared" si="3"/>
        <v>95</v>
      </c>
      <c r="L30" s="194"/>
      <c r="M30" s="210" t="s">
        <v>92</v>
      </c>
      <c r="N30" s="231">
        <f>E43</f>
        <v>1790</v>
      </c>
      <c r="O30" s="194"/>
      <c r="P30" s="260"/>
      <c r="Q30" s="262"/>
      <c r="R30" s="126"/>
      <c r="S30" s="263"/>
      <c r="V30" s="282">
        <f>V29+1</f>
        <v>6</v>
      </c>
      <c r="W30" s="283" cm="1">
        <f t="array" ref="W30">SUMPRODUCT((_xlfn.ISOWEEKNUM($C$12:$C$42)=V30)*($D$12:$D$42))</f>
        <v>795</v>
      </c>
      <c r="X30" s="278"/>
      <c r="Y30" s="282">
        <f>Y29+1</f>
        <v>6</v>
      </c>
      <c r="Z30" s="283" cm="1">
        <f t="array" ref="Z30">SUMPRODUCT((_xlfn.ISOWEEKNUM($C$12:$C$42)=Y30)*($F$12:$F$42))</f>
        <v>795</v>
      </c>
    </row>
    <row r="31" spans="1:31" ht="15.75" customHeight="1" thickBot="1" x14ac:dyDescent="0.3">
      <c r="A31" s="85"/>
      <c r="B31" s="159"/>
      <c r="C31" s="160">
        <f t="shared" si="7"/>
        <v>46803</v>
      </c>
      <c r="D31" s="172">
        <v>150</v>
      </c>
      <c r="E31" s="156">
        <f t="shared" si="5"/>
        <v>75</v>
      </c>
      <c r="F31" s="257">
        <v>150</v>
      </c>
      <c r="G31" s="272">
        <f t="shared" si="1"/>
        <v>50</v>
      </c>
      <c r="H31" s="168">
        <f t="shared" si="6"/>
        <v>25</v>
      </c>
      <c r="I31" s="184"/>
      <c r="J31" s="218">
        <f t="shared" si="2"/>
        <v>300</v>
      </c>
      <c r="K31" s="164">
        <f t="shared" si="3"/>
        <v>100</v>
      </c>
      <c r="L31" s="194"/>
      <c r="M31" s="209" t="s">
        <v>93</v>
      </c>
      <c r="N31" s="232">
        <f>H46</f>
        <v>1890</v>
      </c>
      <c r="O31" s="194"/>
      <c r="P31" s="260"/>
      <c r="Q31" s="262"/>
      <c r="R31" s="126"/>
      <c r="S31" s="263"/>
      <c r="V31" s="282">
        <f t="shared" ref="V31:V33" si="8">V30+1</f>
        <v>7</v>
      </c>
      <c r="W31" s="283" cm="1">
        <f t="array" ref="W31">SUMPRODUCT((_xlfn.ISOWEEKNUM($C$12:$C$42)=V31)*($D$12:$D$42))</f>
        <v>795</v>
      </c>
      <c r="X31" s="278"/>
      <c r="Y31" s="282">
        <f t="shared" ref="Y31:Y33" si="9">Y30+1</f>
        <v>7</v>
      </c>
      <c r="Z31" s="283" cm="1">
        <f t="array" ref="Z31">SUMPRODUCT((_xlfn.ISOWEEKNUM($C$12:$C$42)=Y31)*($F$12:$F$42))</f>
        <v>795</v>
      </c>
    </row>
    <row r="32" spans="1:31" ht="15.75" customHeight="1" thickBot="1" x14ac:dyDescent="0.3">
      <c r="A32" s="85"/>
      <c r="B32" s="159"/>
      <c r="C32" s="160">
        <f t="shared" si="7"/>
        <v>46804</v>
      </c>
      <c r="D32" s="172"/>
      <c r="E32" s="156" t="str">
        <f t="shared" si="5"/>
        <v/>
      </c>
      <c r="F32" s="173"/>
      <c r="G32" s="272">
        <f t="shared" si="1"/>
        <v>0</v>
      </c>
      <c r="H32" s="168">
        <f t="shared" si="6"/>
        <v>0</v>
      </c>
      <c r="I32" s="184"/>
      <c r="J32" s="218">
        <f t="shared" si="2"/>
        <v>0</v>
      </c>
      <c r="K32" s="164">
        <f t="shared" si="3"/>
        <v>0</v>
      </c>
      <c r="L32" s="194"/>
      <c r="M32" s="229" t="s">
        <v>94</v>
      </c>
      <c r="N32" s="230">
        <f>SUM(N30:N31)</f>
        <v>3680</v>
      </c>
      <c r="O32" s="194"/>
      <c r="P32" s="260"/>
      <c r="Q32" s="262"/>
      <c r="R32" s="126"/>
      <c r="S32" s="263"/>
      <c r="V32" s="282">
        <f t="shared" si="8"/>
        <v>8</v>
      </c>
      <c r="W32" s="284" cm="1">
        <f t="array" ref="W32">SUMPRODUCT((_xlfn.ISOWEEKNUM($C$12:$C$42)=V32)*($D$12:$D$42))</f>
        <v>795</v>
      </c>
      <c r="X32" s="278"/>
      <c r="Y32" s="282">
        <f t="shared" si="9"/>
        <v>8</v>
      </c>
      <c r="Z32" s="283" cm="1">
        <f t="array" ref="Z32">SUMPRODUCT((_xlfn.ISOWEEKNUM($C$12:$C$42)=Y32)*($F$12:$F$42))</f>
        <v>795</v>
      </c>
    </row>
    <row r="33" spans="1:26" ht="15.75" customHeight="1" x14ac:dyDescent="0.25">
      <c r="A33" s="85"/>
      <c r="B33" s="159"/>
      <c r="C33" s="160">
        <f t="shared" si="7"/>
        <v>46805</v>
      </c>
      <c r="D33" s="172">
        <v>110</v>
      </c>
      <c r="E33" s="156">
        <f t="shared" si="5"/>
        <v>70</v>
      </c>
      <c r="F33" s="173">
        <v>110</v>
      </c>
      <c r="G33" s="272">
        <f t="shared" si="1"/>
        <v>10</v>
      </c>
      <c r="H33" s="168">
        <f t="shared" si="6"/>
        <v>5</v>
      </c>
      <c r="I33" s="184"/>
      <c r="J33" s="218">
        <f t="shared" si="2"/>
        <v>220</v>
      </c>
      <c r="K33" s="164">
        <f t="shared" si="3"/>
        <v>75</v>
      </c>
      <c r="L33" s="194"/>
      <c r="O33" s="194"/>
      <c r="P33" s="260"/>
      <c r="Q33" s="262"/>
      <c r="R33" s="126"/>
      <c r="S33" s="263"/>
      <c r="V33" s="282">
        <f t="shared" si="8"/>
        <v>9</v>
      </c>
      <c r="W33" s="284" cm="1">
        <f t="array" ref="W33">SUMPRODUCT((_xlfn.ISOWEEKNUM($C$12:$C$42)=V33)*($D$12:$D$42))</f>
        <v>160</v>
      </c>
      <c r="X33" s="278"/>
      <c r="Y33" s="282">
        <f t="shared" si="9"/>
        <v>9</v>
      </c>
      <c r="Z33" s="283" cm="1">
        <f t="array" ref="Z33">SUMPRODUCT((_xlfn.ISOWEEKNUM($C$12:$C$42)=Y33)*($F$12:$F$42))</f>
        <v>0</v>
      </c>
    </row>
    <row r="34" spans="1:26" ht="15.75" customHeight="1" thickBot="1" x14ac:dyDescent="0.3">
      <c r="A34" s="85"/>
      <c r="B34" s="159"/>
      <c r="C34" s="160">
        <f t="shared" si="7"/>
        <v>46806</v>
      </c>
      <c r="D34" s="172">
        <v>120</v>
      </c>
      <c r="E34" s="156">
        <f t="shared" si="5"/>
        <v>70</v>
      </c>
      <c r="F34" s="173">
        <v>120</v>
      </c>
      <c r="G34" s="272">
        <f t="shared" si="1"/>
        <v>20</v>
      </c>
      <c r="H34" s="168">
        <f t="shared" si="6"/>
        <v>10</v>
      </c>
      <c r="I34" s="184"/>
      <c r="J34" s="218">
        <f t="shared" si="2"/>
        <v>240</v>
      </c>
      <c r="K34" s="164">
        <f t="shared" si="3"/>
        <v>80</v>
      </c>
      <c r="L34" s="194"/>
      <c r="O34" s="194"/>
      <c r="P34" s="260"/>
      <c r="Q34" s="262"/>
      <c r="R34" s="126"/>
      <c r="S34" s="263"/>
      <c r="V34" s="280"/>
      <c r="W34" s="281"/>
      <c r="Y34" s="280"/>
      <c r="Z34" s="281"/>
    </row>
    <row r="35" spans="1:26" ht="15.75" customHeight="1" thickBot="1" x14ac:dyDescent="0.3">
      <c r="A35" s="85"/>
      <c r="B35" s="159"/>
      <c r="C35" s="160">
        <f t="shared" si="7"/>
        <v>46807</v>
      </c>
      <c r="D35" s="172">
        <v>130</v>
      </c>
      <c r="E35" s="156">
        <f t="shared" si="5"/>
        <v>70</v>
      </c>
      <c r="F35" s="173">
        <v>130</v>
      </c>
      <c r="G35" s="272">
        <f t="shared" si="1"/>
        <v>30</v>
      </c>
      <c r="H35" s="168">
        <f t="shared" si="6"/>
        <v>15</v>
      </c>
      <c r="I35" s="184"/>
      <c r="J35" s="218">
        <f t="shared" si="2"/>
        <v>260</v>
      </c>
      <c r="K35" s="164">
        <f t="shared" si="3"/>
        <v>85</v>
      </c>
      <c r="L35" s="194"/>
      <c r="M35" s="211" t="s">
        <v>81</v>
      </c>
      <c r="N35" s="212">
        <f>SUM(N27-N32)</f>
        <v>2840</v>
      </c>
      <c r="O35" s="194"/>
      <c r="P35" s="260"/>
      <c r="Q35" s="262"/>
      <c r="R35" s="126"/>
      <c r="S35" s="263"/>
    </row>
    <row r="36" spans="1:26" ht="15.75" customHeight="1" thickBot="1" x14ac:dyDescent="0.3">
      <c r="A36" s="85"/>
      <c r="B36" s="159"/>
      <c r="C36" s="160">
        <f t="shared" si="7"/>
        <v>46808</v>
      </c>
      <c r="D36" s="172">
        <v>140</v>
      </c>
      <c r="E36" s="156">
        <f t="shared" si="5"/>
        <v>70</v>
      </c>
      <c r="F36" s="257">
        <v>140</v>
      </c>
      <c r="G36" s="272">
        <f t="shared" si="1"/>
        <v>40</v>
      </c>
      <c r="H36" s="168">
        <f t="shared" si="6"/>
        <v>20</v>
      </c>
      <c r="I36" s="184"/>
      <c r="J36" s="218">
        <f t="shared" si="2"/>
        <v>280</v>
      </c>
      <c r="K36" s="164">
        <f t="shared" si="3"/>
        <v>90</v>
      </c>
      <c r="L36" s="194"/>
      <c r="M36" s="361" t="s">
        <v>85</v>
      </c>
      <c r="N36" s="361"/>
      <c r="O36" s="194"/>
      <c r="P36" s="260"/>
      <c r="Q36" s="262"/>
      <c r="R36" s="126"/>
      <c r="S36" s="263"/>
    </row>
    <row r="37" spans="1:26" ht="15.75" customHeight="1" thickBot="1" x14ac:dyDescent="0.3">
      <c r="A37" s="85"/>
      <c r="B37" s="159"/>
      <c r="C37" s="160">
        <f t="shared" si="7"/>
        <v>46809</v>
      </c>
      <c r="D37" s="172">
        <v>145</v>
      </c>
      <c r="E37" s="267">
        <f t="shared" si="5"/>
        <v>72.5</v>
      </c>
      <c r="F37" s="173">
        <v>145</v>
      </c>
      <c r="G37" s="272">
        <f t="shared" si="1"/>
        <v>45</v>
      </c>
      <c r="H37" s="168">
        <f t="shared" si="6"/>
        <v>22.5</v>
      </c>
      <c r="I37" s="184"/>
      <c r="J37" s="218">
        <f t="shared" si="2"/>
        <v>290</v>
      </c>
      <c r="K37" s="164">
        <f t="shared" si="3"/>
        <v>95</v>
      </c>
      <c r="L37" s="194"/>
      <c r="M37" s="215" t="s">
        <v>82</v>
      </c>
      <c r="N37" s="216">
        <f>N22</f>
        <v>1815</v>
      </c>
      <c r="O37" s="194"/>
      <c r="P37" s="260"/>
      <c r="Q37" s="262"/>
      <c r="R37" s="126"/>
      <c r="S37" s="263"/>
    </row>
    <row r="38" spans="1:26" ht="15.75" customHeight="1" thickBot="1" x14ac:dyDescent="0.3">
      <c r="A38" s="85"/>
      <c r="B38" s="159"/>
      <c r="C38" s="160">
        <f t="shared" si="7"/>
        <v>46810</v>
      </c>
      <c r="D38" s="172">
        <v>150</v>
      </c>
      <c r="E38" s="156">
        <f t="shared" si="5"/>
        <v>75</v>
      </c>
      <c r="F38" s="257">
        <v>150</v>
      </c>
      <c r="G38" s="272">
        <f t="shared" si="1"/>
        <v>50</v>
      </c>
      <c r="H38" s="168">
        <f t="shared" si="6"/>
        <v>25</v>
      </c>
      <c r="I38" s="184"/>
      <c r="J38" s="218">
        <f t="shared" si="2"/>
        <v>300</v>
      </c>
      <c r="K38" s="164">
        <f t="shared" si="3"/>
        <v>100</v>
      </c>
      <c r="L38" s="194"/>
      <c r="O38" s="194"/>
      <c r="P38" s="260"/>
      <c r="Q38" s="262"/>
      <c r="R38" s="126"/>
      <c r="S38" s="263"/>
    </row>
    <row r="39" spans="1:26" ht="15.75" customHeight="1" x14ac:dyDescent="0.25">
      <c r="A39" s="85"/>
      <c r="B39" s="159"/>
      <c r="C39" s="165">
        <f>IFERROR(IF(MONTH(C38+1)=MONTH($C$12),C38+1,""),"")</f>
        <v>46811</v>
      </c>
      <c r="D39" s="173"/>
      <c r="E39" s="156" t="str">
        <f t="shared" si="5"/>
        <v/>
      </c>
      <c r="F39" s="173"/>
      <c r="G39" s="273">
        <f t="shared" si="1"/>
        <v>0</v>
      </c>
      <c r="H39" s="169">
        <f t="shared" si="6"/>
        <v>0</v>
      </c>
      <c r="I39" s="185"/>
      <c r="J39" s="219">
        <f t="shared" si="2"/>
        <v>0</v>
      </c>
      <c r="K39" s="164">
        <f t="shared" si="3"/>
        <v>0</v>
      </c>
      <c r="L39" s="194"/>
      <c r="M39" s="362" t="str">
        <f>C2</f>
        <v>FEVRIER 2024</v>
      </c>
      <c r="N39" s="363"/>
      <c r="O39" s="194"/>
      <c r="P39" s="260"/>
      <c r="Q39" s="262"/>
      <c r="R39" s="126"/>
      <c r="S39" s="263"/>
    </row>
    <row r="40" spans="1:26" ht="15.75" customHeight="1" thickBot="1" x14ac:dyDescent="0.3">
      <c r="A40" s="85"/>
      <c r="B40" s="159"/>
      <c r="C40" s="160">
        <f t="shared" ref="C40" si="10">IFERROR(IF(MONTH(C39+1)=MONTH($C$12),C39+1,""),"")</f>
        <v>46812</v>
      </c>
      <c r="D40" s="172">
        <v>160</v>
      </c>
      <c r="E40" s="156">
        <f t="shared" si="5"/>
        <v>80</v>
      </c>
      <c r="F40" s="172"/>
      <c r="G40" s="272">
        <f t="shared" si="1"/>
        <v>0</v>
      </c>
      <c r="H40" s="168">
        <f t="shared" si="6"/>
        <v>0</v>
      </c>
      <c r="I40" s="184"/>
      <c r="J40" s="218">
        <f t="shared" si="2"/>
        <v>160</v>
      </c>
      <c r="K40" s="164">
        <f t="shared" si="3"/>
        <v>80</v>
      </c>
      <c r="L40" s="194"/>
      <c r="M40" s="364" t="s">
        <v>83</v>
      </c>
      <c r="N40" s="365"/>
      <c r="O40" s="194"/>
      <c r="P40" s="260"/>
      <c r="Q40" s="262"/>
      <c r="R40" s="126"/>
      <c r="S40" s="263"/>
    </row>
    <row r="41" spans="1:26" ht="15.75" customHeight="1" x14ac:dyDescent="0.25">
      <c r="A41" s="85"/>
      <c r="B41" s="159"/>
      <c r="C41" s="177"/>
      <c r="D41" s="233"/>
      <c r="E41" s="234"/>
      <c r="F41" s="175"/>
      <c r="G41" s="274"/>
      <c r="H41" s="170"/>
      <c r="I41" s="183"/>
      <c r="J41" s="220"/>
      <c r="K41" s="164"/>
      <c r="L41" s="194"/>
      <c r="M41" s="366">
        <f>SUM(N35-N37)</f>
        <v>1025</v>
      </c>
      <c r="N41" s="367"/>
      <c r="O41" s="194"/>
      <c r="P41" s="260"/>
      <c r="Q41" s="262"/>
      <c r="R41" s="126"/>
      <c r="S41" s="263"/>
    </row>
    <row r="42" spans="1:26" ht="15.75" customHeight="1" thickBot="1" x14ac:dyDescent="0.3">
      <c r="A42" s="85"/>
      <c r="B42" s="159"/>
      <c r="C42" s="160"/>
      <c r="D42" s="172"/>
      <c r="E42" s="156"/>
      <c r="F42" s="176"/>
      <c r="G42" s="272"/>
      <c r="H42" s="168"/>
      <c r="I42" s="184"/>
      <c r="J42" s="218"/>
      <c r="K42" s="164"/>
      <c r="L42" s="194"/>
      <c r="M42" s="368"/>
      <c r="N42" s="369"/>
      <c r="O42" s="194"/>
      <c r="P42" s="260"/>
      <c r="Q42" s="262"/>
      <c r="R42" s="126"/>
      <c r="S42" s="263"/>
    </row>
    <row r="43" spans="1:26" ht="18.75" customHeight="1" x14ac:dyDescent="0.25">
      <c r="A43" s="133"/>
      <c r="B43" s="134"/>
      <c r="C43" s="370" t="s">
        <v>0</v>
      </c>
      <c r="D43" s="372">
        <f>SUM(D12:D42)</f>
        <v>3340</v>
      </c>
      <c r="E43" s="392">
        <f>SUM(E12:E42)</f>
        <v>1790</v>
      </c>
      <c r="F43" s="376">
        <f>SUM(F12:F42)</f>
        <v>3180</v>
      </c>
      <c r="G43" s="378" t="s">
        <v>96</v>
      </c>
      <c r="H43" s="171">
        <f>SUM(H12:H42)</f>
        <v>390</v>
      </c>
      <c r="I43" s="186"/>
      <c r="J43" s="380">
        <f>SUM(J12:J42)</f>
        <v>6520</v>
      </c>
      <c r="K43" s="383">
        <f>SUM(K12:K42,H44)</f>
        <v>3680</v>
      </c>
      <c r="L43" s="385">
        <f>SUM(L12:N42)</f>
        <v>23190</v>
      </c>
      <c r="M43" s="217"/>
      <c r="N43" s="217"/>
      <c r="O43" s="204"/>
      <c r="P43" s="222"/>
      <c r="Q43" s="261"/>
      <c r="R43" s="386"/>
      <c r="S43" s="387"/>
    </row>
    <row r="44" spans="1:26" ht="18.75" customHeight="1" thickBot="1" x14ac:dyDescent="0.3">
      <c r="A44" s="135"/>
      <c r="B44" s="136"/>
      <c r="C44" s="371"/>
      <c r="D44" s="373"/>
      <c r="E44" s="393"/>
      <c r="F44" s="377"/>
      <c r="G44" s="379"/>
      <c r="H44" s="178">
        <v>1500</v>
      </c>
      <c r="I44" s="187"/>
      <c r="J44" s="381"/>
      <c r="K44" s="384"/>
      <c r="L44" s="385"/>
      <c r="M44" s="217"/>
      <c r="N44" s="217"/>
      <c r="O44" s="201"/>
      <c r="P44" s="223"/>
      <c r="Q44" s="127"/>
      <c r="R44" s="388"/>
      <c r="S44" s="389"/>
    </row>
    <row r="45" spans="1:26" ht="8.25" customHeight="1" x14ac:dyDescent="0.25">
      <c r="A45" s="8"/>
      <c r="B45" s="8"/>
      <c r="C45" s="9"/>
      <c r="D45" s="149"/>
      <c r="E45" s="149"/>
      <c r="F45" s="149"/>
      <c r="G45" s="153"/>
      <c r="H45" s="153"/>
      <c r="I45" s="188"/>
      <c r="J45" s="9"/>
      <c r="K45" s="9"/>
      <c r="L45" s="195"/>
      <c r="M45" s="28"/>
      <c r="N45" s="28"/>
      <c r="O45" s="195"/>
      <c r="P45" s="224"/>
      <c r="Q45" s="8"/>
    </row>
    <row r="46" spans="1:26" hidden="1" x14ac:dyDescent="0.25">
      <c r="F46" s="146" t="s">
        <v>84</v>
      </c>
      <c r="H46" s="161">
        <f>SUM(H43:H44)</f>
        <v>1890</v>
      </c>
      <c r="I46" s="131"/>
    </row>
    <row r="47" spans="1:26" ht="24" customHeight="1" x14ac:dyDescent="0.25">
      <c r="A47" s="5"/>
      <c r="C47" s="382"/>
      <c r="D47" s="390"/>
      <c r="J47" s="26"/>
      <c r="K47" s="26"/>
      <c r="P47" s="225"/>
      <c r="Q47" s="4"/>
    </row>
    <row r="48" spans="1:26" ht="24" customHeight="1" x14ac:dyDescent="0.25">
      <c r="C48" s="382"/>
      <c r="D48" s="391"/>
      <c r="H48" s="161"/>
      <c r="I48" s="131"/>
      <c r="J48" s="26"/>
      <c r="K48" s="161"/>
      <c r="P48" s="226"/>
    </row>
    <row r="49" spans="1:19" ht="24" customHeight="1" x14ac:dyDescent="0.25"/>
    <row r="50" spans="1:19" ht="6.75" customHeight="1" x14ac:dyDescent="0.25">
      <c r="A50" s="83"/>
      <c r="B50" s="83"/>
      <c r="C50" s="83"/>
      <c r="D50" s="150"/>
      <c r="E50" s="150"/>
      <c r="F50" s="150"/>
      <c r="G50" s="154"/>
      <c r="H50" s="154"/>
      <c r="I50" s="189"/>
      <c r="J50" s="83"/>
      <c r="K50" s="83"/>
      <c r="L50" s="196"/>
      <c r="M50" s="83"/>
      <c r="N50" s="83"/>
      <c r="O50" s="196"/>
      <c r="P50" s="91"/>
      <c r="Q50" s="83"/>
      <c r="R50" s="83"/>
      <c r="S50" s="83"/>
    </row>
    <row r="52" spans="1:19" hidden="1" x14ac:dyDescent="0.25"/>
    <row r="53" spans="1:19" hidden="1" x14ac:dyDescent="0.25">
      <c r="A53" s="10" t="s">
        <v>13</v>
      </c>
      <c r="B53" s="10" t="s">
        <v>14</v>
      </c>
      <c r="C53" t="s">
        <v>17</v>
      </c>
      <c r="L53" s="1">
        <v>2024</v>
      </c>
    </row>
    <row r="54" spans="1:19" hidden="1" x14ac:dyDescent="0.25">
      <c r="A54" s="11" t="s">
        <v>16</v>
      </c>
      <c r="B54" s="11" t="s">
        <v>15</v>
      </c>
      <c r="C54" t="s">
        <v>18</v>
      </c>
      <c r="L54" s="1">
        <v>2025</v>
      </c>
    </row>
    <row r="55" spans="1:19" hidden="1" x14ac:dyDescent="0.25">
      <c r="C55" t="s">
        <v>19</v>
      </c>
      <c r="L55" s="1">
        <v>2026</v>
      </c>
    </row>
    <row r="56" spans="1:19" hidden="1" x14ac:dyDescent="0.25">
      <c r="C56" t="s">
        <v>20</v>
      </c>
      <c r="L56" s="1">
        <v>2027</v>
      </c>
    </row>
    <row r="57" spans="1:19" hidden="1" x14ac:dyDescent="0.25">
      <c r="C57" t="s">
        <v>21</v>
      </c>
      <c r="L57" s="1">
        <v>2028</v>
      </c>
    </row>
    <row r="58" spans="1:19" hidden="1" x14ac:dyDescent="0.25">
      <c r="C58" t="s">
        <v>22</v>
      </c>
      <c r="L58" s="1">
        <v>2029</v>
      </c>
    </row>
    <row r="59" spans="1:19" hidden="1" x14ac:dyDescent="0.25">
      <c r="C59" t="s">
        <v>23</v>
      </c>
      <c r="L59" s="1">
        <v>2030</v>
      </c>
    </row>
    <row r="60" spans="1:19" hidden="1" x14ac:dyDescent="0.25">
      <c r="C60" t="s">
        <v>24</v>
      </c>
      <c r="L60" s="1">
        <v>2031</v>
      </c>
    </row>
    <row r="61" spans="1:19" hidden="1" x14ac:dyDescent="0.25">
      <c r="C61" t="s">
        <v>25</v>
      </c>
      <c r="L61" s="1">
        <v>2032</v>
      </c>
    </row>
    <row r="62" spans="1:19" hidden="1" x14ac:dyDescent="0.25">
      <c r="C62" t="s">
        <v>26</v>
      </c>
      <c r="L62" s="1">
        <v>2033</v>
      </c>
    </row>
    <row r="63" spans="1:19" hidden="1" x14ac:dyDescent="0.25">
      <c r="C63" t="s">
        <v>27</v>
      </c>
      <c r="L63" s="1">
        <v>2034</v>
      </c>
    </row>
    <row r="64" spans="1:19" hidden="1" x14ac:dyDescent="0.25">
      <c r="C64" t="s">
        <v>28</v>
      </c>
      <c r="L64" s="1">
        <v>2035</v>
      </c>
    </row>
    <row r="65" spans="12:12" hidden="1" x14ac:dyDescent="0.25">
      <c r="L65" s="1">
        <v>2036</v>
      </c>
    </row>
    <row r="66" spans="12:12" hidden="1" x14ac:dyDescent="0.25">
      <c r="L66" s="1">
        <v>2037</v>
      </c>
    </row>
    <row r="67" spans="12:12" hidden="1" x14ac:dyDescent="0.25">
      <c r="L67" s="1">
        <v>2038</v>
      </c>
    </row>
    <row r="68" spans="12:12" hidden="1" x14ac:dyDescent="0.25">
      <c r="L68" s="1">
        <v>2039</v>
      </c>
    </row>
    <row r="69" spans="12:12" hidden="1" x14ac:dyDescent="0.25">
      <c r="L69" s="1">
        <v>2040</v>
      </c>
    </row>
    <row r="70" spans="12:12" hidden="1" x14ac:dyDescent="0.25">
      <c r="L70" s="1">
        <v>2041</v>
      </c>
    </row>
    <row r="71" spans="12:12" hidden="1" x14ac:dyDescent="0.25">
      <c r="L71" s="1">
        <v>2042</v>
      </c>
    </row>
    <row r="72" spans="12:12" hidden="1" x14ac:dyDescent="0.25">
      <c r="L72" s="1">
        <v>2043</v>
      </c>
    </row>
    <row r="73" spans="12:12" hidden="1" x14ac:dyDescent="0.25">
      <c r="L73" s="1">
        <v>2044</v>
      </c>
    </row>
    <row r="74" spans="12:12" hidden="1" x14ac:dyDescent="0.25">
      <c r="L74" s="1">
        <v>2045</v>
      </c>
    </row>
    <row r="75" spans="12:12" hidden="1" x14ac:dyDescent="0.25">
      <c r="L75" s="1">
        <v>2046</v>
      </c>
    </row>
    <row r="76" spans="12:12" hidden="1" x14ac:dyDescent="0.25">
      <c r="L76" s="1">
        <v>2047</v>
      </c>
    </row>
    <row r="77" spans="12:12" hidden="1" x14ac:dyDescent="0.25">
      <c r="L77" s="1">
        <v>2048</v>
      </c>
    </row>
    <row r="78" spans="12:12" hidden="1" x14ac:dyDescent="0.25">
      <c r="L78" s="1">
        <v>2049</v>
      </c>
    </row>
    <row r="79" spans="12:12" hidden="1" x14ac:dyDescent="0.25">
      <c r="L79" s="1">
        <v>2050</v>
      </c>
    </row>
    <row r="80" spans="12:12" hidden="1" x14ac:dyDescent="0.25">
      <c r="L80" s="1">
        <v>2051</v>
      </c>
    </row>
    <row r="81" spans="12:12" hidden="1" x14ac:dyDescent="0.25">
      <c r="L81" s="1">
        <v>2052</v>
      </c>
    </row>
    <row r="82" spans="12:12" hidden="1" x14ac:dyDescent="0.25">
      <c r="L82" s="1">
        <v>2053</v>
      </c>
    </row>
    <row r="83" spans="12:12" hidden="1" x14ac:dyDescent="0.25">
      <c r="L83" s="1">
        <v>2054</v>
      </c>
    </row>
    <row r="84" spans="12:12" hidden="1" x14ac:dyDescent="0.25">
      <c r="L84" s="1">
        <v>2055</v>
      </c>
    </row>
    <row r="85" spans="12:12" hidden="1" x14ac:dyDescent="0.25">
      <c r="L85" s="1">
        <v>2056</v>
      </c>
    </row>
    <row r="86" spans="12:12" hidden="1" x14ac:dyDescent="0.25">
      <c r="L86" s="1">
        <v>2057</v>
      </c>
    </row>
    <row r="87" spans="12:12" hidden="1" x14ac:dyDescent="0.25">
      <c r="L87" s="1">
        <v>2058</v>
      </c>
    </row>
    <row r="88" spans="12:12" hidden="1" x14ac:dyDescent="0.25">
      <c r="L88" s="1">
        <v>2059</v>
      </c>
    </row>
    <row r="89" spans="12:12" hidden="1" x14ac:dyDescent="0.25">
      <c r="L89" s="1">
        <v>2060</v>
      </c>
    </row>
    <row r="90" spans="12:12" hidden="1" x14ac:dyDescent="0.25">
      <c r="L90" s="1">
        <v>2061</v>
      </c>
    </row>
    <row r="91" spans="12:12" hidden="1" x14ac:dyDescent="0.25">
      <c r="L91" s="1">
        <v>2062</v>
      </c>
    </row>
    <row r="92" spans="12:12" hidden="1" x14ac:dyDescent="0.25">
      <c r="L92" s="1">
        <v>2063</v>
      </c>
    </row>
    <row r="93" spans="12:12" hidden="1" x14ac:dyDescent="0.25">
      <c r="L93" s="1">
        <v>2064</v>
      </c>
    </row>
    <row r="94" spans="12:12" hidden="1" x14ac:dyDescent="0.25">
      <c r="L94" s="1">
        <v>2065</v>
      </c>
    </row>
    <row r="95" spans="12:12" hidden="1" x14ac:dyDescent="0.25">
      <c r="L95" s="1">
        <v>2066</v>
      </c>
    </row>
    <row r="96" spans="12:12" hidden="1" x14ac:dyDescent="0.25">
      <c r="L96" s="1">
        <v>2067</v>
      </c>
    </row>
    <row r="97" spans="1:12" hidden="1" x14ac:dyDescent="0.25">
      <c r="L97" s="1">
        <v>2068</v>
      </c>
    </row>
    <row r="98" spans="1:12" hidden="1" x14ac:dyDescent="0.25">
      <c r="L98" s="1">
        <v>2069</v>
      </c>
    </row>
    <row r="99" spans="1:12" hidden="1" x14ac:dyDescent="0.25">
      <c r="L99" s="1">
        <v>2070</v>
      </c>
    </row>
    <row r="100" spans="1:12" hidden="1" x14ac:dyDescent="0.25">
      <c r="L100" s="1">
        <v>2071</v>
      </c>
    </row>
    <row r="101" spans="1:12" hidden="1" x14ac:dyDescent="0.25">
      <c r="L101" s="1">
        <v>2072</v>
      </c>
    </row>
    <row r="102" spans="1:12" hidden="1" x14ac:dyDescent="0.25">
      <c r="L102" s="1">
        <v>2073</v>
      </c>
    </row>
    <row r="103" spans="1:12" hidden="1" x14ac:dyDescent="0.25">
      <c r="L103" s="1">
        <v>2074</v>
      </c>
    </row>
    <row r="104" spans="1:12" hidden="1" x14ac:dyDescent="0.25">
      <c r="L104" s="1">
        <v>2075</v>
      </c>
    </row>
    <row r="105" spans="1:12" hidden="1" x14ac:dyDescent="0.25">
      <c r="L105" s="1">
        <v>2076</v>
      </c>
    </row>
    <row r="106" spans="1:12" hidden="1" x14ac:dyDescent="0.25">
      <c r="L106" s="1">
        <v>2077</v>
      </c>
    </row>
    <row r="107" spans="1:12" hidden="1" x14ac:dyDescent="0.25">
      <c r="L107" s="1">
        <v>2078</v>
      </c>
    </row>
    <row r="108" spans="1:12" hidden="1" x14ac:dyDescent="0.25">
      <c r="L108" s="1">
        <v>2079</v>
      </c>
    </row>
    <row r="109" spans="1:12" hidden="1" x14ac:dyDescent="0.25">
      <c r="L109" s="1">
        <v>2080</v>
      </c>
    </row>
    <row r="110" spans="1:12" hidden="1" x14ac:dyDescent="0.25">
      <c r="A110" t="e">
        <f>#REF!</f>
        <v>#REF!</v>
      </c>
      <c r="B110" t="e">
        <f>#REF!</f>
        <v>#REF!</v>
      </c>
    </row>
    <row r="111" spans="1:12" hidden="1" x14ac:dyDescent="0.25">
      <c r="A111" t="e">
        <f>#REF!</f>
        <v>#REF!</v>
      </c>
      <c r="B111" t="e">
        <f>#REF!</f>
        <v>#REF!</v>
      </c>
    </row>
    <row r="112" spans="1:12" hidden="1" x14ac:dyDescent="0.25">
      <c r="A112" t="e">
        <f>#REF!</f>
        <v>#REF!</v>
      </c>
      <c r="B112" t="e">
        <f>#REF!</f>
        <v>#REF!</v>
      </c>
    </row>
    <row r="113" spans="1:2" hidden="1" x14ac:dyDescent="0.25">
      <c r="A113" t="e">
        <f>#REF!</f>
        <v>#REF!</v>
      </c>
      <c r="B113" t="e">
        <f>#REF!</f>
        <v>#REF!</v>
      </c>
    </row>
    <row r="114" spans="1:2" hidden="1" x14ac:dyDescent="0.25">
      <c r="A114" t="e">
        <f>#REF!</f>
        <v>#REF!</v>
      </c>
      <c r="B114" t="e">
        <f>#REF!</f>
        <v>#REF!</v>
      </c>
    </row>
    <row r="115" spans="1:2" hidden="1" x14ac:dyDescent="0.25">
      <c r="A115" t="e">
        <f>#REF!</f>
        <v>#REF!</v>
      </c>
      <c r="B115" t="e">
        <f>#REF!</f>
        <v>#REF!</v>
      </c>
    </row>
    <row r="116" spans="1:2" hidden="1" x14ac:dyDescent="0.25">
      <c r="A116" t="e">
        <f>#REF!</f>
        <v>#REF!</v>
      </c>
      <c r="B116" t="e">
        <f>#REF!</f>
        <v>#REF!</v>
      </c>
    </row>
    <row r="117" spans="1:2" hidden="1" x14ac:dyDescent="0.25">
      <c r="A117" t="e">
        <f>#REF!</f>
        <v>#REF!</v>
      </c>
      <c r="B117" t="e">
        <f>#REF!</f>
        <v>#REF!</v>
      </c>
    </row>
    <row r="118" spans="1:2" hidden="1" x14ac:dyDescent="0.25">
      <c r="A118" t="e">
        <f>#REF!</f>
        <v>#REF!</v>
      </c>
      <c r="B118" t="e">
        <f>#REF!</f>
        <v>#REF!</v>
      </c>
    </row>
    <row r="119" spans="1:2" hidden="1" x14ac:dyDescent="0.25">
      <c r="A119" t="e">
        <f>#REF!</f>
        <v>#REF!</v>
      </c>
      <c r="B119" t="e">
        <f>#REF!</f>
        <v>#REF!</v>
      </c>
    </row>
    <row r="120" spans="1:2" hidden="1" x14ac:dyDescent="0.25">
      <c r="A120" t="e">
        <f>#REF!</f>
        <v>#REF!</v>
      </c>
      <c r="B120" t="e">
        <f>#REF!</f>
        <v>#REF!</v>
      </c>
    </row>
    <row r="121" spans="1:2" hidden="1" x14ac:dyDescent="0.25">
      <c r="A121" t="e">
        <f>#REF!</f>
        <v>#REF!</v>
      </c>
      <c r="B121" t="e">
        <f>#REF!</f>
        <v>#REF!</v>
      </c>
    </row>
    <row r="122" spans="1:2" hidden="1" x14ac:dyDescent="0.25">
      <c r="A122" t="e">
        <f>#REF!</f>
        <v>#REF!</v>
      </c>
      <c r="B122" t="e">
        <f>#REF!</f>
        <v>#REF!</v>
      </c>
    </row>
    <row r="123" spans="1:2" hidden="1" x14ac:dyDescent="0.25">
      <c r="A123" t="e">
        <f>#REF!</f>
        <v>#REF!</v>
      </c>
      <c r="B123" t="e">
        <f>#REF!</f>
        <v>#REF!</v>
      </c>
    </row>
    <row r="124" spans="1:2" hidden="1" x14ac:dyDescent="0.25">
      <c r="A124" t="e">
        <f>#REF!</f>
        <v>#REF!</v>
      </c>
      <c r="B124" t="e">
        <f>#REF!</f>
        <v>#REF!</v>
      </c>
    </row>
    <row r="125" spans="1:2" hidden="1" x14ac:dyDescent="0.25"/>
    <row r="126" spans="1:2" hidden="1" x14ac:dyDescent="0.25"/>
    <row r="127" spans="1:2" hidden="1" x14ac:dyDescent="0.25"/>
    <row r="128" spans="1:2" hidden="1" x14ac:dyDescent="0.25"/>
    <row r="129" spans="1:17" hidden="1" x14ac:dyDescent="0.25"/>
    <row r="130" spans="1:17" hidden="1" x14ac:dyDescent="0.25"/>
    <row r="131" spans="1:17" hidden="1" x14ac:dyDescent="0.25"/>
    <row r="132" spans="1:17" hidden="1" x14ac:dyDescent="0.25"/>
    <row r="133" spans="1:17" ht="15.75" hidden="1" x14ac:dyDescent="0.25">
      <c r="A133" s="5" t="s">
        <v>35</v>
      </c>
      <c r="P133" s="227"/>
      <c r="Q133" s="4"/>
    </row>
    <row r="134" spans="1:17" hidden="1" x14ac:dyDescent="0.25"/>
    <row r="135" spans="1:17" hidden="1" x14ac:dyDescent="0.25"/>
    <row r="136" spans="1:17" hidden="1" x14ac:dyDescent="0.25"/>
    <row r="137" spans="1:17" hidden="1" x14ac:dyDescent="0.25"/>
    <row r="138" spans="1:17" hidden="1" x14ac:dyDescent="0.25"/>
    <row r="139" spans="1:17" hidden="1" x14ac:dyDescent="0.25">
      <c r="C139" s="382"/>
      <c r="D139" s="14"/>
      <c r="E139" s="14"/>
      <c r="F139" s="14"/>
      <c r="G139" s="141"/>
      <c r="H139" s="141"/>
      <c r="I139" s="190"/>
      <c r="J139" s="141"/>
      <c r="K139" s="141"/>
    </row>
    <row r="140" spans="1:17" hidden="1" x14ac:dyDescent="0.25">
      <c r="C140" s="382"/>
      <c r="D140" s="14"/>
      <c r="E140" s="14"/>
      <c r="F140" s="14"/>
      <c r="G140" s="141"/>
      <c r="H140" s="141"/>
      <c r="I140" s="190"/>
      <c r="J140" s="141"/>
      <c r="K140" s="141"/>
    </row>
    <row r="141" spans="1:17" hidden="1" x14ac:dyDescent="0.25"/>
    <row r="142" spans="1:17" hidden="1" x14ac:dyDescent="0.25"/>
    <row r="143" spans="1:17" hidden="1" x14ac:dyDescent="0.25"/>
    <row r="144" spans="1:17" hidden="1" x14ac:dyDescent="0.25"/>
    <row r="145" hidden="1" x14ac:dyDescent="0.25"/>
    <row r="146" hidden="1" x14ac:dyDescent="0.25"/>
  </sheetData>
  <sheetProtection formatCells="0" formatColumns="0"/>
  <mergeCells count="52">
    <mergeCell ref="V12:Z13"/>
    <mergeCell ref="V17:Z18"/>
    <mergeCell ref="A10:A11"/>
    <mergeCell ref="B10:B11"/>
    <mergeCell ref="C10:C11"/>
    <mergeCell ref="J10:J11"/>
    <mergeCell ref="K10:K11"/>
    <mergeCell ref="D10:E11"/>
    <mergeCell ref="F10:H11"/>
    <mergeCell ref="R43:S43"/>
    <mergeCell ref="R8:S9"/>
    <mergeCell ref="Q27:S27"/>
    <mergeCell ref="Q28:S28"/>
    <mergeCell ref="Q17:S17"/>
    <mergeCell ref="Q18:S18"/>
    <mergeCell ref="Q19:S19"/>
    <mergeCell ref="Q20:S20"/>
    <mergeCell ref="Q21:S21"/>
    <mergeCell ref="Q12:S12"/>
    <mergeCell ref="Q10:S11"/>
    <mergeCell ref="M40:N40"/>
    <mergeCell ref="M41:N42"/>
    <mergeCell ref="C139:C140"/>
    <mergeCell ref="Q22:S22"/>
    <mergeCell ref="Q23:S23"/>
    <mergeCell ref="Q24:S24"/>
    <mergeCell ref="Q25:S25"/>
    <mergeCell ref="Q26:S26"/>
    <mergeCell ref="L43:L44"/>
    <mergeCell ref="D47:D48"/>
    <mergeCell ref="E43:E44"/>
    <mergeCell ref="D43:D44"/>
    <mergeCell ref="C43:C44"/>
    <mergeCell ref="F43:F44"/>
    <mergeCell ref="G43:G44"/>
    <mergeCell ref="C47:C48"/>
    <mergeCell ref="C2:N2"/>
    <mergeCell ref="M36:N36"/>
    <mergeCell ref="Q4:R4"/>
    <mergeCell ref="R44:S44"/>
    <mergeCell ref="P10:P11"/>
    <mergeCell ref="J43:J44"/>
    <mergeCell ref="Q13:S13"/>
    <mergeCell ref="Q14:S14"/>
    <mergeCell ref="Q15:S15"/>
    <mergeCell ref="Q16:S16"/>
    <mergeCell ref="K43:K44"/>
    <mergeCell ref="M10:N11"/>
    <mergeCell ref="M26:N26"/>
    <mergeCell ref="M27:M28"/>
    <mergeCell ref="N27:N28"/>
    <mergeCell ref="M39:N39"/>
  </mergeCells>
  <conditionalFormatting sqref="C12:K42">
    <cfRule type="expression" dxfId="15" priority="52">
      <formula>NOT(ISERROR(MATCH($C12,$AE$10:$AE$22,0)))</formula>
    </cfRule>
    <cfRule type="expression" dxfId="14" priority="53">
      <formula>OR(WEEKDAY($C12)=0,WEEKDAY($C12)=2)</formula>
    </cfRule>
  </conditionalFormatting>
  <conditionalFormatting sqref="G16:H42">
    <cfRule type="cellIs" dxfId="13" priority="1" operator="equal">
      <formula>0</formula>
    </cfRule>
  </conditionalFormatting>
  <dataValidations count="2">
    <dataValidation type="list" allowBlank="1" showInputMessage="1" showErrorMessage="1" sqref="A12:A42" xr:uid="{376DE1DE-1174-4356-8AC0-10C428642BB2}">
      <formula1>$A$52:$A$54</formula1>
    </dataValidation>
    <dataValidation type="list" allowBlank="1" showInputMessage="1" sqref="Q12:S42" xr:uid="{DAC72DD9-1CC6-45A0-A0D2-32278126443D}">
      <formula1>$C$67:$C$527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9B77-680F-41B5-B93F-C8360B20FC63}">
  <sheetPr>
    <tabColor rgb="FFFFFF00"/>
  </sheetPr>
  <dimension ref="A1:AE146"/>
  <sheetViews>
    <sheetView showGridLines="0" topLeftCell="C1" zoomScale="110" zoomScaleNormal="110" workbookViewId="0">
      <selection activeCell="Z29" sqref="Z29:Z33"/>
    </sheetView>
  </sheetViews>
  <sheetFormatPr baseColWidth="10" defaultRowHeight="15" x14ac:dyDescent="0.25"/>
  <cols>
    <col min="1" max="2" width="14.140625" hidden="1" customWidth="1"/>
    <col min="3" max="3" width="18.140625" customWidth="1"/>
    <col min="4" max="4" width="12.140625" style="146" customWidth="1"/>
    <col min="5" max="5" width="10.140625" style="146" customWidth="1"/>
    <col min="6" max="6" width="12.140625" style="146" customWidth="1"/>
    <col min="7" max="7" width="11.140625" style="26" customWidth="1"/>
    <col min="8" max="8" width="10.140625" style="26" customWidth="1"/>
    <col min="9" max="9" width="10.140625" style="129" hidden="1" customWidth="1"/>
    <col min="10" max="11" width="14" customWidth="1"/>
    <col min="12" max="12" width="1.85546875" style="1" customWidth="1"/>
    <col min="13" max="13" width="17.85546875" customWidth="1"/>
    <col min="14" max="14" width="12.140625" customWidth="1"/>
    <col min="15" max="15" width="1.28515625" style="1" customWidth="1"/>
    <col min="16" max="16" width="15.7109375" style="90" hidden="1" customWidth="1"/>
    <col min="17" max="17" width="13.5703125" hidden="1" customWidth="1"/>
    <col min="18" max="18" width="7.85546875" hidden="1" customWidth="1"/>
    <col min="19" max="19" width="18.42578125" hidden="1" customWidth="1"/>
    <col min="20" max="20" width="1.140625" customWidth="1"/>
    <col min="21" max="21" width="2.28515625" customWidth="1"/>
    <col min="22" max="22" width="13.42578125" customWidth="1"/>
    <col min="31" max="31" width="40.5703125" hidden="1" customWidth="1"/>
  </cols>
  <sheetData>
    <row r="1" spans="1:31" ht="4.5" customHeight="1" x14ac:dyDescent="0.25">
      <c r="A1" s="228" t="s">
        <v>67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31" s="240" customFormat="1" ht="18" customHeight="1" x14ac:dyDescent="0.35">
      <c r="A2" s="235"/>
      <c r="B2" s="235"/>
      <c r="C2" s="313" t="s">
        <v>91</v>
      </c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236"/>
      <c r="P2" s="237"/>
      <c r="Q2" s="238"/>
      <c r="R2" s="238"/>
      <c r="S2" s="238"/>
      <c r="T2" s="239"/>
    </row>
    <row r="3" spans="1:31" ht="7.5" customHeight="1" x14ac:dyDescent="0.25"/>
    <row r="4" spans="1:31" ht="6" customHeight="1" x14ac:dyDescent="0.25">
      <c r="B4" s="17"/>
      <c r="C4" s="142" t="s">
        <v>2</v>
      </c>
      <c r="D4" s="147"/>
      <c r="E4" s="147"/>
      <c r="F4" s="155"/>
      <c r="G4" s="151"/>
      <c r="H4" s="151"/>
      <c r="I4" s="179"/>
      <c r="J4" s="142"/>
      <c r="K4" s="142"/>
      <c r="L4" s="103"/>
      <c r="M4" s="56"/>
      <c r="N4" s="56"/>
      <c r="O4" s="103"/>
      <c r="Q4" s="314" t="s">
        <v>70</v>
      </c>
      <c r="R4" s="314"/>
      <c r="S4" s="145" t="s">
        <v>69</v>
      </c>
    </row>
    <row r="5" spans="1:31" ht="15.75" x14ac:dyDescent="0.25">
      <c r="B5" s="17"/>
      <c r="C5" s="269">
        <v>140</v>
      </c>
      <c r="D5" s="268">
        <v>100</v>
      </c>
      <c r="E5" s="270" t="s">
        <v>84</v>
      </c>
      <c r="F5" s="148"/>
      <c r="G5" s="152"/>
      <c r="H5" s="152"/>
      <c r="I5" s="180"/>
      <c r="J5" s="143"/>
      <c r="K5" s="143"/>
      <c r="L5" s="103"/>
      <c r="M5" s="56"/>
      <c r="N5" s="56"/>
      <c r="O5" s="103"/>
      <c r="Q5" s="56"/>
      <c r="R5" s="56"/>
      <c r="S5" s="56"/>
    </row>
    <row r="6" spans="1:31" ht="15.75" x14ac:dyDescent="0.25">
      <c r="B6" s="17"/>
      <c r="C6" s="269">
        <v>70</v>
      </c>
      <c r="D6" s="268">
        <v>0</v>
      </c>
      <c r="E6" s="270" t="s">
        <v>84</v>
      </c>
      <c r="F6" s="148"/>
      <c r="G6" s="152"/>
      <c r="H6" s="191"/>
      <c r="I6" s="180"/>
      <c r="J6" s="143"/>
      <c r="K6" s="143"/>
      <c r="L6" s="103"/>
      <c r="M6" s="56"/>
      <c r="N6" s="56"/>
      <c r="O6" s="103"/>
      <c r="P6" s="221"/>
      <c r="Q6" s="137"/>
      <c r="R6" s="56"/>
      <c r="S6" s="56"/>
    </row>
    <row r="7" spans="1:31" ht="15.75" x14ac:dyDescent="0.25">
      <c r="B7" s="125"/>
      <c r="C7" s="143" t="s">
        <v>3</v>
      </c>
      <c r="E7" s="162"/>
      <c r="F7" s="148"/>
      <c r="G7" s="270" t="s">
        <v>84</v>
      </c>
      <c r="H7" s="152"/>
      <c r="I7" s="180"/>
      <c r="J7" s="143"/>
      <c r="K7" s="143"/>
      <c r="L7" s="192"/>
      <c r="M7" s="143"/>
      <c r="N7" s="144"/>
      <c r="O7" s="202"/>
      <c r="Q7" s="56"/>
      <c r="R7" s="56"/>
      <c r="S7" s="56"/>
    </row>
    <row r="8" spans="1:31" ht="6.75" customHeight="1" x14ac:dyDescent="0.25">
      <c r="A8" s="5"/>
      <c r="E8" s="163"/>
      <c r="R8" s="315">
        <f ca="1">TODAY()</f>
        <v>45382</v>
      </c>
      <c r="S8" s="316"/>
    </row>
    <row r="9" spans="1:31" ht="6.75" customHeight="1" thickBot="1" x14ac:dyDescent="0.3">
      <c r="A9" s="6"/>
      <c r="E9" s="163"/>
      <c r="R9" s="316"/>
      <c r="S9" s="316"/>
    </row>
    <row r="10" spans="1:31" ht="17.25" customHeight="1" x14ac:dyDescent="0.25">
      <c r="A10" s="317" t="s">
        <v>4</v>
      </c>
      <c r="B10" s="318" t="s">
        <v>31</v>
      </c>
      <c r="C10" s="319" t="s">
        <v>5</v>
      </c>
      <c r="D10" s="321" t="s">
        <v>90</v>
      </c>
      <c r="E10" s="322"/>
      <c r="F10" s="325" t="s">
        <v>98</v>
      </c>
      <c r="G10" s="326"/>
      <c r="H10" s="326"/>
      <c r="I10" s="181"/>
      <c r="J10" s="329" t="s">
        <v>95</v>
      </c>
      <c r="K10" s="331" t="s">
        <v>71</v>
      </c>
      <c r="L10" s="193"/>
      <c r="M10" s="338" t="s">
        <v>72</v>
      </c>
      <c r="N10" s="339"/>
      <c r="O10" s="200"/>
      <c r="P10" s="342"/>
      <c r="Q10" s="344" t="s">
        <v>68</v>
      </c>
      <c r="R10" s="345"/>
      <c r="S10" s="346"/>
      <c r="AE10" s="18" t="e">
        <f>ROUND(DATE(#REF!,4,MOD(234-11*MOD(#REF!,19),30))/7,0)*7-6</f>
        <v>#REF!</v>
      </c>
    </row>
    <row r="11" spans="1:31" ht="15.75" thickBot="1" x14ac:dyDescent="0.3">
      <c r="A11" s="317"/>
      <c r="B11" s="318"/>
      <c r="C11" s="320"/>
      <c r="D11" s="323"/>
      <c r="E11" s="324"/>
      <c r="F11" s="327"/>
      <c r="G11" s="328"/>
      <c r="H11" s="328"/>
      <c r="I11" s="182"/>
      <c r="J11" s="330"/>
      <c r="K11" s="332"/>
      <c r="L11" s="193"/>
      <c r="M11" s="340"/>
      <c r="N11" s="341"/>
      <c r="O11" s="193"/>
      <c r="P11" s="343"/>
      <c r="Q11" s="347"/>
      <c r="R11" s="348"/>
      <c r="S11" s="349"/>
      <c r="V11" s="305"/>
      <c r="W11" s="1"/>
      <c r="X11" s="1"/>
      <c r="Y11" s="1"/>
      <c r="Z11" s="1"/>
    </row>
    <row r="12" spans="1:31" ht="15.75" customHeight="1" x14ac:dyDescent="0.25">
      <c r="A12" s="37" t="s">
        <v>13</v>
      </c>
      <c r="B12" s="157" t="str">
        <f t="shared" ref="B12:B28" si="0">IF(A12&lt;&gt;"",VLOOKUP(A12,$A$53:$B$56,2,FALSE),"")</f>
        <v>JULIE</v>
      </c>
      <c r="C12" s="311">
        <v>45689</v>
      </c>
      <c r="D12" s="256">
        <v>110</v>
      </c>
      <c r="E12" s="156">
        <f>IFERROR(IF(WEEKDAY(C12,2)=1,"",IF(D12&gt;=$C$5,(D12/2),$C$6)),"")</f>
        <v>70</v>
      </c>
      <c r="F12" s="174">
        <v>110</v>
      </c>
      <c r="G12" s="271">
        <f t="shared" ref="G12:G40" si="1">IF(F12&lt;=$D$5,$D$6,(F12-$D$5))</f>
        <v>10</v>
      </c>
      <c r="H12" s="167">
        <f>SUM(G12/2)</f>
        <v>5</v>
      </c>
      <c r="I12" s="183"/>
      <c r="J12" s="218">
        <f t="shared" ref="J12:J40" si="2">SUM(F12,D12)</f>
        <v>220</v>
      </c>
      <c r="K12" s="166">
        <f t="shared" ref="K12:K40" si="3">SUM(E12,H12)</f>
        <v>75</v>
      </c>
      <c r="L12" s="197"/>
      <c r="M12" s="198" t="s">
        <v>73</v>
      </c>
      <c r="N12" s="205">
        <v>800</v>
      </c>
      <c r="O12" s="203"/>
      <c r="P12" s="258"/>
      <c r="Q12" s="350"/>
      <c r="R12" s="351"/>
      <c r="S12" s="352"/>
      <c r="T12" s="140" t="str">
        <f t="shared" ref="T12:T26" si="4" xml:space="preserve"> IF( ISTEXT(P12), 1, "" )</f>
        <v/>
      </c>
      <c r="V12" s="394"/>
      <c r="W12" s="395"/>
      <c r="X12" s="395"/>
      <c r="Y12" s="395"/>
      <c r="Z12" s="395"/>
      <c r="AE12" s="22" t="e">
        <f>DATE(#REF!,1,1)</f>
        <v>#REF!</v>
      </c>
    </row>
    <row r="13" spans="1:31" ht="15.75" customHeight="1" x14ac:dyDescent="0.25">
      <c r="A13" s="38"/>
      <c r="B13" s="158" t="str">
        <f t="shared" si="0"/>
        <v/>
      </c>
      <c r="C13" s="160">
        <f>C12+1</f>
        <v>45690</v>
      </c>
      <c r="D13" s="172">
        <v>120</v>
      </c>
      <c r="E13" s="156">
        <f t="shared" ref="E13:E40" si="5">IFERROR(IF(WEEKDAY(C13,2)=1,"",IF(D13&gt;=$C$5,(D13/2),$C$6)),"")</f>
        <v>70</v>
      </c>
      <c r="F13" s="172">
        <v>120</v>
      </c>
      <c r="G13" s="272">
        <f t="shared" si="1"/>
        <v>20</v>
      </c>
      <c r="H13" s="168">
        <f t="shared" ref="H13:H40" si="6">SUM(G13/2)</f>
        <v>10</v>
      </c>
      <c r="I13" s="184"/>
      <c r="J13" s="218">
        <f t="shared" si="2"/>
        <v>240</v>
      </c>
      <c r="K13" s="164">
        <f t="shared" si="3"/>
        <v>80</v>
      </c>
      <c r="L13" s="197"/>
      <c r="M13" s="199" t="s">
        <v>74</v>
      </c>
      <c r="N13" s="206">
        <v>80</v>
      </c>
      <c r="O13" s="203"/>
      <c r="P13" s="259"/>
      <c r="Q13" s="335"/>
      <c r="R13" s="336"/>
      <c r="S13" s="337"/>
      <c r="T13" s="140" t="str">
        <f t="shared" si="4"/>
        <v/>
      </c>
      <c r="V13" s="395"/>
      <c r="W13" s="395"/>
      <c r="X13" s="395"/>
      <c r="Y13" s="395"/>
      <c r="Z13" s="395"/>
      <c r="AE13" s="20" t="e">
        <f>DATE(#REF!,5,1)</f>
        <v>#REF!</v>
      </c>
    </row>
    <row r="14" spans="1:31" ht="15.75" customHeight="1" x14ac:dyDescent="0.25">
      <c r="A14" s="38"/>
      <c r="B14" s="158" t="str">
        <f t="shared" si="0"/>
        <v/>
      </c>
      <c r="C14" s="160">
        <f t="shared" ref="C14:C38" si="7">C13+1</f>
        <v>45691</v>
      </c>
      <c r="D14" s="172"/>
      <c r="E14" s="156" t="str">
        <f t="shared" si="5"/>
        <v/>
      </c>
      <c r="F14" s="172"/>
      <c r="G14" s="272">
        <f t="shared" si="1"/>
        <v>0</v>
      </c>
      <c r="H14" s="168">
        <f t="shared" si="6"/>
        <v>0</v>
      </c>
      <c r="I14" s="184"/>
      <c r="J14" s="218">
        <f t="shared" si="2"/>
        <v>0</v>
      </c>
      <c r="K14" s="164">
        <f t="shared" si="3"/>
        <v>0</v>
      </c>
      <c r="L14" s="197"/>
      <c r="M14" s="199" t="s">
        <v>77</v>
      </c>
      <c r="N14" s="206">
        <v>500</v>
      </c>
      <c r="O14" s="203"/>
      <c r="P14" s="259"/>
      <c r="Q14" s="335"/>
      <c r="R14" s="336"/>
      <c r="S14" s="337"/>
      <c r="T14" s="140" t="str">
        <f t="shared" si="4"/>
        <v/>
      </c>
      <c r="V14" s="1"/>
      <c r="W14" s="1"/>
      <c r="X14" s="1"/>
      <c r="Y14" s="1"/>
      <c r="Z14" s="1"/>
      <c r="AE14" s="21" t="e">
        <f>DATE(#REF!,5,8)</f>
        <v>#REF!</v>
      </c>
    </row>
    <row r="15" spans="1:31" ht="15.75" customHeight="1" x14ac:dyDescent="0.25">
      <c r="A15" s="38"/>
      <c r="B15" s="158" t="str">
        <f t="shared" si="0"/>
        <v/>
      </c>
      <c r="C15" s="160">
        <f t="shared" si="7"/>
        <v>45692</v>
      </c>
      <c r="D15" s="172">
        <v>130</v>
      </c>
      <c r="E15" s="156">
        <f t="shared" si="5"/>
        <v>70</v>
      </c>
      <c r="F15" s="172">
        <v>130</v>
      </c>
      <c r="G15" s="272">
        <f t="shared" si="1"/>
        <v>30</v>
      </c>
      <c r="H15" s="168">
        <f t="shared" si="6"/>
        <v>15</v>
      </c>
      <c r="I15" s="184"/>
      <c r="J15" s="218">
        <f t="shared" si="2"/>
        <v>260</v>
      </c>
      <c r="K15" s="164">
        <f t="shared" si="3"/>
        <v>85</v>
      </c>
      <c r="L15" s="197"/>
      <c r="M15" s="199" t="s">
        <v>76</v>
      </c>
      <c r="N15" s="206">
        <v>45</v>
      </c>
      <c r="O15" s="203"/>
      <c r="P15" s="259"/>
      <c r="Q15" s="335"/>
      <c r="R15" s="336"/>
      <c r="S15" s="337"/>
      <c r="T15" s="140" t="str">
        <f t="shared" si="4"/>
        <v/>
      </c>
      <c r="V15" s="1"/>
      <c r="W15" s="1"/>
      <c r="X15" s="1"/>
      <c r="Y15" s="1"/>
      <c r="Z15" s="1"/>
      <c r="AE15" s="22" t="e">
        <f>DATE(#REF!,7,14)</f>
        <v>#REF!</v>
      </c>
    </row>
    <row r="16" spans="1:31" ht="15.75" customHeight="1" x14ac:dyDescent="0.25">
      <c r="A16" s="38"/>
      <c r="B16" s="158" t="str">
        <f t="shared" si="0"/>
        <v/>
      </c>
      <c r="C16" s="160">
        <f t="shared" si="7"/>
        <v>45693</v>
      </c>
      <c r="D16" s="172">
        <v>140</v>
      </c>
      <c r="E16" s="287">
        <f t="shared" si="5"/>
        <v>70</v>
      </c>
      <c r="F16" s="172">
        <v>140</v>
      </c>
      <c r="G16" s="272">
        <f t="shared" si="1"/>
        <v>40</v>
      </c>
      <c r="H16" s="168">
        <f t="shared" si="6"/>
        <v>20</v>
      </c>
      <c r="I16" s="184"/>
      <c r="J16" s="218">
        <f t="shared" si="2"/>
        <v>280</v>
      </c>
      <c r="K16" s="164">
        <f t="shared" si="3"/>
        <v>90</v>
      </c>
      <c r="L16" s="197"/>
      <c r="M16" s="199" t="s">
        <v>75</v>
      </c>
      <c r="N16" s="206">
        <v>60</v>
      </c>
      <c r="O16" s="203"/>
      <c r="P16" s="259"/>
      <c r="Q16" s="335"/>
      <c r="R16" s="336"/>
      <c r="S16" s="337"/>
      <c r="T16" s="140" t="str">
        <f t="shared" si="4"/>
        <v/>
      </c>
      <c r="V16" s="305"/>
      <c r="W16" s="1"/>
      <c r="X16" s="1"/>
      <c r="Y16" s="1"/>
      <c r="Z16" s="1"/>
      <c r="AE16" s="22" t="e">
        <f>DATE(#REF!,8,15)</f>
        <v>#REF!</v>
      </c>
    </row>
    <row r="17" spans="1:31" ht="15.75" customHeight="1" x14ac:dyDescent="0.25">
      <c r="A17" s="38"/>
      <c r="B17" s="158" t="str">
        <f t="shared" si="0"/>
        <v/>
      </c>
      <c r="C17" s="160">
        <f t="shared" si="7"/>
        <v>45694</v>
      </c>
      <c r="D17" s="172">
        <v>145</v>
      </c>
      <c r="E17" s="156">
        <f t="shared" si="5"/>
        <v>72.5</v>
      </c>
      <c r="F17" s="172">
        <v>145</v>
      </c>
      <c r="G17" s="272">
        <f t="shared" si="1"/>
        <v>45</v>
      </c>
      <c r="H17" s="168">
        <f t="shared" si="6"/>
        <v>22.5</v>
      </c>
      <c r="I17" s="184"/>
      <c r="J17" s="218">
        <f t="shared" si="2"/>
        <v>290</v>
      </c>
      <c r="K17" s="164">
        <f t="shared" si="3"/>
        <v>95</v>
      </c>
      <c r="L17" s="197"/>
      <c r="M17" s="199" t="s">
        <v>78</v>
      </c>
      <c r="N17" s="206">
        <v>30</v>
      </c>
      <c r="O17" s="203"/>
      <c r="P17" s="259"/>
      <c r="Q17" s="335"/>
      <c r="R17" s="336"/>
      <c r="S17" s="337"/>
      <c r="T17" s="140" t="str">
        <f t="shared" si="4"/>
        <v/>
      </c>
      <c r="V17" s="396"/>
      <c r="W17" s="397"/>
      <c r="X17" s="397"/>
      <c r="Y17" s="397"/>
      <c r="Z17" s="397"/>
      <c r="AE17" s="20" t="e">
        <f>DATE(#REF!,11,1)</f>
        <v>#REF!</v>
      </c>
    </row>
    <row r="18" spans="1:31" ht="15.75" customHeight="1" x14ac:dyDescent="0.25">
      <c r="A18" s="38"/>
      <c r="B18" s="158" t="str">
        <f t="shared" si="0"/>
        <v/>
      </c>
      <c r="C18" s="160">
        <f t="shared" si="7"/>
        <v>45695</v>
      </c>
      <c r="D18" s="172">
        <v>150</v>
      </c>
      <c r="E18" s="156">
        <f t="shared" si="5"/>
        <v>75</v>
      </c>
      <c r="F18" s="172">
        <v>150</v>
      </c>
      <c r="G18" s="272">
        <f t="shared" si="1"/>
        <v>50</v>
      </c>
      <c r="H18" s="168">
        <f t="shared" si="6"/>
        <v>25</v>
      </c>
      <c r="I18" s="184"/>
      <c r="J18" s="218">
        <f t="shared" si="2"/>
        <v>300</v>
      </c>
      <c r="K18" s="164">
        <f t="shared" si="3"/>
        <v>100</v>
      </c>
      <c r="L18" s="197"/>
      <c r="M18" s="199" t="s">
        <v>107</v>
      </c>
      <c r="N18" s="206">
        <v>300</v>
      </c>
      <c r="O18" s="203"/>
      <c r="P18" s="259"/>
      <c r="Q18" s="335"/>
      <c r="R18" s="336"/>
      <c r="S18" s="337"/>
      <c r="T18" s="140" t="str">
        <f t="shared" si="4"/>
        <v/>
      </c>
      <c r="V18" s="397"/>
      <c r="W18" s="397"/>
      <c r="X18" s="397"/>
      <c r="Y18" s="397"/>
      <c r="Z18" s="397"/>
      <c r="AE18" s="21" t="e">
        <f>DATE(#REF!,11,11)</f>
        <v>#REF!</v>
      </c>
    </row>
    <row r="19" spans="1:31" ht="15.75" customHeight="1" x14ac:dyDescent="0.25">
      <c r="A19" s="38"/>
      <c r="B19" s="158" t="str">
        <f t="shared" si="0"/>
        <v/>
      </c>
      <c r="C19" s="160">
        <f t="shared" si="7"/>
        <v>45696</v>
      </c>
      <c r="D19" s="172">
        <v>110</v>
      </c>
      <c r="E19" s="156">
        <f t="shared" si="5"/>
        <v>70</v>
      </c>
      <c r="F19" s="172">
        <v>110</v>
      </c>
      <c r="G19" s="272">
        <f t="shared" si="1"/>
        <v>10</v>
      </c>
      <c r="H19" s="168">
        <f t="shared" si="6"/>
        <v>5</v>
      </c>
      <c r="I19" s="184"/>
      <c r="J19" s="218">
        <f t="shared" si="2"/>
        <v>220</v>
      </c>
      <c r="K19" s="164">
        <f t="shared" si="3"/>
        <v>75</v>
      </c>
      <c r="L19" s="197"/>
      <c r="M19" s="199" t="s">
        <v>106</v>
      </c>
      <c r="N19" s="206"/>
      <c r="O19" s="203"/>
      <c r="P19" s="259"/>
      <c r="Q19" s="335"/>
      <c r="R19" s="336"/>
      <c r="S19" s="337"/>
      <c r="T19" s="140" t="str">
        <f t="shared" si="4"/>
        <v/>
      </c>
      <c r="V19" s="1"/>
      <c r="W19" s="1"/>
      <c r="X19" s="1"/>
      <c r="Y19" s="1"/>
      <c r="Z19" s="1"/>
      <c r="AE19" s="22" t="e">
        <f>DATE(#REF!,12,25)</f>
        <v>#REF!</v>
      </c>
    </row>
    <row r="20" spans="1:31" ht="15.75" customHeight="1" x14ac:dyDescent="0.25">
      <c r="A20" s="38"/>
      <c r="B20" s="158" t="str">
        <f t="shared" si="0"/>
        <v/>
      </c>
      <c r="C20" s="160">
        <f t="shared" si="7"/>
        <v>45697</v>
      </c>
      <c r="D20" s="172">
        <v>120</v>
      </c>
      <c r="E20" s="156">
        <f t="shared" si="5"/>
        <v>70</v>
      </c>
      <c r="F20" s="172">
        <v>120</v>
      </c>
      <c r="G20" s="272">
        <f t="shared" si="1"/>
        <v>20</v>
      </c>
      <c r="H20" s="168">
        <f t="shared" si="6"/>
        <v>10</v>
      </c>
      <c r="I20" s="184"/>
      <c r="J20" s="218">
        <f t="shared" si="2"/>
        <v>240</v>
      </c>
      <c r="K20" s="164">
        <f t="shared" si="3"/>
        <v>80</v>
      </c>
      <c r="L20" s="197"/>
      <c r="M20" s="199"/>
      <c r="N20" s="206"/>
      <c r="O20" s="203"/>
      <c r="P20" s="259"/>
      <c r="Q20" s="335"/>
      <c r="R20" s="336"/>
      <c r="S20" s="337"/>
      <c r="T20" s="140" t="str">
        <f t="shared" si="4"/>
        <v/>
      </c>
      <c r="V20" s="398" t="s">
        <v>108</v>
      </c>
      <c r="W20" s="398"/>
      <c r="X20" s="398"/>
      <c r="Y20" s="398"/>
      <c r="Z20" s="398"/>
      <c r="AE20" s="19" t="e">
        <f>AE10+1</f>
        <v>#REF!</v>
      </c>
    </row>
    <row r="21" spans="1:31" ht="15.75" customHeight="1" thickBot="1" x14ac:dyDescent="0.3">
      <c r="A21" s="38"/>
      <c r="B21" s="158" t="str">
        <f t="shared" si="0"/>
        <v/>
      </c>
      <c r="C21" s="160">
        <f t="shared" si="7"/>
        <v>45698</v>
      </c>
      <c r="D21" s="266"/>
      <c r="E21" s="156" t="str">
        <f t="shared" si="5"/>
        <v/>
      </c>
      <c r="F21" s="172"/>
      <c r="G21" s="272">
        <f t="shared" si="1"/>
        <v>0</v>
      </c>
      <c r="H21" s="168">
        <f t="shared" si="6"/>
        <v>0</v>
      </c>
      <c r="I21" s="184"/>
      <c r="J21" s="218">
        <f t="shared" si="2"/>
        <v>0</v>
      </c>
      <c r="K21" s="164">
        <f t="shared" si="3"/>
        <v>0</v>
      </c>
      <c r="L21" s="197"/>
      <c r="M21" s="207"/>
      <c r="N21" s="208"/>
      <c r="O21" s="203"/>
      <c r="P21" s="259"/>
      <c r="Q21" s="335"/>
      <c r="R21" s="336"/>
      <c r="S21" s="337"/>
      <c r="T21" s="140" t="str">
        <f t="shared" si="4"/>
        <v/>
      </c>
      <c r="V21" s="398"/>
      <c r="W21" s="398"/>
      <c r="X21" s="398"/>
      <c r="Y21" s="398"/>
      <c r="Z21" s="398"/>
      <c r="AE21" s="19" t="e">
        <f>AE10+39</f>
        <v>#REF!</v>
      </c>
    </row>
    <row r="22" spans="1:31" ht="15.75" customHeight="1" thickBot="1" x14ac:dyDescent="0.3">
      <c r="A22" s="38"/>
      <c r="B22" s="158" t="str">
        <f t="shared" si="0"/>
        <v/>
      </c>
      <c r="C22" s="160">
        <f t="shared" si="7"/>
        <v>45699</v>
      </c>
      <c r="D22" s="172">
        <v>130</v>
      </c>
      <c r="E22" s="156">
        <f t="shared" si="5"/>
        <v>70</v>
      </c>
      <c r="F22" s="172">
        <v>130</v>
      </c>
      <c r="G22" s="272">
        <f t="shared" si="1"/>
        <v>30</v>
      </c>
      <c r="H22" s="168">
        <f t="shared" si="6"/>
        <v>15</v>
      </c>
      <c r="I22" s="184"/>
      <c r="J22" s="218">
        <f t="shared" si="2"/>
        <v>260</v>
      </c>
      <c r="K22" s="164">
        <f t="shared" si="3"/>
        <v>85</v>
      </c>
      <c r="L22" s="197"/>
      <c r="M22" s="213" t="s">
        <v>0</v>
      </c>
      <c r="N22" s="214">
        <f>SUM(N12:N21)</f>
        <v>1815</v>
      </c>
      <c r="O22" s="203"/>
      <c r="P22" s="259"/>
      <c r="Q22" s="335"/>
      <c r="R22" s="336"/>
      <c r="S22" s="337"/>
      <c r="T22" s="140" t="str">
        <f t="shared" si="4"/>
        <v/>
      </c>
      <c r="V22" s="398"/>
      <c r="W22" s="398"/>
      <c r="X22" s="398"/>
      <c r="Y22" s="398"/>
      <c r="Z22" s="398"/>
      <c r="AE22" s="19" t="e">
        <f>AE10+50</f>
        <v>#REF!</v>
      </c>
    </row>
    <row r="23" spans="1:31" ht="15.75" customHeight="1" x14ac:dyDescent="0.25">
      <c r="A23" s="38"/>
      <c r="B23" s="158" t="str">
        <f t="shared" si="0"/>
        <v/>
      </c>
      <c r="C23" s="160">
        <f t="shared" si="7"/>
        <v>45700</v>
      </c>
      <c r="D23" s="172">
        <v>140</v>
      </c>
      <c r="E23" s="156">
        <f t="shared" si="5"/>
        <v>70</v>
      </c>
      <c r="F23" s="172">
        <v>140</v>
      </c>
      <c r="G23" s="272">
        <f t="shared" si="1"/>
        <v>40</v>
      </c>
      <c r="H23" s="168">
        <f t="shared" si="6"/>
        <v>20</v>
      </c>
      <c r="I23" s="184"/>
      <c r="J23" s="218">
        <f t="shared" si="2"/>
        <v>280</v>
      </c>
      <c r="K23" s="164">
        <f t="shared" si="3"/>
        <v>90</v>
      </c>
      <c r="L23" s="197"/>
      <c r="M23" s="197"/>
      <c r="N23" s="197"/>
      <c r="O23" s="203"/>
      <c r="P23" s="259"/>
      <c r="Q23" s="335"/>
      <c r="R23" s="336"/>
      <c r="S23" s="337"/>
      <c r="T23" s="140" t="str">
        <f t="shared" si="4"/>
        <v/>
      </c>
      <c r="V23" s="398"/>
      <c r="W23" s="398"/>
      <c r="X23" s="398"/>
      <c r="Y23" s="398"/>
      <c r="Z23" s="398"/>
      <c r="AE23" s="19"/>
    </row>
    <row r="24" spans="1:31" ht="15.75" customHeight="1" x14ac:dyDescent="0.25">
      <c r="A24" s="38"/>
      <c r="B24" s="158" t="str">
        <f t="shared" si="0"/>
        <v/>
      </c>
      <c r="C24" s="160">
        <f t="shared" si="7"/>
        <v>45701</v>
      </c>
      <c r="D24" s="172">
        <v>145</v>
      </c>
      <c r="E24" s="156">
        <f t="shared" si="5"/>
        <v>72.5</v>
      </c>
      <c r="F24" s="172">
        <v>145</v>
      </c>
      <c r="G24" s="272">
        <f t="shared" si="1"/>
        <v>45</v>
      </c>
      <c r="H24" s="168">
        <f t="shared" si="6"/>
        <v>22.5</v>
      </c>
      <c r="I24" s="184"/>
      <c r="J24" s="218">
        <f t="shared" si="2"/>
        <v>290</v>
      </c>
      <c r="K24" s="164">
        <f t="shared" si="3"/>
        <v>95</v>
      </c>
      <c r="L24" s="197"/>
      <c r="M24" s="197"/>
      <c r="N24" s="197"/>
      <c r="O24" s="203"/>
      <c r="P24" s="259"/>
      <c r="Q24" s="335"/>
      <c r="R24" s="336"/>
      <c r="S24" s="337"/>
      <c r="T24" s="140" t="str">
        <f t="shared" si="4"/>
        <v/>
      </c>
      <c r="V24" s="398"/>
      <c r="W24" s="398"/>
      <c r="X24" s="398"/>
      <c r="Y24" s="398"/>
      <c r="Z24" s="398"/>
    </row>
    <row r="25" spans="1:31" ht="15.75" customHeight="1" thickBot="1" x14ac:dyDescent="0.3">
      <c r="A25" s="38"/>
      <c r="B25" s="158" t="str">
        <f t="shared" si="0"/>
        <v/>
      </c>
      <c r="C25" s="160">
        <f t="shared" si="7"/>
        <v>45702</v>
      </c>
      <c r="D25" s="172">
        <v>150</v>
      </c>
      <c r="E25" s="156">
        <f t="shared" si="5"/>
        <v>75</v>
      </c>
      <c r="F25" s="172">
        <v>150</v>
      </c>
      <c r="G25" s="272">
        <f t="shared" si="1"/>
        <v>50</v>
      </c>
      <c r="H25" s="168">
        <f t="shared" si="6"/>
        <v>25</v>
      </c>
      <c r="I25" s="184"/>
      <c r="J25" s="218">
        <f t="shared" si="2"/>
        <v>300</v>
      </c>
      <c r="K25" s="164">
        <f t="shared" si="3"/>
        <v>100</v>
      </c>
      <c r="L25" s="197"/>
      <c r="M25" s="197"/>
      <c r="N25" s="197"/>
      <c r="O25" s="203"/>
      <c r="P25" s="259"/>
      <c r="Q25" s="335"/>
      <c r="R25" s="336"/>
      <c r="S25" s="337"/>
      <c r="T25" s="140" t="str">
        <f t="shared" si="4"/>
        <v/>
      </c>
      <c r="V25" s="398"/>
      <c r="W25" s="398"/>
      <c r="X25" s="398"/>
      <c r="Y25" s="398"/>
      <c r="Z25" s="398"/>
    </row>
    <row r="26" spans="1:31" ht="15.75" customHeight="1" thickBot="1" x14ac:dyDescent="0.3">
      <c r="A26" s="38"/>
      <c r="B26" s="158" t="str">
        <f t="shared" si="0"/>
        <v/>
      </c>
      <c r="C26" s="160">
        <f t="shared" si="7"/>
        <v>45703</v>
      </c>
      <c r="D26" s="172">
        <v>110</v>
      </c>
      <c r="E26" s="156">
        <f t="shared" si="5"/>
        <v>70</v>
      </c>
      <c r="F26" s="172">
        <v>110</v>
      </c>
      <c r="G26" s="272">
        <f t="shared" si="1"/>
        <v>10</v>
      </c>
      <c r="H26" s="168">
        <f t="shared" si="6"/>
        <v>5</v>
      </c>
      <c r="I26" s="184"/>
      <c r="J26" s="218">
        <f t="shared" si="2"/>
        <v>220</v>
      </c>
      <c r="K26" s="164">
        <f t="shared" si="3"/>
        <v>75</v>
      </c>
      <c r="L26" s="197"/>
      <c r="M26" s="355" t="s">
        <v>97</v>
      </c>
      <c r="N26" s="356"/>
      <c r="O26" s="203"/>
      <c r="P26" s="259"/>
      <c r="Q26" s="335"/>
      <c r="R26" s="336"/>
      <c r="S26" s="337"/>
      <c r="T26" s="140" t="str">
        <f t="shared" si="4"/>
        <v/>
      </c>
    </row>
    <row r="27" spans="1:31" ht="15.75" customHeight="1" thickBot="1" x14ac:dyDescent="0.3">
      <c r="A27" s="38"/>
      <c r="B27" s="158" t="str">
        <f t="shared" si="0"/>
        <v/>
      </c>
      <c r="C27" s="160">
        <f t="shared" si="7"/>
        <v>45704</v>
      </c>
      <c r="D27" s="172">
        <v>120</v>
      </c>
      <c r="E27" s="156">
        <f t="shared" si="5"/>
        <v>70</v>
      </c>
      <c r="F27" s="172">
        <v>120</v>
      </c>
      <c r="G27" s="272">
        <f t="shared" si="1"/>
        <v>20</v>
      </c>
      <c r="H27" s="168">
        <f t="shared" si="6"/>
        <v>10</v>
      </c>
      <c r="I27" s="184"/>
      <c r="J27" s="218">
        <f t="shared" si="2"/>
        <v>240</v>
      </c>
      <c r="K27" s="164">
        <f t="shared" si="3"/>
        <v>80</v>
      </c>
      <c r="L27" s="197"/>
      <c r="M27" s="357" t="s">
        <v>79</v>
      </c>
      <c r="N27" s="359">
        <f>J43</f>
        <v>6380</v>
      </c>
      <c r="O27" s="203"/>
      <c r="P27" s="259"/>
      <c r="Q27" s="335"/>
      <c r="R27" s="336"/>
      <c r="S27" s="337"/>
    </row>
    <row r="28" spans="1:31" ht="15.75" customHeight="1" thickBot="1" x14ac:dyDescent="0.3">
      <c r="A28" s="38"/>
      <c r="B28" s="158" t="str">
        <f t="shared" si="0"/>
        <v/>
      </c>
      <c r="C28" s="160">
        <f t="shared" si="7"/>
        <v>45705</v>
      </c>
      <c r="D28" s="172"/>
      <c r="E28" s="156" t="str">
        <f t="shared" si="5"/>
        <v/>
      </c>
      <c r="F28" s="172"/>
      <c r="G28" s="272">
        <f t="shared" si="1"/>
        <v>0</v>
      </c>
      <c r="H28" s="168">
        <f t="shared" si="6"/>
        <v>0</v>
      </c>
      <c r="I28" s="184"/>
      <c r="J28" s="218">
        <f t="shared" si="2"/>
        <v>0</v>
      </c>
      <c r="K28" s="164">
        <f t="shared" si="3"/>
        <v>0</v>
      </c>
      <c r="L28" s="197"/>
      <c r="M28" s="358"/>
      <c r="N28" s="360"/>
      <c r="O28" s="203"/>
      <c r="P28" s="259"/>
      <c r="Q28" s="335"/>
      <c r="R28" s="336"/>
      <c r="S28" s="337"/>
      <c r="V28" s="264" t="s">
        <v>102</v>
      </c>
      <c r="W28" s="279" t="s">
        <v>104</v>
      </c>
      <c r="X28" s="26"/>
      <c r="Y28" s="264" t="s">
        <v>103</v>
      </c>
      <c r="Z28" s="265"/>
    </row>
    <row r="29" spans="1:31" ht="15.75" customHeight="1" thickBot="1" x14ac:dyDescent="0.3">
      <c r="A29" s="85"/>
      <c r="B29" s="159"/>
      <c r="C29" s="160">
        <f t="shared" si="7"/>
        <v>45706</v>
      </c>
      <c r="D29" s="172">
        <v>130</v>
      </c>
      <c r="E29" s="156">
        <f t="shared" si="5"/>
        <v>70</v>
      </c>
      <c r="F29" s="172">
        <v>130</v>
      </c>
      <c r="G29" s="272">
        <f t="shared" si="1"/>
        <v>30</v>
      </c>
      <c r="H29" s="168">
        <f t="shared" si="6"/>
        <v>15</v>
      </c>
      <c r="I29" s="184"/>
      <c r="J29" s="218">
        <f t="shared" si="2"/>
        <v>260</v>
      </c>
      <c r="K29" s="164">
        <f t="shared" si="3"/>
        <v>85</v>
      </c>
      <c r="L29" s="194"/>
      <c r="O29" s="194"/>
      <c r="P29" s="260"/>
      <c r="Q29" s="262"/>
      <c r="R29" s="126"/>
      <c r="S29" s="263"/>
      <c r="V29" s="282">
        <f>_xlfn.ISOWEEKNUM(C12)</f>
        <v>5</v>
      </c>
      <c r="W29" s="284" t="e" cm="1">
        <f t="array" ref="W29">SUMPRODUCT((_xlfn.ISOWEEKNUM($C$12:$C$42)=V29)*($D$12:$D$42))</f>
        <v>#VALUE!</v>
      </c>
      <c r="X29" s="278"/>
      <c r="Y29" s="282">
        <f>_xlfn.ISOWEEKNUM(C12)</f>
        <v>5</v>
      </c>
      <c r="Z29" s="284" t="e" cm="1">
        <f t="array" ref="Z29">SUMPRODUCT((_xlfn.ISOWEEKNUM($C$12:$C$42)=Y29)*($F$12:$F$42))</f>
        <v>#VALUE!</v>
      </c>
    </row>
    <row r="30" spans="1:31" ht="15.75" customHeight="1" x14ac:dyDescent="0.25">
      <c r="A30" s="85"/>
      <c r="B30" s="159"/>
      <c r="C30" s="160">
        <f t="shared" si="7"/>
        <v>45707</v>
      </c>
      <c r="D30" s="172">
        <v>140</v>
      </c>
      <c r="E30" s="156">
        <f t="shared" si="5"/>
        <v>70</v>
      </c>
      <c r="F30" s="172">
        <v>140</v>
      </c>
      <c r="G30" s="272">
        <f t="shared" si="1"/>
        <v>40</v>
      </c>
      <c r="H30" s="168">
        <f t="shared" si="6"/>
        <v>20</v>
      </c>
      <c r="I30" s="184"/>
      <c r="J30" s="218">
        <f t="shared" si="2"/>
        <v>280</v>
      </c>
      <c r="K30" s="164">
        <f t="shared" si="3"/>
        <v>90</v>
      </c>
      <c r="L30" s="194"/>
      <c r="M30" s="210" t="s">
        <v>92</v>
      </c>
      <c r="N30" s="231">
        <f>E43</f>
        <v>1710</v>
      </c>
      <c r="O30" s="194"/>
      <c r="P30" s="260"/>
      <c r="Q30" s="262"/>
      <c r="R30" s="126"/>
      <c r="S30" s="263"/>
      <c r="V30" s="282">
        <f>V29+1</f>
        <v>6</v>
      </c>
      <c r="W30" s="284" t="e" cm="1">
        <f t="array" ref="W30">SUMPRODUCT((_xlfn.ISOWEEKNUM($C$12:$C$42)=V30)*($D$12:$D$42))</f>
        <v>#VALUE!</v>
      </c>
      <c r="X30" s="278"/>
      <c r="Y30" s="282">
        <f>Y29+1</f>
        <v>6</v>
      </c>
      <c r="Z30" s="284" t="e" cm="1">
        <f t="array" ref="Z30">SUMPRODUCT((_xlfn.ISOWEEKNUM($C$12:$C$42)=Y30)*($F$12:$F$42))</f>
        <v>#VALUE!</v>
      </c>
    </row>
    <row r="31" spans="1:31" ht="15.75" customHeight="1" thickBot="1" x14ac:dyDescent="0.3">
      <c r="A31" s="85"/>
      <c r="B31" s="159"/>
      <c r="C31" s="160">
        <f t="shared" si="7"/>
        <v>45708</v>
      </c>
      <c r="D31" s="172">
        <v>145</v>
      </c>
      <c r="E31" s="156">
        <f t="shared" si="5"/>
        <v>72.5</v>
      </c>
      <c r="F31" s="172">
        <v>145</v>
      </c>
      <c r="G31" s="272">
        <f t="shared" si="1"/>
        <v>45</v>
      </c>
      <c r="H31" s="168">
        <f t="shared" si="6"/>
        <v>22.5</v>
      </c>
      <c r="I31" s="184"/>
      <c r="J31" s="218">
        <f t="shared" si="2"/>
        <v>290</v>
      </c>
      <c r="K31" s="164">
        <f t="shared" si="3"/>
        <v>95</v>
      </c>
      <c r="L31" s="194"/>
      <c r="M31" s="209" t="s">
        <v>93</v>
      </c>
      <c r="N31" s="232">
        <f>H46</f>
        <v>1895</v>
      </c>
      <c r="O31" s="194"/>
      <c r="P31" s="260"/>
      <c r="Q31" s="262"/>
      <c r="R31" s="126"/>
      <c r="S31" s="263"/>
      <c r="V31" s="282">
        <f t="shared" ref="V31:V33" si="8">V30+1</f>
        <v>7</v>
      </c>
      <c r="W31" s="284" t="e" cm="1">
        <f t="array" ref="W31">SUMPRODUCT((_xlfn.ISOWEEKNUM($C$12:$C$42)=V31)*($D$12:$D$42))</f>
        <v>#VALUE!</v>
      </c>
      <c r="X31" s="278"/>
      <c r="Y31" s="282">
        <f t="shared" ref="Y31:Y33" si="9">Y30+1</f>
        <v>7</v>
      </c>
      <c r="Z31" s="284" t="e" cm="1">
        <f t="array" ref="Z31">SUMPRODUCT((_xlfn.ISOWEEKNUM($C$12:$C$42)=Y31)*($F$12:$F$42))</f>
        <v>#VALUE!</v>
      </c>
    </row>
    <row r="32" spans="1:31" ht="15.75" customHeight="1" thickBot="1" x14ac:dyDescent="0.3">
      <c r="A32" s="85"/>
      <c r="B32" s="159"/>
      <c r="C32" s="160">
        <f t="shared" si="7"/>
        <v>45709</v>
      </c>
      <c r="D32" s="172">
        <v>150</v>
      </c>
      <c r="E32" s="156">
        <f t="shared" si="5"/>
        <v>75</v>
      </c>
      <c r="F32" s="172">
        <v>150</v>
      </c>
      <c r="G32" s="272">
        <f t="shared" si="1"/>
        <v>50</v>
      </c>
      <c r="H32" s="168">
        <f t="shared" si="6"/>
        <v>25</v>
      </c>
      <c r="I32" s="184"/>
      <c r="J32" s="218">
        <f t="shared" si="2"/>
        <v>300</v>
      </c>
      <c r="K32" s="164">
        <f t="shared" si="3"/>
        <v>100</v>
      </c>
      <c r="L32" s="194"/>
      <c r="M32" s="229" t="s">
        <v>94</v>
      </c>
      <c r="N32" s="230">
        <f>SUM(N30:N31)</f>
        <v>3605</v>
      </c>
      <c r="O32" s="194"/>
      <c r="P32" s="260"/>
      <c r="Q32" s="262"/>
      <c r="R32" s="126"/>
      <c r="S32" s="263"/>
      <c r="V32" s="282">
        <f t="shared" si="8"/>
        <v>8</v>
      </c>
      <c r="W32" s="284" t="e" cm="1">
        <f t="array" ref="W32">SUMPRODUCT((_xlfn.ISOWEEKNUM($C$12:$C$42)=V32)*($D$12:$D$42))</f>
        <v>#VALUE!</v>
      </c>
      <c r="X32" s="278"/>
      <c r="Y32" s="282">
        <f t="shared" si="9"/>
        <v>8</v>
      </c>
      <c r="Z32" s="284" t="e" cm="1">
        <f t="array" ref="Z32">SUMPRODUCT((_xlfn.ISOWEEKNUM($C$12:$C$42)=Y32)*($F$12:$F$42))</f>
        <v>#VALUE!</v>
      </c>
    </row>
    <row r="33" spans="1:26" ht="15.75" customHeight="1" x14ac:dyDescent="0.25">
      <c r="A33" s="85"/>
      <c r="B33" s="159"/>
      <c r="C33" s="160">
        <f t="shared" si="7"/>
        <v>45710</v>
      </c>
      <c r="D33" s="172">
        <v>110</v>
      </c>
      <c r="E33" s="156">
        <f t="shared" si="5"/>
        <v>70</v>
      </c>
      <c r="F33" s="172">
        <v>110</v>
      </c>
      <c r="G33" s="272">
        <f t="shared" si="1"/>
        <v>10</v>
      </c>
      <c r="H33" s="168">
        <f t="shared" si="6"/>
        <v>5</v>
      </c>
      <c r="I33" s="184"/>
      <c r="J33" s="218">
        <f t="shared" si="2"/>
        <v>220</v>
      </c>
      <c r="K33" s="164">
        <f t="shared" si="3"/>
        <v>75</v>
      </c>
      <c r="L33" s="194"/>
      <c r="O33" s="194"/>
      <c r="P33" s="260"/>
      <c r="Q33" s="262"/>
      <c r="R33" s="126"/>
      <c r="S33" s="263"/>
      <c r="V33" s="282">
        <f t="shared" si="8"/>
        <v>9</v>
      </c>
      <c r="W33" s="284" t="e" cm="1">
        <f t="array" ref="W33">SUMPRODUCT((_xlfn.ISOWEEKNUM($C$12:$C$42)=V33)*($D$12:$D$42))</f>
        <v>#VALUE!</v>
      </c>
      <c r="X33" s="278"/>
      <c r="Y33" s="282">
        <f t="shared" si="9"/>
        <v>9</v>
      </c>
      <c r="Z33" s="284" t="e" cm="1">
        <f t="array" ref="Z33">SUMPRODUCT((_xlfn.ISOWEEKNUM($C$12:$C$42)=Y33)*($F$12:$F$42))</f>
        <v>#VALUE!</v>
      </c>
    </row>
    <row r="34" spans="1:26" ht="15.75" customHeight="1" thickBot="1" x14ac:dyDescent="0.3">
      <c r="A34" s="85"/>
      <c r="B34" s="159"/>
      <c r="C34" s="160">
        <f t="shared" si="7"/>
        <v>45711</v>
      </c>
      <c r="D34" s="172">
        <v>120</v>
      </c>
      <c r="E34" s="156">
        <f t="shared" si="5"/>
        <v>70</v>
      </c>
      <c r="F34" s="172">
        <v>120</v>
      </c>
      <c r="G34" s="272">
        <f t="shared" si="1"/>
        <v>20</v>
      </c>
      <c r="H34" s="168">
        <f t="shared" si="6"/>
        <v>10</v>
      </c>
      <c r="I34" s="184"/>
      <c r="J34" s="218">
        <f t="shared" si="2"/>
        <v>240</v>
      </c>
      <c r="K34" s="164">
        <f t="shared" si="3"/>
        <v>80</v>
      </c>
      <c r="L34" s="194"/>
      <c r="O34" s="194"/>
      <c r="P34" s="260"/>
      <c r="Q34" s="262"/>
      <c r="R34" s="126"/>
      <c r="S34" s="263"/>
      <c r="V34" s="280"/>
      <c r="W34" s="281"/>
      <c r="Y34" s="280"/>
      <c r="Z34" s="281"/>
    </row>
    <row r="35" spans="1:26" ht="15.75" customHeight="1" thickBot="1" x14ac:dyDescent="0.3">
      <c r="A35" s="85"/>
      <c r="B35" s="159"/>
      <c r="C35" s="160">
        <f t="shared" si="7"/>
        <v>45712</v>
      </c>
      <c r="D35" s="172"/>
      <c r="E35" s="156" t="str">
        <f t="shared" si="5"/>
        <v/>
      </c>
      <c r="F35" s="173"/>
      <c r="G35" s="272">
        <f t="shared" si="1"/>
        <v>0</v>
      </c>
      <c r="H35" s="168">
        <f t="shared" si="6"/>
        <v>0</v>
      </c>
      <c r="I35" s="184"/>
      <c r="J35" s="218">
        <f t="shared" si="2"/>
        <v>0</v>
      </c>
      <c r="K35" s="164">
        <f t="shared" si="3"/>
        <v>0</v>
      </c>
      <c r="L35" s="194"/>
      <c r="M35" s="211" t="s">
        <v>81</v>
      </c>
      <c r="N35" s="212">
        <f>SUM(N27-N32)</f>
        <v>2775</v>
      </c>
      <c r="O35" s="194"/>
      <c r="P35" s="260"/>
      <c r="Q35" s="262"/>
      <c r="R35" s="126"/>
      <c r="S35" s="263"/>
    </row>
    <row r="36" spans="1:26" ht="15.75" customHeight="1" thickBot="1" x14ac:dyDescent="0.3">
      <c r="A36" s="85"/>
      <c r="B36" s="159"/>
      <c r="C36" s="160">
        <f t="shared" si="7"/>
        <v>45713</v>
      </c>
      <c r="D36" s="172">
        <v>140</v>
      </c>
      <c r="E36" s="156">
        <f t="shared" si="5"/>
        <v>70</v>
      </c>
      <c r="F36" s="257">
        <v>140</v>
      </c>
      <c r="G36" s="272">
        <f t="shared" si="1"/>
        <v>40</v>
      </c>
      <c r="H36" s="168">
        <f t="shared" si="6"/>
        <v>20</v>
      </c>
      <c r="I36" s="184"/>
      <c r="J36" s="218">
        <f t="shared" si="2"/>
        <v>280</v>
      </c>
      <c r="K36" s="164">
        <f t="shared" si="3"/>
        <v>90</v>
      </c>
      <c r="L36" s="194"/>
      <c r="M36" s="361" t="s">
        <v>85</v>
      </c>
      <c r="N36" s="361"/>
      <c r="O36" s="194"/>
      <c r="P36" s="260"/>
      <c r="Q36" s="262"/>
      <c r="R36" s="126"/>
      <c r="S36" s="263"/>
      <c r="V36" s="307"/>
      <c r="W36" s="307"/>
      <c r="X36" s="307"/>
      <c r="Y36" s="307"/>
      <c r="Z36" s="307"/>
    </row>
    <row r="37" spans="1:26" ht="15.75" customHeight="1" thickBot="1" x14ac:dyDescent="0.3">
      <c r="A37" s="85"/>
      <c r="B37" s="159"/>
      <c r="C37" s="160">
        <f t="shared" si="7"/>
        <v>45714</v>
      </c>
      <c r="D37" s="172">
        <v>145</v>
      </c>
      <c r="E37" s="267">
        <f t="shared" si="5"/>
        <v>72.5</v>
      </c>
      <c r="F37" s="173">
        <v>145</v>
      </c>
      <c r="G37" s="272">
        <f t="shared" si="1"/>
        <v>45</v>
      </c>
      <c r="H37" s="168">
        <f t="shared" si="6"/>
        <v>22.5</v>
      </c>
      <c r="I37" s="184"/>
      <c r="J37" s="218">
        <f t="shared" si="2"/>
        <v>290</v>
      </c>
      <c r="K37" s="164">
        <f t="shared" si="3"/>
        <v>95</v>
      </c>
      <c r="L37" s="194"/>
      <c r="M37" s="215" t="s">
        <v>82</v>
      </c>
      <c r="N37" s="216">
        <f>N22</f>
        <v>1815</v>
      </c>
      <c r="O37" s="194"/>
      <c r="P37" s="260"/>
      <c r="Q37" s="262"/>
      <c r="R37" s="126"/>
      <c r="S37" s="263"/>
      <c r="V37" s="307"/>
      <c r="W37" s="307"/>
      <c r="X37" s="307"/>
      <c r="Y37" s="307"/>
      <c r="Z37" s="307"/>
    </row>
    <row r="38" spans="1:26" ht="15.75" customHeight="1" thickBot="1" x14ac:dyDescent="0.3">
      <c r="A38" s="85"/>
      <c r="B38" s="159"/>
      <c r="C38" s="160">
        <f t="shared" si="7"/>
        <v>45715</v>
      </c>
      <c r="D38" s="172">
        <v>150</v>
      </c>
      <c r="E38" s="156">
        <f t="shared" si="5"/>
        <v>75</v>
      </c>
      <c r="F38" s="257">
        <v>150</v>
      </c>
      <c r="G38" s="272">
        <f t="shared" si="1"/>
        <v>50</v>
      </c>
      <c r="H38" s="168">
        <f t="shared" si="6"/>
        <v>25</v>
      </c>
      <c r="I38" s="184"/>
      <c r="J38" s="218">
        <f t="shared" si="2"/>
        <v>300</v>
      </c>
      <c r="K38" s="164">
        <f t="shared" si="3"/>
        <v>100</v>
      </c>
      <c r="L38" s="194"/>
      <c r="O38" s="194"/>
      <c r="P38" s="260"/>
      <c r="Q38" s="262"/>
      <c r="R38" s="126"/>
      <c r="S38" s="263"/>
      <c r="V38" s="307"/>
      <c r="W38" s="307"/>
      <c r="X38" s="307"/>
      <c r="Y38" s="307"/>
      <c r="Z38" s="307"/>
    </row>
    <row r="39" spans="1:26" ht="15.75" customHeight="1" x14ac:dyDescent="0.25">
      <c r="A39" s="85"/>
      <c r="B39" s="159"/>
      <c r="C39" s="165">
        <f>IFERROR(IF(MONTH(C38+1)=MONTH($C$12),C38+1,""),"")</f>
        <v>45716</v>
      </c>
      <c r="D39" s="173">
        <v>140</v>
      </c>
      <c r="E39" s="156">
        <f t="shared" si="5"/>
        <v>70</v>
      </c>
      <c r="F39" s="173">
        <v>140</v>
      </c>
      <c r="G39" s="273">
        <f t="shared" si="1"/>
        <v>40</v>
      </c>
      <c r="H39" s="169">
        <f t="shared" si="6"/>
        <v>20</v>
      </c>
      <c r="I39" s="185"/>
      <c r="J39" s="219">
        <f t="shared" si="2"/>
        <v>280</v>
      </c>
      <c r="K39" s="164">
        <f t="shared" si="3"/>
        <v>90</v>
      </c>
      <c r="L39" s="194"/>
      <c r="M39" s="362" t="str">
        <f>C2</f>
        <v>FEVRIER 2024</v>
      </c>
      <c r="N39" s="363"/>
      <c r="O39" s="194"/>
      <c r="P39" s="260"/>
      <c r="Q39" s="262"/>
      <c r="R39" s="126"/>
      <c r="S39" s="263"/>
      <c r="V39" s="307"/>
      <c r="W39" s="307"/>
      <c r="X39" s="307"/>
      <c r="Y39" s="307"/>
      <c r="Z39" s="307"/>
    </row>
    <row r="40" spans="1:26" ht="15.75" customHeight="1" thickBot="1" x14ac:dyDescent="0.3">
      <c r="A40" s="85"/>
      <c r="B40" s="159"/>
      <c r="C40" s="160" t="str">
        <f t="shared" ref="C40" si="10">IFERROR(IF(MONTH(C39+1)=MONTH($C$12),C39+1,""),"")</f>
        <v/>
      </c>
      <c r="D40" s="172"/>
      <c r="E40" s="308" t="str">
        <f t="shared" si="5"/>
        <v/>
      </c>
      <c r="F40" s="172"/>
      <c r="G40" s="272">
        <f t="shared" si="1"/>
        <v>0</v>
      </c>
      <c r="H40" s="168">
        <f t="shared" si="6"/>
        <v>0</v>
      </c>
      <c r="I40" s="184"/>
      <c r="J40" s="218">
        <f t="shared" si="2"/>
        <v>0</v>
      </c>
      <c r="K40" s="164">
        <f t="shared" si="3"/>
        <v>0</v>
      </c>
      <c r="L40" s="194"/>
      <c r="M40" s="364" t="s">
        <v>83</v>
      </c>
      <c r="N40" s="365"/>
      <c r="O40" s="194"/>
      <c r="P40" s="260"/>
      <c r="Q40" s="262"/>
      <c r="R40" s="126"/>
      <c r="S40" s="263"/>
      <c r="V40" s="307"/>
      <c r="W40" s="307"/>
      <c r="X40" s="307"/>
      <c r="Y40" s="307"/>
      <c r="Z40" s="307"/>
    </row>
    <row r="41" spans="1:26" ht="15.75" customHeight="1" x14ac:dyDescent="0.25">
      <c r="A41" s="85"/>
      <c r="B41" s="159"/>
      <c r="C41" s="177"/>
      <c r="D41" s="233"/>
      <c r="E41" s="234"/>
      <c r="F41" s="175"/>
      <c r="G41" s="274"/>
      <c r="H41" s="170"/>
      <c r="I41" s="183"/>
      <c r="J41" s="220"/>
      <c r="K41" s="164"/>
      <c r="L41" s="194"/>
      <c r="M41" s="366">
        <f>SUM(N35-N37)</f>
        <v>960</v>
      </c>
      <c r="N41" s="367"/>
      <c r="O41" s="194"/>
      <c r="P41" s="260"/>
      <c r="Q41" s="262"/>
      <c r="R41" s="126"/>
      <c r="S41" s="263"/>
      <c r="V41" s="307"/>
      <c r="W41" s="307"/>
      <c r="X41" s="307"/>
      <c r="Y41" s="307"/>
      <c r="Z41" s="307"/>
    </row>
    <row r="42" spans="1:26" ht="15.75" customHeight="1" thickBot="1" x14ac:dyDescent="0.3">
      <c r="A42" s="85"/>
      <c r="B42" s="159"/>
      <c r="C42" s="160"/>
      <c r="D42" s="172"/>
      <c r="E42" s="156"/>
      <c r="F42" s="176"/>
      <c r="G42" s="272"/>
      <c r="H42" s="168"/>
      <c r="I42" s="184"/>
      <c r="J42" s="218"/>
      <c r="K42" s="164"/>
      <c r="L42" s="194"/>
      <c r="M42" s="368"/>
      <c r="N42" s="369"/>
      <c r="O42" s="194"/>
      <c r="P42" s="260"/>
      <c r="Q42" s="262"/>
      <c r="R42" s="126"/>
      <c r="S42" s="263"/>
      <c r="V42" s="300"/>
      <c r="W42" s="300"/>
      <c r="X42" s="300"/>
      <c r="Y42" s="300"/>
      <c r="Z42" s="300"/>
    </row>
    <row r="43" spans="1:26" ht="18.75" customHeight="1" x14ac:dyDescent="0.25">
      <c r="A43" s="133"/>
      <c r="B43" s="134"/>
      <c r="C43" s="370" t="s">
        <v>0</v>
      </c>
      <c r="D43" s="372">
        <f>SUM(D12:D42)</f>
        <v>3190</v>
      </c>
      <c r="E43" s="392">
        <f>SUM(E12:E42)</f>
        <v>1710</v>
      </c>
      <c r="F43" s="376">
        <f>SUM(F12:F42)</f>
        <v>3190</v>
      </c>
      <c r="G43" s="378" t="s">
        <v>96</v>
      </c>
      <c r="H43" s="171">
        <f>SUM(H12:H42)</f>
        <v>395</v>
      </c>
      <c r="I43" s="186"/>
      <c r="J43" s="380">
        <f>SUM(J12:J42)</f>
        <v>6380</v>
      </c>
      <c r="K43" s="383">
        <f>SUM(K12:K42,H44)</f>
        <v>3605</v>
      </c>
      <c r="L43" s="385">
        <f>SUM(L12:N42)</f>
        <v>22770</v>
      </c>
      <c r="M43" s="217"/>
      <c r="N43" s="217"/>
      <c r="O43" s="204"/>
      <c r="P43" s="222"/>
      <c r="Q43" s="261"/>
      <c r="R43" s="386"/>
      <c r="S43" s="387"/>
      <c r="V43" s="300"/>
      <c r="W43" s="300"/>
      <c r="X43" s="300"/>
      <c r="Y43" s="300"/>
      <c r="Z43" s="300"/>
    </row>
    <row r="44" spans="1:26" ht="18.75" customHeight="1" thickBot="1" x14ac:dyDescent="0.3">
      <c r="A44" s="135"/>
      <c r="B44" s="136"/>
      <c r="C44" s="371"/>
      <c r="D44" s="373"/>
      <c r="E44" s="393"/>
      <c r="F44" s="377"/>
      <c r="G44" s="379"/>
      <c r="H44" s="178">
        <v>1500</v>
      </c>
      <c r="I44" s="187"/>
      <c r="J44" s="381"/>
      <c r="K44" s="384"/>
      <c r="L44" s="385"/>
      <c r="M44" s="217"/>
      <c r="N44" s="217"/>
      <c r="O44" s="201"/>
      <c r="P44" s="223"/>
      <c r="Q44" s="127"/>
      <c r="R44" s="388"/>
      <c r="S44" s="389"/>
      <c r="V44" s="300"/>
      <c r="W44" s="300"/>
      <c r="X44" s="300"/>
      <c r="Y44" s="300"/>
      <c r="Z44" s="300"/>
    </row>
    <row r="45" spans="1:26" ht="8.25" customHeight="1" x14ac:dyDescent="0.25">
      <c r="A45" s="8"/>
      <c r="B45" s="8"/>
      <c r="C45" s="9"/>
      <c r="D45" s="149"/>
      <c r="E45" s="149"/>
      <c r="F45" s="149"/>
      <c r="G45" s="153"/>
      <c r="H45" s="153"/>
      <c r="I45" s="188"/>
      <c r="J45" s="9"/>
      <c r="K45" s="9"/>
      <c r="L45" s="195"/>
      <c r="M45" s="28"/>
      <c r="N45" s="28"/>
      <c r="O45" s="195"/>
      <c r="P45" s="224"/>
      <c r="Q45" s="8"/>
      <c r="V45" s="300"/>
      <c r="W45" s="300"/>
      <c r="X45" s="300"/>
      <c r="Y45" s="300"/>
      <c r="Z45" s="300"/>
    </row>
    <row r="46" spans="1:26" ht="15" hidden="1" customHeight="1" x14ac:dyDescent="0.25">
      <c r="F46" s="146" t="s">
        <v>84</v>
      </c>
      <c r="H46" s="161">
        <f>SUM(H43:H44)</f>
        <v>1895</v>
      </c>
      <c r="I46" s="131"/>
      <c r="V46" s="300"/>
      <c r="W46" s="300"/>
      <c r="X46" s="300"/>
      <c r="Y46" s="300"/>
      <c r="Z46" s="300"/>
    </row>
    <row r="47" spans="1:26" ht="24" customHeight="1" x14ac:dyDescent="0.25">
      <c r="A47" s="5"/>
      <c r="C47" s="382"/>
      <c r="D47" s="390"/>
      <c r="J47" s="26"/>
      <c r="K47" s="26"/>
      <c r="P47" s="225"/>
      <c r="Q47" s="4"/>
      <c r="V47" s="300"/>
      <c r="W47" s="300"/>
      <c r="X47" s="300"/>
      <c r="Y47" s="300"/>
      <c r="Z47" s="300"/>
    </row>
    <row r="48" spans="1:26" ht="24" customHeight="1" x14ac:dyDescent="0.25">
      <c r="C48" s="382"/>
      <c r="D48" s="391"/>
      <c r="H48" s="161"/>
      <c r="I48" s="131"/>
      <c r="J48" s="26"/>
      <c r="K48" s="161"/>
      <c r="P48" s="226"/>
      <c r="V48" s="300"/>
      <c r="W48" s="300"/>
      <c r="X48" s="300"/>
      <c r="Y48" s="300"/>
      <c r="Z48" s="300"/>
    </row>
    <row r="49" spans="1:26" ht="24" customHeight="1" x14ac:dyDescent="0.25">
      <c r="V49" s="300"/>
      <c r="W49" s="300"/>
      <c r="X49" s="300"/>
      <c r="Y49" s="300"/>
      <c r="Z49" s="300"/>
    </row>
    <row r="50" spans="1:26" ht="6.75" customHeight="1" x14ac:dyDescent="0.25">
      <c r="A50" s="83"/>
      <c r="B50" s="83"/>
      <c r="C50" s="83"/>
      <c r="D50" s="150"/>
      <c r="E50" s="150"/>
      <c r="F50" s="150"/>
      <c r="G50" s="154"/>
      <c r="H50" s="154"/>
      <c r="I50" s="189"/>
      <c r="J50" s="83"/>
      <c r="K50" s="83"/>
      <c r="L50" s="196"/>
      <c r="M50" s="83"/>
      <c r="N50" s="83"/>
      <c r="O50" s="196"/>
      <c r="P50" s="91"/>
      <c r="Q50" s="83"/>
      <c r="R50" s="83"/>
      <c r="S50" s="83"/>
      <c r="V50" s="300"/>
      <c r="W50" s="300"/>
      <c r="X50" s="300"/>
      <c r="Y50" s="300"/>
      <c r="Z50" s="300"/>
    </row>
    <row r="51" spans="1:26" x14ac:dyDescent="0.25">
      <c r="V51" s="300"/>
      <c r="W51" s="300"/>
      <c r="X51" s="300"/>
      <c r="Y51" s="300"/>
      <c r="Z51" s="300"/>
    </row>
    <row r="52" spans="1:26" ht="15" hidden="1" customHeight="1" x14ac:dyDescent="0.25">
      <c r="V52" s="300"/>
      <c r="W52" s="300"/>
      <c r="X52" s="300"/>
      <c r="Y52" s="300"/>
      <c r="Z52" s="300"/>
    </row>
    <row r="53" spans="1:26" ht="15" hidden="1" customHeight="1" x14ac:dyDescent="0.25">
      <c r="A53" s="10" t="s">
        <v>13</v>
      </c>
      <c r="B53" s="10" t="s">
        <v>14</v>
      </c>
      <c r="C53" t="s">
        <v>17</v>
      </c>
      <c r="L53" s="1">
        <v>2024</v>
      </c>
      <c r="V53" s="300"/>
      <c r="W53" s="300"/>
      <c r="X53" s="300"/>
      <c r="Y53" s="300"/>
      <c r="Z53" s="300"/>
    </row>
    <row r="54" spans="1:26" ht="15" hidden="1" customHeight="1" x14ac:dyDescent="0.25">
      <c r="A54" s="11" t="s">
        <v>16</v>
      </c>
      <c r="B54" s="11" t="s">
        <v>15</v>
      </c>
      <c r="C54" t="s">
        <v>18</v>
      </c>
      <c r="L54" s="1">
        <v>2025</v>
      </c>
      <c r="V54" s="300"/>
      <c r="W54" s="300"/>
      <c r="X54" s="300"/>
      <c r="Y54" s="300"/>
      <c r="Z54" s="300"/>
    </row>
    <row r="55" spans="1:26" ht="15" hidden="1" customHeight="1" x14ac:dyDescent="0.25">
      <c r="C55" t="s">
        <v>19</v>
      </c>
      <c r="L55" s="1">
        <v>2026</v>
      </c>
      <c r="V55" s="300"/>
      <c r="W55" s="300"/>
      <c r="X55" s="300"/>
      <c r="Y55" s="300"/>
      <c r="Z55" s="300"/>
    </row>
    <row r="56" spans="1:26" ht="15" hidden="1" customHeight="1" x14ac:dyDescent="0.25">
      <c r="C56" t="s">
        <v>20</v>
      </c>
      <c r="L56" s="1">
        <v>2027</v>
      </c>
      <c r="V56" s="300"/>
      <c r="W56" s="300"/>
      <c r="X56" s="300"/>
      <c r="Y56" s="300"/>
      <c r="Z56" s="300"/>
    </row>
    <row r="57" spans="1:26" ht="15" hidden="1" customHeight="1" x14ac:dyDescent="0.25">
      <c r="C57" t="s">
        <v>21</v>
      </c>
      <c r="L57" s="1">
        <v>2028</v>
      </c>
      <c r="V57" s="300"/>
      <c r="W57" s="300"/>
      <c r="X57" s="300"/>
      <c r="Y57" s="300"/>
      <c r="Z57" s="300"/>
    </row>
    <row r="58" spans="1:26" ht="15" hidden="1" customHeight="1" x14ac:dyDescent="0.25">
      <c r="C58" t="s">
        <v>22</v>
      </c>
      <c r="L58" s="1">
        <v>2029</v>
      </c>
      <c r="V58" s="300"/>
      <c r="W58" s="300"/>
      <c r="X58" s="300"/>
      <c r="Y58" s="300"/>
      <c r="Z58" s="300"/>
    </row>
    <row r="59" spans="1:26" ht="15" hidden="1" customHeight="1" x14ac:dyDescent="0.25">
      <c r="C59" t="s">
        <v>23</v>
      </c>
      <c r="L59" s="1">
        <v>2030</v>
      </c>
      <c r="V59" s="300"/>
      <c r="W59" s="300"/>
      <c r="X59" s="300"/>
      <c r="Y59" s="300"/>
      <c r="Z59" s="300"/>
    </row>
    <row r="60" spans="1:26" ht="15" hidden="1" customHeight="1" x14ac:dyDescent="0.25">
      <c r="C60" t="s">
        <v>24</v>
      </c>
      <c r="L60" s="1">
        <v>2031</v>
      </c>
      <c r="V60" s="300"/>
      <c r="W60" s="300"/>
      <c r="X60" s="300"/>
      <c r="Y60" s="300"/>
      <c r="Z60" s="300"/>
    </row>
    <row r="61" spans="1:26" ht="15" hidden="1" customHeight="1" x14ac:dyDescent="0.25">
      <c r="C61" t="s">
        <v>25</v>
      </c>
      <c r="L61" s="1">
        <v>2032</v>
      </c>
      <c r="V61" s="300"/>
      <c r="W61" s="300"/>
      <c r="X61" s="300"/>
      <c r="Y61" s="300"/>
      <c r="Z61" s="300"/>
    </row>
    <row r="62" spans="1:26" ht="15" hidden="1" customHeight="1" x14ac:dyDescent="0.25">
      <c r="C62" t="s">
        <v>26</v>
      </c>
      <c r="L62" s="1">
        <v>2033</v>
      </c>
      <c r="V62" s="300"/>
      <c r="W62" s="300"/>
      <c r="X62" s="300"/>
      <c r="Y62" s="300"/>
      <c r="Z62" s="300"/>
    </row>
    <row r="63" spans="1:26" ht="15" hidden="1" customHeight="1" x14ac:dyDescent="0.25">
      <c r="C63" t="s">
        <v>27</v>
      </c>
      <c r="L63" s="1">
        <v>2034</v>
      </c>
      <c r="V63" s="300"/>
      <c r="W63" s="300"/>
      <c r="X63" s="300"/>
      <c r="Y63" s="300"/>
      <c r="Z63" s="300"/>
    </row>
    <row r="64" spans="1:26" ht="15" hidden="1" customHeight="1" x14ac:dyDescent="0.25">
      <c r="C64" t="s">
        <v>28</v>
      </c>
      <c r="L64" s="1">
        <v>2035</v>
      </c>
      <c r="V64" s="300"/>
      <c r="W64" s="300"/>
      <c r="X64" s="300"/>
      <c r="Y64" s="300"/>
      <c r="Z64" s="300"/>
    </row>
    <row r="65" spans="12:26" ht="15" hidden="1" customHeight="1" x14ac:dyDescent="0.25">
      <c r="L65" s="1">
        <v>2036</v>
      </c>
      <c r="V65" s="300"/>
      <c r="W65" s="300"/>
      <c r="X65" s="300"/>
      <c r="Y65" s="300"/>
      <c r="Z65" s="300"/>
    </row>
    <row r="66" spans="12:26" ht="15" hidden="1" customHeight="1" x14ac:dyDescent="0.25">
      <c r="L66" s="1">
        <v>2037</v>
      </c>
      <c r="V66" s="300"/>
      <c r="W66" s="300"/>
      <c r="X66" s="300"/>
      <c r="Y66" s="300"/>
      <c r="Z66" s="300"/>
    </row>
    <row r="67" spans="12:26" ht="15" hidden="1" customHeight="1" x14ac:dyDescent="0.25">
      <c r="L67" s="1">
        <v>2038</v>
      </c>
      <c r="V67" s="300"/>
      <c r="W67" s="300"/>
      <c r="X67" s="300"/>
      <c r="Y67" s="300"/>
      <c r="Z67" s="300"/>
    </row>
    <row r="68" spans="12:26" ht="15" hidden="1" customHeight="1" x14ac:dyDescent="0.25">
      <c r="L68" s="1">
        <v>2039</v>
      </c>
      <c r="V68" s="300"/>
      <c r="W68" s="300"/>
      <c r="X68" s="300"/>
      <c r="Y68" s="300"/>
      <c r="Z68" s="300"/>
    </row>
    <row r="69" spans="12:26" ht="15" hidden="1" customHeight="1" x14ac:dyDescent="0.25">
      <c r="L69" s="1">
        <v>2040</v>
      </c>
      <c r="V69" s="300"/>
      <c r="W69" s="300"/>
      <c r="X69" s="300"/>
      <c r="Y69" s="300"/>
      <c r="Z69" s="300"/>
    </row>
    <row r="70" spans="12:26" ht="15" hidden="1" customHeight="1" x14ac:dyDescent="0.25">
      <c r="L70" s="1">
        <v>2041</v>
      </c>
      <c r="V70" s="300"/>
      <c r="W70" s="300"/>
      <c r="X70" s="300"/>
      <c r="Y70" s="300"/>
      <c r="Z70" s="300"/>
    </row>
    <row r="71" spans="12:26" ht="15" hidden="1" customHeight="1" x14ac:dyDescent="0.25">
      <c r="L71" s="1">
        <v>2042</v>
      </c>
      <c r="V71" s="300"/>
      <c r="W71" s="300"/>
      <c r="X71" s="300"/>
      <c r="Y71" s="300"/>
      <c r="Z71" s="300"/>
    </row>
    <row r="72" spans="12:26" ht="15" hidden="1" customHeight="1" x14ac:dyDescent="0.25">
      <c r="L72" s="1">
        <v>2043</v>
      </c>
      <c r="V72" s="300"/>
      <c r="W72" s="300"/>
      <c r="X72" s="300"/>
      <c r="Y72" s="300"/>
      <c r="Z72" s="300"/>
    </row>
    <row r="73" spans="12:26" ht="15" hidden="1" customHeight="1" x14ac:dyDescent="0.25">
      <c r="L73" s="1">
        <v>2044</v>
      </c>
      <c r="V73" s="300"/>
      <c r="W73" s="300"/>
      <c r="X73" s="300"/>
      <c r="Y73" s="300"/>
      <c r="Z73" s="300"/>
    </row>
    <row r="74" spans="12:26" ht="15" hidden="1" customHeight="1" x14ac:dyDescent="0.25">
      <c r="L74" s="1">
        <v>2045</v>
      </c>
      <c r="V74" s="300"/>
      <c r="W74" s="300"/>
      <c r="X74" s="300"/>
      <c r="Y74" s="300"/>
      <c r="Z74" s="300"/>
    </row>
    <row r="75" spans="12:26" ht="15" hidden="1" customHeight="1" x14ac:dyDescent="0.25">
      <c r="L75" s="1">
        <v>2046</v>
      </c>
      <c r="V75" s="300"/>
      <c r="W75" s="300"/>
      <c r="X75" s="300"/>
      <c r="Y75" s="300"/>
      <c r="Z75" s="300"/>
    </row>
    <row r="76" spans="12:26" ht="15" hidden="1" customHeight="1" x14ac:dyDescent="0.25">
      <c r="L76" s="1">
        <v>2047</v>
      </c>
      <c r="V76" s="300"/>
      <c r="W76" s="300"/>
      <c r="X76" s="300"/>
      <c r="Y76" s="300"/>
      <c r="Z76" s="300"/>
    </row>
    <row r="77" spans="12:26" ht="15" hidden="1" customHeight="1" x14ac:dyDescent="0.25">
      <c r="L77" s="1">
        <v>2048</v>
      </c>
      <c r="V77" s="300"/>
      <c r="W77" s="300"/>
      <c r="X77" s="300"/>
      <c r="Y77" s="300"/>
      <c r="Z77" s="300"/>
    </row>
    <row r="78" spans="12:26" ht="15" hidden="1" customHeight="1" x14ac:dyDescent="0.25">
      <c r="L78" s="1">
        <v>2049</v>
      </c>
      <c r="V78" s="300"/>
      <c r="W78" s="300"/>
      <c r="X78" s="300"/>
      <c r="Y78" s="300"/>
      <c r="Z78" s="300"/>
    </row>
    <row r="79" spans="12:26" ht="15" hidden="1" customHeight="1" x14ac:dyDescent="0.25">
      <c r="L79" s="1">
        <v>2050</v>
      </c>
      <c r="V79" s="300"/>
      <c r="W79" s="300"/>
      <c r="X79" s="300"/>
      <c r="Y79" s="300"/>
      <c r="Z79" s="300"/>
    </row>
    <row r="80" spans="12:26" ht="15" hidden="1" customHeight="1" x14ac:dyDescent="0.25">
      <c r="L80" s="1">
        <v>2051</v>
      </c>
      <c r="V80" s="300"/>
      <c r="W80" s="300"/>
      <c r="X80" s="300"/>
      <c r="Y80" s="300"/>
      <c r="Z80" s="300"/>
    </row>
    <row r="81" spans="12:26" ht="15" hidden="1" customHeight="1" x14ac:dyDescent="0.25">
      <c r="L81" s="1">
        <v>2052</v>
      </c>
      <c r="V81" s="300"/>
      <c r="W81" s="300"/>
      <c r="X81" s="300"/>
      <c r="Y81" s="300"/>
      <c r="Z81" s="300"/>
    </row>
    <row r="82" spans="12:26" ht="15" hidden="1" customHeight="1" x14ac:dyDescent="0.25">
      <c r="L82" s="1">
        <v>2053</v>
      </c>
      <c r="V82" s="300"/>
      <c r="W82" s="300"/>
      <c r="X82" s="300"/>
      <c r="Y82" s="300"/>
      <c r="Z82" s="300"/>
    </row>
    <row r="83" spans="12:26" ht="15" hidden="1" customHeight="1" x14ac:dyDescent="0.25">
      <c r="L83" s="1">
        <v>2054</v>
      </c>
      <c r="V83" s="300"/>
      <c r="W83" s="300"/>
      <c r="X83" s="300"/>
      <c r="Y83" s="300"/>
      <c r="Z83" s="300"/>
    </row>
    <row r="84" spans="12:26" ht="15" hidden="1" customHeight="1" x14ac:dyDescent="0.25">
      <c r="L84" s="1">
        <v>2055</v>
      </c>
      <c r="V84" s="300"/>
      <c r="W84" s="300"/>
      <c r="X84" s="300"/>
      <c r="Y84" s="300"/>
      <c r="Z84" s="300"/>
    </row>
    <row r="85" spans="12:26" ht="15" hidden="1" customHeight="1" x14ac:dyDescent="0.25">
      <c r="L85" s="1">
        <v>2056</v>
      </c>
      <c r="V85" s="300"/>
      <c r="W85" s="300"/>
      <c r="X85" s="300"/>
      <c r="Y85" s="300"/>
      <c r="Z85" s="300"/>
    </row>
    <row r="86" spans="12:26" ht="15" hidden="1" customHeight="1" x14ac:dyDescent="0.25">
      <c r="L86" s="1">
        <v>2057</v>
      </c>
      <c r="V86" s="300"/>
      <c r="W86" s="300"/>
      <c r="X86" s="300"/>
      <c r="Y86" s="300"/>
      <c r="Z86" s="300"/>
    </row>
    <row r="87" spans="12:26" ht="15" hidden="1" customHeight="1" x14ac:dyDescent="0.25">
      <c r="L87" s="1">
        <v>2058</v>
      </c>
      <c r="V87" s="300"/>
      <c r="W87" s="300"/>
      <c r="X87" s="300"/>
      <c r="Y87" s="300"/>
      <c r="Z87" s="300"/>
    </row>
    <row r="88" spans="12:26" ht="15" hidden="1" customHeight="1" x14ac:dyDescent="0.25">
      <c r="L88" s="1">
        <v>2059</v>
      </c>
      <c r="V88" s="300"/>
      <c r="W88" s="300"/>
      <c r="X88" s="300"/>
      <c r="Y88" s="300"/>
      <c r="Z88" s="300"/>
    </row>
    <row r="89" spans="12:26" ht="15" hidden="1" customHeight="1" x14ac:dyDescent="0.25">
      <c r="L89" s="1">
        <v>2060</v>
      </c>
      <c r="V89" s="300"/>
      <c r="W89" s="300"/>
      <c r="X89" s="300"/>
      <c r="Y89" s="300"/>
      <c r="Z89" s="300"/>
    </row>
    <row r="90" spans="12:26" ht="15" hidden="1" customHeight="1" x14ac:dyDescent="0.25">
      <c r="L90" s="1">
        <v>2061</v>
      </c>
      <c r="V90" s="300"/>
      <c r="W90" s="300"/>
      <c r="X90" s="300"/>
      <c r="Y90" s="300"/>
      <c r="Z90" s="300"/>
    </row>
    <row r="91" spans="12:26" ht="15" hidden="1" customHeight="1" x14ac:dyDescent="0.25">
      <c r="L91" s="1">
        <v>2062</v>
      </c>
      <c r="V91" s="300"/>
      <c r="W91" s="300"/>
      <c r="X91" s="300"/>
      <c r="Y91" s="300"/>
      <c r="Z91" s="300"/>
    </row>
    <row r="92" spans="12:26" ht="15" hidden="1" customHeight="1" x14ac:dyDescent="0.25">
      <c r="L92" s="1">
        <v>2063</v>
      </c>
      <c r="V92" s="300"/>
      <c r="W92" s="300"/>
      <c r="X92" s="300"/>
      <c r="Y92" s="300"/>
      <c r="Z92" s="300"/>
    </row>
    <row r="93" spans="12:26" ht="15" hidden="1" customHeight="1" x14ac:dyDescent="0.25">
      <c r="L93" s="1">
        <v>2064</v>
      </c>
      <c r="V93" s="300"/>
      <c r="W93" s="300"/>
      <c r="X93" s="300"/>
      <c r="Y93" s="300"/>
      <c r="Z93" s="300"/>
    </row>
    <row r="94" spans="12:26" ht="15" hidden="1" customHeight="1" x14ac:dyDescent="0.25">
      <c r="L94" s="1">
        <v>2065</v>
      </c>
      <c r="V94" s="300"/>
      <c r="W94" s="300"/>
      <c r="X94" s="300"/>
      <c r="Y94" s="300"/>
      <c r="Z94" s="300"/>
    </row>
    <row r="95" spans="12:26" ht="15" hidden="1" customHeight="1" x14ac:dyDescent="0.25">
      <c r="L95" s="1">
        <v>2066</v>
      </c>
      <c r="V95" s="300"/>
      <c r="W95" s="300"/>
      <c r="X95" s="300"/>
      <c r="Y95" s="300"/>
      <c r="Z95" s="300"/>
    </row>
    <row r="96" spans="12:26" ht="15" hidden="1" customHeight="1" x14ac:dyDescent="0.25">
      <c r="L96" s="1">
        <v>2067</v>
      </c>
      <c r="V96" s="300"/>
      <c r="W96" s="300"/>
      <c r="X96" s="300"/>
      <c r="Y96" s="300"/>
      <c r="Z96" s="300"/>
    </row>
    <row r="97" spans="1:26" ht="15" hidden="1" customHeight="1" x14ac:dyDescent="0.25">
      <c r="L97" s="1">
        <v>2068</v>
      </c>
      <c r="V97" s="300"/>
      <c r="W97" s="300"/>
      <c r="X97" s="300"/>
      <c r="Y97" s="300"/>
      <c r="Z97" s="300"/>
    </row>
    <row r="98" spans="1:26" ht="15" hidden="1" customHeight="1" x14ac:dyDescent="0.25">
      <c r="L98" s="1">
        <v>2069</v>
      </c>
      <c r="V98" s="300"/>
      <c r="W98" s="300"/>
      <c r="X98" s="300"/>
      <c r="Y98" s="300"/>
      <c r="Z98" s="300"/>
    </row>
    <row r="99" spans="1:26" ht="15" hidden="1" customHeight="1" x14ac:dyDescent="0.25">
      <c r="L99" s="1">
        <v>2070</v>
      </c>
      <c r="V99" s="300"/>
      <c r="W99" s="300"/>
      <c r="X99" s="300"/>
      <c r="Y99" s="300"/>
      <c r="Z99" s="300"/>
    </row>
    <row r="100" spans="1:26" ht="15" hidden="1" customHeight="1" x14ac:dyDescent="0.25">
      <c r="L100" s="1">
        <v>2071</v>
      </c>
      <c r="V100" s="300"/>
      <c r="W100" s="300"/>
      <c r="X100" s="300"/>
      <c r="Y100" s="300"/>
      <c r="Z100" s="300"/>
    </row>
    <row r="101" spans="1:26" ht="15" hidden="1" customHeight="1" x14ac:dyDescent="0.25">
      <c r="L101" s="1">
        <v>2072</v>
      </c>
      <c r="V101" s="300"/>
      <c r="W101" s="300"/>
      <c r="X101" s="300"/>
      <c r="Y101" s="300"/>
      <c r="Z101" s="300"/>
    </row>
    <row r="102" spans="1:26" ht="15" hidden="1" customHeight="1" x14ac:dyDescent="0.25">
      <c r="L102" s="1">
        <v>2073</v>
      </c>
      <c r="V102" s="300"/>
      <c r="W102" s="300"/>
      <c r="X102" s="300"/>
      <c r="Y102" s="300"/>
      <c r="Z102" s="300"/>
    </row>
    <row r="103" spans="1:26" ht="15" hidden="1" customHeight="1" x14ac:dyDescent="0.25">
      <c r="L103" s="1">
        <v>2074</v>
      </c>
      <c r="V103" s="300"/>
      <c r="W103" s="300"/>
      <c r="X103" s="300"/>
      <c r="Y103" s="300"/>
      <c r="Z103" s="300"/>
    </row>
    <row r="104" spans="1:26" ht="15" hidden="1" customHeight="1" x14ac:dyDescent="0.25">
      <c r="L104" s="1">
        <v>2075</v>
      </c>
      <c r="V104" s="300"/>
      <c r="W104" s="300"/>
      <c r="X104" s="300"/>
      <c r="Y104" s="300"/>
      <c r="Z104" s="300"/>
    </row>
    <row r="105" spans="1:26" ht="15" hidden="1" customHeight="1" x14ac:dyDescent="0.25">
      <c r="L105" s="1">
        <v>2076</v>
      </c>
      <c r="V105" s="300"/>
      <c r="W105" s="300"/>
      <c r="X105" s="300"/>
      <c r="Y105" s="300"/>
      <c r="Z105" s="300"/>
    </row>
    <row r="106" spans="1:26" ht="15" hidden="1" customHeight="1" x14ac:dyDescent="0.25">
      <c r="L106" s="1">
        <v>2077</v>
      </c>
      <c r="V106" s="300"/>
      <c r="W106" s="300"/>
      <c r="X106" s="300"/>
      <c r="Y106" s="300"/>
      <c r="Z106" s="300"/>
    </row>
    <row r="107" spans="1:26" ht="15" hidden="1" customHeight="1" x14ac:dyDescent="0.25">
      <c r="L107" s="1">
        <v>2078</v>
      </c>
      <c r="V107" s="300"/>
      <c r="W107" s="300"/>
      <c r="X107" s="300"/>
      <c r="Y107" s="300"/>
      <c r="Z107" s="300"/>
    </row>
    <row r="108" spans="1:26" ht="15" hidden="1" customHeight="1" x14ac:dyDescent="0.25">
      <c r="L108" s="1">
        <v>2079</v>
      </c>
      <c r="V108" s="300"/>
      <c r="W108" s="300"/>
      <c r="X108" s="300"/>
      <c r="Y108" s="300"/>
      <c r="Z108" s="300"/>
    </row>
    <row r="109" spans="1:26" ht="15" hidden="1" customHeight="1" x14ac:dyDescent="0.25">
      <c r="L109" s="1">
        <v>2080</v>
      </c>
      <c r="V109" s="300"/>
      <c r="W109" s="300"/>
      <c r="X109" s="300"/>
      <c r="Y109" s="300"/>
      <c r="Z109" s="300"/>
    </row>
    <row r="110" spans="1:26" ht="15" hidden="1" customHeight="1" x14ac:dyDescent="0.25">
      <c r="A110" t="e">
        <f>#REF!</f>
        <v>#REF!</v>
      </c>
      <c r="B110" t="e">
        <f>#REF!</f>
        <v>#REF!</v>
      </c>
      <c r="V110" s="300"/>
      <c r="W110" s="300"/>
      <c r="X110" s="300"/>
      <c r="Y110" s="300"/>
      <c r="Z110" s="300"/>
    </row>
    <row r="111" spans="1:26" ht="15" hidden="1" customHeight="1" x14ac:dyDescent="0.25">
      <c r="A111" t="e">
        <f>#REF!</f>
        <v>#REF!</v>
      </c>
      <c r="B111" t="e">
        <f>#REF!</f>
        <v>#REF!</v>
      </c>
      <c r="V111" s="300"/>
      <c r="W111" s="300"/>
      <c r="X111" s="300"/>
      <c r="Y111" s="300"/>
      <c r="Z111" s="300"/>
    </row>
    <row r="112" spans="1:26" ht="15" hidden="1" customHeight="1" x14ac:dyDescent="0.25">
      <c r="A112" t="e">
        <f>#REF!</f>
        <v>#REF!</v>
      </c>
      <c r="B112" t="e">
        <f>#REF!</f>
        <v>#REF!</v>
      </c>
      <c r="V112" s="300"/>
      <c r="W112" s="300"/>
      <c r="X112" s="300"/>
      <c r="Y112" s="300"/>
      <c r="Z112" s="300"/>
    </row>
    <row r="113" spans="1:26" ht="15" hidden="1" customHeight="1" x14ac:dyDescent="0.25">
      <c r="A113" t="e">
        <f>#REF!</f>
        <v>#REF!</v>
      </c>
      <c r="B113" t="e">
        <f>#REF!</f>
        <v>#REF!</v>
      </c>
      <c r="V113" s="300"/>
      <c r="W113" s="300"/>
      <c r="X113" s="300"/>
      <c r="Y113" s="300"/>
      <c r="Z113" s="300"/>
    </row>
    <row r="114" spans="1:26" ht="15" hidden="1" customHeight="1" x14ac:dyDescent="0.25">
      <c r="A114" t="e">
        <f>#REF!</f>
        <v>#REF!</v>
      </c>
      <c r="B114" t="e">
        <f>#REF!</f>
        <v>#REF!</v>
      </c>
      <c r="V114" s="300"/>
      <c r="W114" s="300"/>
      <c r="X114" s="300"/>
      <c r="Y114" s="300"/>
      <c r="Z114" s="300"/>
    </row>
    <row r="115" spans="1:26" ht="15" hidden="1" customHeight="1" x14ac:dyDescent="0.25">
      <c r="A115" t="e">
        <f>#REF!</f>
        <v>#REF!</v>
      </c>
      <c r="B115" t="e">
        <f>#REF!</f>
        <v>#REF!</v>
      </c>
      <c r="V115" s="300"/>
      <c r="W115" s="300"/>
      <c r="X115" s="300"/>
      <c r="Y115" s="300"/>
      <c r="Z115" s="300"/>
    </row>
    <row r="116" spans="1:26" ht="15" hidden="1" customHeight="1" x14ac:dyDescent="0.25">
      <c r="A116" t="e">
        <f>#REF!</f>
        <v>#REF!</v>
      </c>
      <c r="B116" t="e">
        <f>#REF!</f>
        <v>#REF!</v>
      </c>
      <c r="V116" s="300"/>
      <c r="W116" s="300"/>
      <c r="X116" s="300"/>
      <c r="Y116" s="300"/>
      <c r="Z116" s="300"/>
    </row>
    <row r="117" spans="1:26" ht="15" hidden="1" customHeight="1" x14ac:dyDescent="0.25">
      <c r="A117" t="e">
        <f>#REF!</f>
        <v>#REF!</v>
      </c>
      <c r="B117" t="e">
        <f>#REF!</f>
        <v>#REF!</v>
      </c>
      <c r="V117" s="300"/>
      <c r="W117" s="300"/>
      <c r="X117" s="300"/>
      <c r="Y117" s="300"/>
      <c r="Z117" s="300"/>
    </row>
    <row r="118" spans="1:26" ht="15" hidden="1" customHeight="1" x14ac:dyDescent="0.25">
      <c r="A118" t="e">
        <f>#REF!</f>
        <v>#REF!</v>
      </c>
      <c r="B118" t="e">
        <f>#REF!</f>
        <v>#REF!</v>
      </c>
      <c r="V118" s="300"/>
      <c r="W118" s="300"/>
      <c r="X118" s="300"/>
      <c r="Y118" s="300"/>
      <c r="Z118" s="300"/>
    </row>
    <row r="119" spans="1:26" ht="15" hidden="1" customHeight="1" x14ac:dyDescent="0.25">
      <c r="A119" t="e">
        <f>#REF!</f>
        <v>#REF!</v>
      </c>
      <c r="B119" t="e">
        <f>#REF!</f>
        <v>#REF!</v>
      </c>
      <c r="V119" s="300"/>
      <c r="W119" s="300"/>
      <c r="X119" s="300"/>
      <c r="Y119" s="300"/>
      <c r="Z119" s="300"/>
    </row>
    <row r="120" spans="1:26" ht="15" hidden="1" customHeight="1" x14ac:dyDescent="0.25">
      <c r="A120" t="e">
        <f>#REF!</f>
        <v>#REF!</v>
      </c>
      <c r="B120" t="e">
        <f>#REF!</f>
        <v>#REF!</v>
      </c>
      <c r="V120" s="300"/>
      <c r="W120" s="300"/>
      <c r="X120" s="300"/>
      <c r="Y120" s="300"/>
      <c r="Z120" s="300"/>
    </row>
    <row r="121" spans="1:26" ht="15" hidden="1" customHeight="1" x14ac:dyDescent="0.25">
      <c r="A121" t="e">
        <f>#REF!</f>
        <v>#REF!</v>
      </c>
      <c r="B121" t="e">
        <f>#REF!</f>
        <v>#REF!</v>
      </c>
      <c r="V121" s="300"/>
      <c r="W121" s="300"/>
      <c r="X121" s="300"/>
      <c r="Y121" s="300"/>
      <c r="Z121" s="300"/>
    </row>
    <row r="122" spans="1:26" ht="15" hidden="1" customHeight="1" x14ac:dyDescent="0.25">
      <c r="A122" t="e">
        <f>#REF!</f>
        <v>#REF!</v>
      </c>
      <c r="B122" t="e">
        <f>#REF!</f>
        <v>#REF!</v>
      </c>
      <c r="V122" s="300"/>
      <c r="W122" s="300"/>
      <c r="X122" s="300"/>
      <c r="Y122" s="300"/>
      <c r="Z122" s="300"/>
    </row>
    <row r="123" spans="1:26" ht="15" hidden="1" customHeight="1" x14ac:dyDescent="0.25">
      <c r="A123" t="e">
        <f>#REF!</f>
        <v>#REF!</v>
      </c>
      <c r="B123" t="e">
        <f>#REF!</f>
        <v>#REF!</v>
      </c>
      <c r="V123" s="300"/>
      <c r="W123" s="300"/>
      <c r="X123" s="300"/>
      <c r="Y123" s="300"/>
      <c r="Z123" s="300"/>
    </row>
    <row r="124" spans="1:26" ht="15" hidden="1" customHeight="1" x14ac:dyDescent="0.25">
      <c r="A124" t="e">
        <f>#REF!</f>
        <v>#REF!</v>
      </c>
      <c r="B124" t="e">
        <f>#REF!</f>
        <v>#REF!</v>
      </c>
      <c r="V124" s="300"/>
      <c r="W124" s="300"/>
      <c r="X124" s="300"/>
      <c r="Y124" s="300"/>
      <c r="Z124" s="300"/>
    </row>
    <row r="125" spans="1:26" ht="15" hidden="1" customHeight="1" x14ac:dyDescent="0.25">
      <c r="V125" s="300"/>
      <c r="W125" s="300"/>
      <c r="X125" s="300"/>
      <c r="Y125" s="300"/>
      <c r="Z125" s="300"/>
    </row>
    <row r="126" spans="1:26" ht="15" hidden="1" customHeight="1" x14ac:dyDescent="0.25">
      <c r="V126" s="300"/>
      <c r="W126" s="300"/>
      <c r="X126" s="300"/>
      <c r="Y126" s="300"/>
      <c r="Z126" s="300"/>
    </row>
    <row r="127" spans="1:26" ht="15" hidden="1" customHeight="1" x14ac:dyDescent="0.25">
      <c r="V127" s="300"/>
      <c r="W127" s="300"/>
      <c r="X127" s="300"/>
      <c r="Y127" s="300"/>
      <c r="Z127" s="300"/>
    </row>
    <row r="128" spans="1:26" ht="15" hidden="1" customHeight="1" x14ac:dyDescent="0.25">
      <c r="V128" s="300"/>
      <c r="W128" s="300"/>
      <c r="X128" s="300"/>
      <c r="Y128" s="300"/>
      <c r="Z128" s="300"/>
    </row>
    <row r="129" spans="1:26" ht="15" hidden="1" customHeight="1" x14ac:dyDescent="0.25">
      <c r="V129" s="300"/>
      <c r="W129" s="300"/>
      <c r="X129" s="300"/>
      <c r="Y129" s="300"/>
      <c r="Z129" s="300"/>
    </row>
    <row r="130" spans="1:26" ht="15" hidden="1" customHeight="1" x14ac:dyDescent="0.25">
      <c r="V130" s="300"/>
      <c r="W130" s="300"/>
      <c r="X130" s="300"/>
      <c r="Y130" s="300"/>
      <c r="Z130" s="300"/>
    </row>
    <row r="131" spans="1:26" ht="15" hidden="1" customHeight="1" x14ac:dyDescent="0.25">
      <c r="V131" s="300"/>
      <c r="W131" s="300"/>
      <c r="X131" s="300"/>
      <c r="Y131" s="300"/>
      <c r="Z131" s="300"/>
    </row>
    <row r="132" spans="1:26" ht="15" hidden="1" customHeight="1" x14ac:dyDescent="0.25">
      <c r="V132" s="300"/>
      <c r="W132" s="300"/>
      <c r="X132" s="300"/>
      <c r="Y132" s="300"/>
      <c r="Z132" s="300"/>
    </row>
    <row r="133" spans="1:26" ht="15.75" hidden="1" customHeight="1" x14ac:dyDescent="0.25">
      <c r="A133" s="5" t="s">
        <v>35</v>
      </c>
      <c r="P133" s="227"/>
      <c r="Q133" s="4"/>
      <c r="V133" s="300"/>
      <c r="W133" s="300"/>
      <c r="X133" s="300"/>
      <c r="Y133" s="300"/>
      <c r="Z133" s="300"/>
    </row>
    <row r="134" spans="1:26" ht="15" hidden="1" customHeight="1" x14ac:dyDescent="0.25"/>
    <row r="135" spans="1:26" ht="15" hidden="1" customHeight="1" x14ac:dyDescent="0.25"/>
    <row r="136" spans="1:26" ht="15" hidden="1" customHeight="1" x14ac:dyDescent="0.25"/>
    <row r="137" spans="1:26" ht="15" hidden="1" customHeight="1" x14ac:dyDescent="0.25"/>
    <row r="138" spans="1:26" ht="15" hidden="1" customHeight="1" x14ac:dyDescent="0.25"/>
    <row r="139" spans="1:26" ht="15" hidden="1" customHeight="1" x14ac:dyDescent="0.25">
      <c r="C139" s="382"/>
      <c r="D139" s="14"/>
      <c r="E139" s="14"/>
      <c r="F139" s="14"/>
      <c r="G139" s="141"/>
      <c r="H139" s="141"/>
      <c r="I139" s="190"/>
      <c r="J139" s="141"/>
      <c r="K139" s="141"/>
    </row>
    <row r="140" spans="1:26" ht="15" hidden="1" customHeight="1" x14ac:dyDescent="0.25">
      <c r="C140" s="382"/>
      <c r="D140" s="14"/>
      <c r="E140" s="14"/>
      <c r="F140" s="14"/>
      <c r="G140" s="141"/>
      <c r="H140" s="141"/>
      <c r="I140" s="190"/>
      <c r="J140" s="141"/>
      <c r="K140" s="141"/>
    </row>
    <row r="141" spans="1:26" hidden="1" x14ac:dyDescent="0.25"/>
    <row r="142" spans="1:26" hidden="1" x14ac:dyDescent="0.25"/>
    <row r="143" spans="1:26" hidden="1" x14ac:dyDescent="0.25"/>
    <row r="144" spans="1:26" hidden="1" x14ac:dyDescent="0.25"/>
    <row r="145" hidden="1" x14ac:dyDescent="0.25"/>
    <row r="146" hidden="1" x14ac:dyDescent="0.25"/>
  </sheetData>
  <sheetProtection formatCells="0" formatColumns="0"/>
  <mergeCells count="53">
    <mergeCell ref="C139:C140"/>
    <mergeCell ref="V20:Z25"/>
    <mergeCell ref="K43:K44"/>
    <mergeCell ref="L43:L44"/>
    <mergeCell ref="R43:S43"/>
    <mergeCell ref="R44:S44"/>
    <mergeCell ref="C47:C48"/>
    <mergeCell ref="D47:D48"/>
    <mergeCell ref="M36:N36"/>
    <mergeCell ref="M39:N39"/>
    <mergeCell ref="M40:N40"/>
    <mergeCell ref="M41:N42"/>
    <mergeCell ref="C43:C44"/>
    <mergeCell ref="D43:D44"/>
    <mergeCell ref="E43:E44"/>
    <mergeCell ref="F43:F44"/>
    <mergeCell ref="G43:G44"/>
    <mergeCell ref="J43:J44"/>
    <mergeCell ref="Q25:S25"/>
    <mergeCell ref="M26:N26"/>
    <mergeCell ref="Q26:S26"/>
    <mergeCell ref="M27:M28"/>
    <mergeCell ref="N27:N28"/>
    <mergeCell ref="Q27:S27"/>
    <mergeCell ref="Q28:S28"/>
    <mergeCell ref="Q24:S24"/>
    <mergeCell ref="Q14:S14"/>
    <mergeCell ref="Q15:S15"/>
    <mergeCell ref="Q16:S16"/>
    <mergeCell ref="Q17:S17"/>
    <mergeCell ref="Q19:S19"/>
    <mergeCell ref="Q20:S20"/>
    <mergeCell ref="Q21:S21"/>
    <mergeCell ref="Q22:S22"/>
    <mergeCell ref="Q23:S23"/>
    <mergeCell ref="V17:Z18"/>
    <mergeCell ref="Q18:S18"/>
    <mergeCell ref="M10:N11"/>
    <mergeCell ref="P10:P11"/>
    <mergeCell ref="Q10:S11"/>
    <mergeCell ref="Q12:S12"/>
    <mergeCell ref="V12:Z13"/>
    <mergeCell ref="Q13:S13"/>
    <mergeCell ref="C2:N2"/>
    <mergeCell ref="Q4:R4"/>
    <mergeCell ref="R8:S9"/>
    <mergeCell ref="A10:A11"/>
    <mergeCell ref="B10:B11"/>
    <mergeCell ref="C10:C11"/>
    <mergeCell ref="D10:E11"/>
    <mergeCell ref="F10:H11"/>
    <mergeCell ref="J10:J11"/>
    <mergeCell ref="K10:K11"/>
  </mergeCells>
  <conditionalFormatting sqref="C12:K42">
    <cfRule type="expression" dxfId="12" priority="2">
      <formula>NOT(ISERROR(MATCH($C12,$AE$10:$AE$22,0)))</formula>
    </cfRule>
    <cfRule type="expression" dxfId="11" priority="3">
      <formula>OR(WEEKDAY($C12)=0,WEEKDAY($C12)=2)</formula>
    </cfRule>
  </conditionalFormatting>
  <conditionalFormatting sqref="G16:H39">
    <cfRule type="cellIs" dxfId="10" priority="1" operator="equal">
      <formula>0</formula>
    </cfRule>
  </conditionalFormatting>
  <dataValidations disablePrompts="1" count="2">
    <dataValidation type="list" allowBlank="1" showInputMessage="1" sqref="Q12:S42" xr:uid="{1AEC7F24-0F26-4941-A1CE-2CE5B1FD6064}">
      <formula1>$C$67:$C$527</formula1>
    </dataValidation>
    <dataValidation type="list" allowBlank="1" showInputMessage="1" showErrorMessage="1" sqref="A12:A42" xr:uid="{EABBB741-45F0-444D-8156-7AD72BBC574A}">
      <formula1>$A$52:$A$54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C14B5-437A-4B86-A571-67B1F104821B}">
  <sheetPr codeName="Feuil16">
    <tabColor rgb="FFFF0000"/>
  </sheetPr>
  <dimension ref="A1:BJ95"/>
  <sheetViews>
    <sheetView showGridLines="0" showZeros="0" workbookViewId="0">
      <selection activeCell="J5" sqref="J5"/>
    </sheetView>
  </sheetViews>
  <sheetFormatPr baseColWidth="10" defaultRowHeight="15" x14ac:dyDescent="0.25"/>
  <cols>
    <col min="1" max="2" width="14.140625" customWidth="1"/>
    <col min="3" max="3" width="15.28515625" customWidth="1"/>
    <col min="4" max="4" width="11.42578125" customWidth="1"/>
    <col min="7" max="7" width="13" hidden="1" customWidth="1"/>
    <col min="8" max="8" width="15.140625" customWidth="1"/>
    <col min="9" max="9" width="13.7109375" customWidth="1"/>
    <col min="10" max="10" width="8.140625" customWidth="1"/>
    <col min="12" max="12" width="11.42578125" hidden="1" customWidth="1"/>
    <col min="13" max="15" width="9.42578125" style="26" hidden="1" customWidth="1"/>
    <col min="16" max="16" width="9.42578125" hidden="1" customWidth="1"/>
    <col min="17" max="17" width="11.42578125" hidden="1" customWidth="1"/>
    <col min="18" max="18" width="4.140625" hidden="1" customWidth="1"/>
    <col min="19" max="19" width="11.42578125" hidden="1" customWidth="1"/>
    <col min="20" max="20" width="4.5703125" hidden="1" customWidth="1"/>
    <col min="21" max="24" width="11.42578125" hidden="1" customWidth="1"/>
    <col min="25" max="25" width="21.5703125" hidden="1" customWidth="1"/>
    <col min="26" max="26" width="21.7109375" customWidth="1"/>
    <col min="27" max="27" width="11.42578125" hidden="1" customWidth="1"/>
    <col min="28" max="37" width="3.7109375" customWidth="1"/>
    <col min="38" max="39" width="11.42578125" hidden="1" customWidth="1"/>
    <col min="62" max="62" width="40.5703125" hidden="1" customWidth="1"/>
  </cols>
  <sheetData>
    <row r="1" spans="1:62" ht="18.75" x14ac:dyDescent="0.25">
      <c r="A1" s="420" t="s">
        <v>1</v>
      </c>
      <c r="B1" s="420"/>
      <c r="C1" s="420"/>
      <c r="D1" s="420"/>
      <c r="E1" s="420"/>
      <c r="F1" s="420"/>
      <c r="G1" s="420"/>
      <c r="H1" s="420"/>
      <c r="I1" s="420"/>
      <c r="J1" s="420"/>
      <c r="AB1" s="413">
        <v>1.65</v>
      </c>
      <c r="AC1" s="413"/>
    </row>
    <row r="2" spans="1:62" ht="16.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AB2" s="414">
        <v>0.3125</v>
      </c>
      <c r="AC2" s="414"/>
      <c r="AL2" s="81">
        <f>AL5</f>
        <v>5</v>
      </c>
      <c r="AM2" s="82"/>
    </row>
    <row r="3" spans="1:62" ht="7.5" customHeight="1" x14ac:dyDescent="0.25">
      <c r="AL3" s="424">
        <f>J4</f>
        <v>2025</v>
      </c>
      <c r="AM3" s="425"/>
    </row>
    <row r="4" spans="1:62" ht="15.75" x14ac:dyDescent="0.25">
      <c r="A4" s="15" t="s">
        <v>2</v>
      </c>
      <c r="B4" s="17"/>
      <c r="C4" s="17"/>
      <c r="H4" s="111" t="s">
        <v>36</v>
      </c>
      <c r="I4" s="112" t="s">
        <v>21</v>
      </c>
      <c r="J4" s="113">
        <v>2025</v>
      </c>
    </row>
    <row r="5" spans="1:62" ht="15.75" x14ac:dyDescent="0.25">
      <c r="A5" s="16" t="s">
        <v>29</v>
      </c>
      <c r="B5" s="17"/>
      <c r="C5" s="17"/>
      <c r="AL5" s="92">
        <f>MONTH(DATEVALUE(I4&amp;"1"))</f>
        <v>5</v>
      </c>
    </row>
    <row r="6" spans="1:62" ht="15.75" x14ac:dyDescent="0.25">
      <c r="A6" s="16" t="s">
        <v>30</v>
      </c>
      <c r="B6" s="17"/>
      <c r="C6" s="17"/>
    </row>
    <row r="7" spans="1:62" ht="15.75" x14ac:dyDescent="0.25">
      <c r="A7" s="16" t="s">
        <v>3</v>
      </c>
      <c r="B7" s="439"/>
      <c r="C7" s="439"/>
      <c r="D7" s="439"/>
    </row>
    <row r="8" spans="1:62" ht="6.75" customHeight="1" x14ac:dyDescent="0.25">
      <c r="A8" s="5"/>
      <c r="J8" s="315">
        <f ca="1">TODAY()</f>
        <v>45382</v>
      </c>
      <c r="K8" s="316"/>
    </row>
    <row r="9" spans="1:62" ht="6.75" customHeight="1" thickBot="1" x14ac:dyDescent="0.3">
      <c r="A9" s="6"/>
      <c r="J9" s="435"/>
      <c r="K9" s="435"/>
    </row>
    <row r="10" spans="1:62" ht="17.25" customHeight="1" thickBot="1" x14ac:dyDescent="0.3">
      <c r="A10" s="317" t="s">
        <v>4</v>
      </c>
      <c r="B10" s="317" t="s">
        <v>31</v>
      </c>
      <c r="C10" s="421" t="s">
        <v>5</v>
      </c>
      <c r="D10" s="428" t="s">
        <v>63</v>
      </c>
      <c r="E10" s="114" t="s">
        <v>33</v>
      </c>
      <c r="F10" s="421" t="s">
        <v>6</v>
      </c>
      <c r="G10" s="421" t="s">
        <v>0</v>
      </c>
      <c r="H10" s="430" t="s">
        <v>7</v>
      </c>
      <c r="I10" s="431"/>
      <c r="J10" s="431"/>
      <c r="K10" s="432"/>
      <c r="AB10" s="436" t="s">
        <v>66</v>
      </c>
      <c r="AC10" s="437"/>
      <c r="AD10" s="437"/>
      <c r="AE10" s="437"/>
      <c r="AF10" s="437"/>
      <c r="AG10" s="437"/>
      <c r="AH10" s="437"/>
      <c r="AI10" s="437"/>
      <c r="AJ10" s="438"/>
      <c r="BJ10" s="18">
        <f>ROUND(DATE(J4,4,MOD(234-11*MOD(J4,19),30))/7,0)*7-6</f>
        <v>45767</v>
      </c>
    </row>
    <row r="11" spans="1:62" x14ac:dyDescent="0.25">
      <c r="A11" s="317"/>
      <c r="B11" s="317"/>
      <c r="C11" s="421"/>
      <c r="D11" s="429"/>
      <c r="E11" s="115" t="s">
        <v>34</v>
      </c>
      <c r="F11" s="421"/>
      <c r="G11" s="421"/>
      <c r="H11" s="433"/>
      <c r="I11" s="348"/>
      <c r="J11" s="348"/>
      <c r="K11" s="434"/>
    </row>
    <row r="12" spans="1:62" ht="15.75" customHeight="1" thickBot="1" x14ac:dyDescent="0.3">
      <c r="A12" s="121" t="s">
        <v>13</v>
      </c>
      <c r="B12" s="124" t="str">
        <f t="shared" ref="B12:B29" si="0">IF(A12&lt;&gt;"",VLOOKUP(A12,$A$39:$B$42,2,FALSE),"")</f>
        <v>JULIE</v>
      </c>
      <c r="C12" s="39"/>
      <c r="D12" s="40"/>
      <c r="E12" s="41"/>
      <c r="F12" s="40"/>
      <c r="G12" s="53">
        <f t="shared" ref="G12:G29" si="1">SUM(D12:F12)</f>
        <v>0</v>
      </c>
      <c r="H12" s="417"/>
      <c r="I12" s="418"/>
      <c r="J12" s="418"/>
      <c r="K12" s="419"/>
      <c r="M12" s="27"/>
      <c r="P12" s="25"/>
      <c r="AB12" s="426" t="s">
        <v>61</v>
      </c>
      <c r="AC12" s="426"/>
      <c r="AD12" s="426"/>
      <c r="AE12" s="426"/>
      <c r="AF12" s="426"/>
      <c r="AG12" s="426"/>
      <c r="AH12" s="426"/>
      <c r="AI12" s="426"/>
      <c r="AJ12" s="426"/>
      <c r="BJ12" s="22">
        <f>DATE(J$4,1,1)</f>
        <v>45658</v>
      </c>
    </row>
    <row r="13" spans="1:62" ht="15.75" customHeight="1" thickTop="1" x14ac:dyDescent="0.25">
      <c r="A13" s="122"/>
      <c r="B13" s="35" t="str">
        <f t="shared" si="0"/>
        <v/>
      </c>
      <c r="C13" s="42"/>
      <c r="D13" s="43"/>
      <c r="E13" s="44"/>
      <c r="F13" s="43"/>
      <c r="G13" s="54">
        <f t="shared" si="1"/>
        <v>0</v>
      </c>
      <c r="H13" s="407"/>
      <c r="I13" s="408"/>
      <c r="J13" s="408"/>
      <c r="K13" s="409"/>
      <c r="M13" s="27"/>
      <c r="P13" s="25"/>
      <c r="AB13" s="57"/>
      <c r="AC13" s="58"/>
      <c r="AD13" s="58"/>
      <c r="AE13" s="58"/>
      <c r="AF13" s="58"/>
      <c r="AG13" s="58"/>
      <c r="AH13" s="58"/>
      <c r="AI13" s="58"/>
      <c r="AJ13" s="59"/>
      <c r="BJ13" s="20">
        <f>DATE(J$4,5,1)</f>
        <v>45778</v>
      </c>
    </row>
    <row r="14" spans="1:62" ht="15.75" customHeight="1" x14ac:dyDescent="0.25">
      <c r="A14" s="122"/>
      <c r="B14" s="35" t="str">
        <f t="shared" si="0"/>
        <v/>
      </c>
      <c r="C14" s="42"/>
      <c r="D14" s="43"/>
      <c r="E14" s="44"/>
      <c r="F14" s="43"/>
      <c r="G14" s="54">
        <f t="shared" si="1"/>
        <v>0</v>
      </c>
      <c r="H14" s="407"/>
      <c r="I14" s="408"/>
      <c r="J14" s="408"/>
      <c r="K14" s="409"/>
      <c r="M14" s="27"/>
      <c r="P14" s="25"/>
      <c r="AB14" s="60"/>
      <c r="AC14" s="427" t="str">
        <f>PROPER(TEXT(DATE($AL$3,AL2,1),"mmmm aa"))</f>
        <v>Mai 25</v>
      </c>
      <c r="AD14" s="427"/>
      <c r="AE14" s="427"/>
      <c r="AF14" s="427"/>
      <c r="AG14" s="427"/>
      <c r="AH14" s="427"/>
      <c r="AI14" s="427"/>
      <c r="AJ14" s="61"/>
      <c r="BJ14" s="21">
        <f>DATE(J$4,5,8)</f>
        <v>45785</v>
      </c>
    </row>
    <row r="15" spans="1:62" ht="15.75" customHeight="1" x14ac:dyDescent="0.25">
      <c r="A15" s="122"/>
      <c r="B15" s="35" t="str">
        <f t="shared" si="0"/>
        <v/>
      </c>
      <c r="C15" s="42"/>
      <c r="D15" s="43"/>
      <c r="E15" s="44"/>
      <c r="F15" s="43"/>
      <c r="G15" s="54">
        <f t="shared" si="1"/>
        <v>0</v>
      </c>
      <c r="H15" s="407"/>
      <c r="I15" s="408"/>
      <c r="J15" s="408"/>
      <c r="K15" s="409"/>
      <c r="M15" s="27"/>
      <c r="P15" s="25"/>
      <c r="AB15" s="60"/>
      <c r="AC15" s="62" t="s">
        <v>53</v>
      </c>
      <c r="AD15" s="62" t="s">
        <v>54</v>
      </c>
      <c r="AE15" s="62" t="s">
        <v>54</v>
      </c>
      <c r="AF15" s="62" t="s">
        <v>55</v>
      </c>
      <c r="AG15" s="62" t="s">
        <v>56</v>
      </c>
      <c r="AH15" s="62" t="s">
        <v>57</v>
      </c>
      <c r="AI15" s="62" t="s">
        <v>58</v>
      </c>
      <c r="AJ15" s="61"/>
      <c r="BJ15" s="22">
        <f>DATE(J$4,7,14)</f>
        <v>45852</v>
      </c>
    </row>
    <row r="16" spans="1:62" ht="15.75" customHeight="1" x14ac:dyDescent="0.25">
      <c r="A16" s="122"/>
      <c r="B16" s="35" t="str">
        <f t="shared" si="0"/>
        <v/>
      </c>
      <c r="C16" s="42"/>
      <c r="D16" s="43"/>
      <c r="E16" s="44"/>
      <c r="F16" s="43"/>
      <c r="G16" s="54">
        <f t="shared" si="1"/>
        <v>0</v>
      </c>
      <c r="H16" s="407"/>
      <c r="I16" s="408"/>
      <c r="J16" s="408"/>
      <c r="K16" s="409"/>
      <c r="M16" s="27"/>
      <c r="P16" s="25"/>
      <c r="AB16" s="60"/>
      <c r="AC16" s="63" t="str">
        <f t="array" ref="AC16:AI21">IF(MONTH(DATE($AL$3,AL2,1)-WEEKDAY(DATE($AL$3,AL2,1),2)+{1,2,3,4,5,6,7}+{0;1;2;3;4;5}*7)=AL2,DATE($AL$3,AL2,1)-WEEKDAY(DATE($AL$3,AL2,1),2)+{1,2,3,4,5,6,7}+{0;1;2;3;4;5}*7,"")</f>
        <v/>
      </c>
      <c r="AD16" s="64" t="str">
        <v/>
      </c>
      <c r="AE16" s="64" t="str">
        <v/>
      </c>
      <c r="AF16" s="64">
        <v>45778</v>
      </c>
      <c r="AG16" s="64">
        <v>45779</v>
      </c>
      <c r="AH16" s="65">
        <v>45780</v>
      </c>
      <c r="AI16" s="66">
        <v>45781</v>
      </c>
      <c r="AJ16" s="61"/>
      <c r="BJ16" s="22">
        <f>DATE(J$4,8,15)</f>
        <v>45884</v>
      </c>
    </row>
    <row r="17" spans="1:62" ht="15.75" customHeight="1" x14ac:dyDescent="0.25">
      <c r="A17" s="122"/>
      <c r="B17" s="35" t="str">
        <f t="shared" si="0"/>
        <v/>
      </c>
      <c r="C17" s="42"/>
      <c r="D17" s="43"/>
      <c r="E17" s="44"/>
      <c r="F17" s="43"/>
      <c r="G17" s="54">
        <f t="shared" si="1"/>
        <v>0</v>
      </c>
      <c r="H17" s="407"/>
      <c r="I17" s="408"/>
      <c r="J17" s="408"/>
      <c r="K17" s="409"/>
      <c r="M17" s="27"/>
      <c r="P17" s="25"/>
      <c r="AB17" s="60"/>
      <c r="AC17" s="67">
        <v>45782</v>
      </c>
      <c r="AD17" s="68">
        <v>45783</v>
      </c>
      <c r="AE17" s="68">
        <v>45784</v>
      </c>
      <c r="AF17" s="68">
        <v>45785</v>
      </c>
      <c r="AG17" s="68">
        <v>45786</v>
      </c>
      <c r="AH17" s="69">
        <v>45787</v>
      </c>
      <c r="AI17" s="70">
        <v>45788</v>
      </c>
      <c r="AJ17" s="61"/>
      <c r="BJ17" s="20">
        <f>DATE(J$4,11,1)</f>
        <v>45962</v>
      </c>
    </row>
    <row r="18" spans="1:62" ht="15.75" customHeight="1" x14ac:dyDescent="0.25">
      <c r="A18" s="122"/>
      <c r="B18" s="35" t="str">
        <f t="shared" si="0"/>
        <v/>
      </c>
      <c r="C18" s="42"/>
      <c r="D18" s="44"/>
      <c r="E18" s="43"/>
      <c r="F18" s="44"/>
      <c r="G18" s="54">
        <f t="shared" si="1"/>
        <v>0</v>
      </c>
      <c r="H18" s="407"/>
      <c r="I18" s="408"/>
      <c r="J18" s="408"/>
      <c r="K18" s="409"/>
      <c r="M18" s="27"/>
      <c r="P18" s="25"/>
      <c r="AB18" s="60"/>
      <c r="AC18" s="67">
        <v>45789</v>
      </c>
      <c r="AD18" s="68">
        <v>45790</v>
      </c>
      <c r="AE18" s="68">
        <v>45791</v>
      </c>
      <c r="AF18" s="68">
        <v>45792</v>
      </c>
      <c r="AG18" s="68">
        <v>45793</v>
      </c>
      <c r="AH18" s="69">
        <v>45794</v>
      </c>
      <c r="AI18" s="70">
        <v>45795</v>
      </c>
      <c r="AJ18" s="61"/>
      <c r="BJ18" s="21">
        <f>DATE(J$4,11,11)</f>
        <v>45972</v>
      </c>
    </row>
    <row r="19" spans="1:62" ht="15.75" customHeight="1" x14ac:dyDescent="0.25">
      <c r="A19" s="122"/>
      <c r="B19" s="35" t="str">
        <f t="shared" si="0"/>
        <v/>
      </c>
      <c r="C19" s="42"/>
      <c r="D19" s="45"/>
      <c r="E19" s="45"/>
      <c r="F19" s="45"/>
      <c r="G19" s="54">
        <f t="shared" si="1"/>
        <v>0</v>
      </c>
      <c r="H19" s="407"/>
      <c r="I19" s="408"/>
      <c r="J19" s="408"/>
      <c r="K19" s="409"/>
      <c r="M19" s="27"/>
      <c r="P19" s="25"/>
      <c r="AB19" s="60"/>
      <c r="AC19" s="67">
        <v>45796</v>
      </c>
      <c r="AD19" s="68">
        <v>45797</v>
      </c>
      <c r="AE19" s="68">
        <v>45798</v>
      </c>
      <c r="AF19" s="68">
        <v>45799</v>
      </c>
      <c r="AG19" s="68">
        <v>45800</v>
      </c>
      <c r="AH19" s="69">
        <v>45801</v>
      </c>
      <c r="AI19" s="70">
        <v>45802</v>
      </c>
      <c r="AJ19" s="61"/>
      <c r="BJ19" s="22">
        <f>DATE(J$4,12,25)</f>
        <v>46016</v>
      </c>
    </row>
    <row r="20" spans="1:62" ht="15.75" customHeight="1" x14ac:dyDescent="0.25">
      <c r="A20" s="122"/>
      <c r="B20" s="35" t="str">
        <f t="shared" si="0"/>
        <v/>
      </c>
      <c r="C20" s="42"/>
      <c r="D20" s="45"/>
      <c r="E20" s="45"/>
      <c r="F20" s="45"/>
      <c r="G20" s="54">
        <f t="shared" si="1"/>
        <v>0</v>
      </c>
      <c r="H20" s="407"/>
      <c r="I20" s="408"/>
      <c r="J20" s="408"/>
      <c r="K20" s="409"/>
      <c r="M20" s="27"/>
      <c r="P20" s="25"/>
      <c r="AB20" s="60"/>
      <c r="AC20" s="67">
        <v>45803</v>
      </c>
      <c r="AD20" s="68">
        <v>45804</v>
      </c>
      <c r="AE20" s="68">
        <v>45805</v>
      </c>
      <c r="AF20" s="68">
        <v>45806</v>
      </c>
      <c r="AG20" s="68">
        <v>45807</v>
      </c>
      <c r="AH20" s="69">
        <v>45808</v>
      </c>
      <c r="AI20" s="70" t="str">
        <v/>
      </c>
      <c r="AJ20" s="61"/>
      <c r="BJ20" s="19">
        <f>BJ10+1</f>
        <v>45768</v>
      </c>
    </row>
    <row r="21" spans="1:62" ht="15.75" customHeight="1" x14ac:dyDescent="0.25">
      <c r="A21" s="122"/>
      <c r="B21" s="35" t="str">
        <f t="shared" si="0"/>
        <v/>
      </c>
      <c r="C21" s="42"/>
      <c r="D21" s="45"/>
      <c r="E21" s="45"/>
      <c r="F21" s="45"/>
      <c r="G21" s="54">
        <f t="shared" si="1"/>
        <v>0</v>
      </c>
      <c r="H21" s="407"/>
      <c r="I21" s="408"/>
      <c r="J21" s="408"/>
      <c r="K21" s="409"/>
      <c r="M21" s="27"/>
      <c r="P21" s="25"/>
      <c r="AB21" s="60"/>
      <c r="AC21" s="71" t="str">
        <v/>
      </c>
      <c r="AD21" s="72" t="str">
        <v/>
      </c>
      <c r="AE21" s="72" t="str">
        <v/>
      </c>
      <c r="AF21" s="72" t="str">
        <v/>
      </c>
      <c r="AG21" s="72" t="str">
        <v/>
      </c>
      <c r="AH21" s="73" t="str">
        <v/>
      </c>
      <c r="AI21" s="74" t="str">
        <v/>
      </c>
      <c r="AJ21" s="61"/>
      <c r="BJ21" s="19">
        <f>BJ10+39</f>
        <v>45806</v>
      </c>
    </row>
    <row r="22" spans="1:62" ht="15.75" customHeight="1" thickBot="1" x14ac:dyDescent="0.3">
      <c r="A22" s="122"/>
      <c r="B22" s="35" t="str">
        <f t="shared" si="0"/>
        <v/>
      </c>
      <c r="C22" s="42"/>
      <c r="D22" s="104"/>
      <c r="E22" s="104"/>
      <c r="F22" s="104"/>
      <c r="G22" s="54">
        <f t="shared" si="1"/>
        <v>0</v>
      </c>
      <c r="H22" s="407"/>
      <c r="I22" s="408"/>
      <c r="J22" s="408"/>
      <c r="K22" s="409"/>
      <c r="M22" s="27"/>
      <c r="P22" s="25"/>
      <c r="AB22" s="75"/>
      <c r="AC22" s="76"/>
      <c r="AD22" s="76"/>
      <c r="AE22" s="76"/>
      <c r="AF22" s="76"/>
      <c r="AG22" s="76"/>
      <c r="AH22" s="76"/>
      <c r="AI22" s="76"/>
      <c r="AJ22" s="77"/>
      <c r="BJ22" s="19">
        <f>BJ10+50</f>
        <v>45817</v>
      </c>
    </row>
    <row r="23" spans="1:62" ht="15.75" customHeight="1" thickTop="1" x14ac:dyDescent="0.25">
      <c r="A23" s="122"/>
      <c r="B23" s="35" t="str">
        <f t="shared" si="0"/>
        <v/>
      </c>
      <c r="C23" s="42"/>
      <c r="D23" s="44"/>
      <c r="E23" s="43"/>
      <c r="F23" s="44"/>
      <c r="G23" s="54">
        <f t="shared" si="1"/>
        <v>0</v>
      </c>
      <c r="H23" s="407"/>
      <c r="I23" s="408"/>
      <c r="J23" s="408"/>
      <c r="K23" s="409"/>
      <c r="M23" s="27"/>
      <c r="P23" s="25"/>
      <c r="AB23" s="78"/>
      <c r="AC23" s="78"/>
      <c r="AD23" s="78"/>
      <c r="AE23" s="78"/>
      <c r="AF23" s="78"/>
      <c r="AG23" s="78"/>
      <c r="AH23" s="78"/>
      <c r="AI23" s="78"/>
      <c r="AJ23" s="78"/>
      <c r="BJ23" s="19"/>
    </row>
    <row r="24" spans="1:62" ht="15.75" customHeight="1" x14ac:dyDescent="0.25">
      <c r="A24" s="122"/>
      <c r="B24" s="35" t="str">
        <f t="shared" si="0"/>
        <v/>
      </c>
      <c r="C24" s="42"/>
      <c r="D24" s="43"/>
      <c r="E24" s="44"/>
      <c r="F24" s="43"/>
      <c r="G24" s="54">
        <f t="shared" si="1"/>
        <v>0</v>
      </c>
      <c r="H24" s="407"/>
      <c r="I24" s="408"/>
      <c r="J24" s="408"/>
      <c r="K24" s="409"/>
      <c r="M24" s="27"/>
      <c r="P24" s="25"/>
      <c r="AB24" s="79">
        <v>25</v>
      </c>
      <c r="AC24" s="422" t="s">
        <v>59</v>
      </c>
      <c r="AD24" s="423"/>
      <c r="AE24" s="423"/>
      <c r="AF24" s="423"/>
      <c r="AG24" s="423"/>
      <c r="AH24" s="423"/>
      <c r="AI24" s="423"/>
      <c r="AJ24" s="423"/>
    </row>
    <row r="25" spans="1:62" ht="15.75" customHeight="1" x14ac:dyDescent="0.25">
      <c r="A25" s="122"/>
      <c r="B25" s="35" t="str">
        <f t="shared" si="0"/>
        <v/>
      </c>
      <c r="C25" s="42"/>
      <c r="D25" s="43"/>
      <c r="E25" s="44"/>
      <c r="F25" s="43"/>
      <c r="G25" s="54">
        <f t="shared" si="1"/>
        <v>0</v>
      </c>
      <c r="H25" s="407"/>
      <c r="I25" s="408"/>
      <c r="J25" s="408"/>
      <c r="K25" s="409"/>
      <c r="M25" s="27"/>
      <c r="P25" s="25"/>
      <c r="AB25" s="80">
        <v>12</v>
      </c>
      <c r="AC25" s="422" t="s">
        <v>60</v>
      </c>
      <c r="AD25" s="423"/>
      <c r="AE25" s="423"/>
      <c r="AF25" s="423"/>
      <c r="AG25" s="423"/>
      <c r="AH25" s="423"/>
      <c r="AI25" s="423"/>
      <c r="AJ25" s="423"/>
    </row>
    <row r="26" spans="1:62" ht="15.75" customHeight="1" x14ac:dyDescent="0.25">
      <c r="A26" s="122"/>
      <c r="B26" s="35" t="str">
        <f t="shared" si="0"/>
        <v/>
      </c>
      <c r="C26" s="42"/>
      <c r="D26" s="43"/>
      <c r="E26" s="44"/>
      <c r="F26" s="43"/>
      <c r="G26" s="54">
        <f t="shared" si="1"/>
        <v>0</v>
      </c>
      <c r="H26" s="407"/>
      <c r="I26" s="408"/>
      <c r="J26" s="408"/>
      <c r="K26" s="409"/>
      <c r="M26" s="27"/>
      <c r="P26" s="25"/>
    </row>
    <row r="27" spans="1:62" ht="15.75" customHeight="1" x14ac:dyDescent="0.25">
      <c r="A27" s="122"/>
      <c r="B27" s="35" t="str">
        <f t="shared" si="0"/>
        <v/>
      </c>
      <c r="C27" s="42"/>
      <c r="D27" s="44"/>
      <c r="E27" s="44"/>
      <c r="F27" s="43"/>
      <c r="G27" s="54">
        <f t="shared" si="1"/>
        <v>0</v>
      </c>
      <c r="H27" s="407"/>
      <c r="I27" s="408"/>
      <c r="J27" s="408"/>
      <c r="K27" s="409"/>
      <c r="M27" s="27"/>
      <c r="P27" s="25"/>
    </row>
    <row r="28" spans="1:62" ht="15.75" customHeight="1" x14ac:dyDescent="0.25">
      <c r="A28" s="122"/>
      <c r="B28" s="35" t="str">
        <f t="shared" si="0"/>
        <v/>
      </c>
      <c r="C28" s="42"/>
      <c r="D28" s="44"/>
      <c r="E28" s="44"/>
      <c r="F28" s="43"/>
      <c r="G28" s="54">
        <f t="shared" si="1"/>
        <v>0</v>
      </c>
      <c r="H28" s="407"/>
      <c r="I28" s="408"/>
      <c r="J28" s="408"/>
      <c r="K28" s="409"/>
      <c r="M28" s="27"/>
      <c r="P28" s="25"/>
      <c r="V28" t="s">
        <v>49</v>
      </c>
    </row>
    <row r="29" spans="1:62" ht="15.75" customHeight="1" x14ac:dyDescent="0.25">
      <c r="A29" s="123"/>
      <c r="B29" s="36" t="str">
        <f t="shared" si="0"/>
        <v/>
      </c>
      <c r="C29" s="46"/>
      <c r="D29" s="47"/>
      <c r="E29" s="48"/>
      <c r="F29" s="47"/>
      <c r="G29" s="55">
        <f t="shared" si="1"/>
        <v>0</v>
      </c>
      <c r="H29" s="410"/>
      <c r="I29" s="411"/>
      <c r="J29" s="411"/>
      <c r="K29" s="412"/>
      <c r="M29" s="27"/>
      <c r="P29" s="25"/>
      <c r="Q29" t="s">
        <v>51</v>
      </c>
      <c r="S29" t="s">
        <v>50</v>
      </c>
      <c r="U29" t="s">
        <v>6</v>
      </c>
    </row>
    <row r="30" spans="1:62" ht="18" customHeight="1" x14ac:dyDescent="0.25">
      <c r="A30" s="94"/>
      <c r="B30" s="95"/>
      <c r="C30" s="118" t="s">
        <v>0</v>
      </c>
      <c r="D30" s="116">
        <f>SUM(D10:D29)</f>
        <v>0</v>
      </c>
      <c r="E30" s="116">
        <f>SUM(E10:E29)</f>
        <v>0</v>
      </c>
      <c r="F30" s="117">
        <f>SUM(F10:F29)</f>
        <v>0</v>
      </c>
      <c r="G30" s="52">
        <f>SUM(G10:G29)</f>
        <v>0</v>
      </c>
      <c r="H30" s="119" t="s">
        <v>52</v>
      </c>
      <c r="I30" s="120">
        <f>W30</f>
        <v>0</v>
      </c>
      <c r="J30" s="415" t="str">
        <f>Y30</f>
        <v>0 jour(s) et 00:00</v>
      </c>
      <c r="K30" s="416"/>
      <c r="M30" s="27">
        <v>1.0416666666666666E-2</v>
      </c>
      <c r="N30" s="26">
        <f>D30*24</f>
        <v>0</v>
      </c>
      <c r="O30" s="26" t="str">
        <f>LEFT(N30, 2)</f>
        <v>0</v>
      </c>
      <c r="P30" s="25">
        <f>SUM(O30*M30)</f>
        <v>0</v>
      </c>
      <c r="Q30" s="33">
        <f>SUM(D30+P30)</f>
        <v>0</v>
      </c>
      <c r="S30" s="32">
        <f>SUM(E30*2)</f>
        <v>0</v>
      </c>
      <c r="U30" s="34">
        <f>SUM(F30*AB1+F30)</f>
        <v>0</v>
      </c>
      <c r="V30" s="29">
        <f>SUM(Q30+S30+U30)</f>
        <v>0</v>
      </c>
      <c r="W30" s="31">
        <f>MROUND(V30, "0:15")</f>
        <v>0</v>
      </c>
      <c r="Y30" t="str">
        <f>INT(W30/AB2)&amp;" jour(s) et "&amp;TEXT(AB2*((W30/AB2)-INT(W30/AB2)),"[hh]:mm")</f>
        <v>0 jour(s) et 00:00</v>
      </c>
    </row>
    <row r="31" spans="1:62" ht="8.25" customHeight="1" x14ac:dyDescent="0.25">
      <c r="A31" s="8"/>
      <c r="B31" s="8"/>
      <c r="C31" s="9"/>
      <c r="D31" s="28"/>
      <c r="E31" s="28"/>
      <c r="F31" s="28"/>
      <c r="G31" s="8"/>
      <c r="H31" s="8"/>
      <c r="I31" s="8"/>
      <c r="M31" s="27"/>
      <c r="P31" s="25"/>
      <c r="Q31" s="33"/>
      <c r="S31" s="32"/>
      <c r="U31" s="34"/>
      <c r="V31" s="29"/>
      <c r="W31" s="31"/>
    </row>
    <row r="32" spans="1:62" ht="15.75" x14ac:dyDescent="0.25">
      <c r="A32" s="5" t="s">
        <v>35</v>
      </c>
      <c r="E32" s="14" t="s">
        <v>8</v>
      </c>
      <c r="F32" s="4" t="s">
        <v>9</v>
      </c>
      <c r="H32" s="14" t="s">
        <v>10</v>
      </c>
      <c r="I32" s="4" t="s">
        <v>11</v>
      </c>
      <c r="W32" s="31">
        <v>0.5</v>
      </c>
      <c r="Y32" t="str">
        <f>INT(W32/AB2)&amp;" jours et "&amp;TEXT(AB2*((W32/AB2)-INT(W32/AB2)),"[hh]:mm")</f>
        <v>1 jours et 04:30</v>
      </c>
    </row>
    <row r="33" spans="1:23" ht="24" customHeight="1" x14ac:dyDescent="0.25">
      <c r="A33" s="5"/>
      <c r="E33" s="4"/>
      <c r="G33" s="5"/>
      <c r="H33" s="4"/>
      <c r="I33" s="4"/>
      <c r="W33" s="31">
        <f>MROUND(V33, "0:15")</f>
        <v>0</v>
      </c>
    </row>
    <row r="34" spans="1:23" ht="24" customHeight="1" x14ac:dyDescent="0.25">
      <c r="A34" s="382" t="s">
        <v>12</v>
      </c>
      <c r="B34" s="399"/>
      <c r="C34" s="400"/>
      <c r="D34" s="401"/>
      <c r="E34" s="405"/>
      <c r="F34" s="406"/>
    </row>
    <row r="35" spans="1:23" ht="24" customHeight="1" x14ac:dyDescent="0.25">
      <c r="A35" s="382"/>
      <c r="B35" s="402"/>
      <c r="C35" s="403"/>
      <c r="D35" s="404"/>
    </row>
    <row r="36" spans="1:23" ht="6.75" customHeight="1" x14ac:dyDescent="0.25"/>
    <row r="39" spans="1:23" hidden="1" x14ac:dyDescent="0.25">
      <c r="A39" s="10" t="s">
        <v>13</v>
      </c>
      <c r="B39" s="10" t="s">
        <v>14</v>
      </c>
      <c r="C39" t="s">
        <v>17</v>
      </c>
      <c r="D39">
        <v>2024</v>
      </c>
      <c r="E39" t="s">
        <v>32</v>
      </c>
    </row>
    <row r="40" spans="1:23" hidden="1" x14ac:dyDescent="0.25">
      <c r="A40" s="11" t="s">
        <v>16</v>
      </c>
      <c r="B40" s="11" t="s">
        <v>15</v>
      </c>
      <c r="C40" t="s">
        <v>18</v>
      </c>
      <c r="D40">
        <v>2025</v>
      </c>
    </row>
    <row r="41" spans="1:23" hidden="1" x14ac:dyDescent="0.25">
      <c r="C41" t="s">
        <v>19</v>
      </c>
      <c r="D41">
        <v>2026</v>
      </c>
    </row>
    <row r="42" spans="1:23" hidden="1" x14ac:dyDescent="0.25">
      <c r="C42" t="s">
        <v>20</v>
      </c>
      <c r="D42">
        <v>2027</v>
      </c>
    </row>
    <row r="43" spans="1:23" hidden="1" x14ac:dyDescent="0.25">
      <c r="C43" t="s">
        <v>21</v>
      </c>
      <c r="D43">
        <v>2028</v>
      </c>
    </row>
    <row r="44" spans="1:23" hidden="1" x14ac:dyDescent="0.25">
      <c r="C44" t="s">
        <v>22</v>
      </c>
      <c r="D44">
        <v>2029</v>
      </c>
    </row>
    <row r="45" spans="1:23" hidden="1" x14ac:dyDescent="0.25">
      <c r="C45" t="s">
        <v>23</v>
      </c>
      <c r="D45">
        <v>2030</v>
      </c>
    </row>
    <row r="46" spans="1:23" hidden="1" x14ac:dyDescent="0.25">
      <c r="C46" t="s">
        <v>24</v>
      </c>
      <c r="D46">
        <v>2031</v>
      </c>
    </row>
    <row r="47" spans="1:23" hidden="1" x14ac:dyDescent="0.25">
      <c r="C47" t="s">
        <v>25</v>
      </c>
      <c r="D47">
        <v>2032</v>
      </c>
    </row>
    <row r="48" spans="1:23" hidden="1" x14ac:dyDescent="0.25">
      <c r="C48" t="s">
        <v>26</v>
      </c>
      <c r="D48">
        <v>2033</v>
      </c>
    </row>
    <row r="49" spans="3:4" hidden="1" x14ac:dyDescent="0.25">
      <c r="C49" t="s">
        <v>27</v>
      </c>
      <c r="D49">
        <v>2034</v>
      </c>
    </row>
    <row r="50" spans="3:4" hidden="1" x14ac:dyDescent="0.25">
      <c r="C50" t="s">
        <v>28</v>
      </c>
      <c r="D50">
        <v>2035</v>
      </c>
    </row>
    <row r="51" spans="3:4" hidden="1" x14ac:dyDescent="0.25">
      <c r="D51">
        <v>2036</v>
      </c>
    </row>
    <row r="52" spans="3:4" hidden="1" x14ac:dyDescent="0.25">
      <c r="D52">
        <v>2037</v>
      </c>
    </row>
    <row r="53" spans="3:4" hidden="1" x14ac:dyDescent="0.25">
      <c r="D53">
        <v>2038</v>
      </c>
    </row>
    <row r="54" spans="3:4" hidden="1" x14ac:dyDescent="0.25">
      <c r="D54">
        <v>2039</v>
      </c>
    </row>
    <row r="55" spans="3:4" hidden="1" x14ac:dyDescent="0.25">
      <c r="D55">
        <v>2040</v>
      </c>
    </row>
    <row r="56" spans="3:4" hidden="1" x14ac:dyDescent="0.25">
      <c r="D56">
        <v>2041</v>
      </c>
    </row>
    <row r="57" spans="3:4" hidden="1" x14ac:dyDescent="0.25">
      <c r="D57">
        <v>2042</v>
      </c>
    </row>
    <row r="58" spans="3:4" hidden="1" x14ac:dyDescent="0.25">
      <c r="D58">
        <v>2043</v>
      </c>
    </row>
    <row r="59" spans="3:4" hidden="1" x14ac:dyDescent="0.25">
      <c r="D59">
        <v>2044</v>
      </c>
    </row>
    <row r="60" spans="3:4" hidden="1" x14ac:dyDescent="0.25">
      <c r="D60">
        <v>2045</v>
      </c>
    </row>
    <row r="61" spans="3:4" hidden="1" x14ac:dyDescent="0.25">
      <c r="D61">
        <v>2046</v>
      </c>
    </row>
    <row r="62" spans="3:4" hidden="1" x14ac:dyDescent="0.25">
      <c r="D62">
        <v>2047</v>
      </c>
    </row>
    <row r="63" spans="3:4" hidden="1" x14ac:dyDescent="0.25">
      <c r="D63">
        <v>2048</v>
      </c>
    </row>
    <row r="64" spans="3:4" hidden="1" x14ac:dyDescent="0.25">
      <c r="D64">
        <v>2049</v>
      </c>
    </row>
    <row r="65" spans="4:4" hidden="1" x14ac:dyDescent="0.25">
      <c r="D65">
        <v>2050</v>
      </c>
    </row>
    <row r="66" spans="4:4" hidden="1" x14ac:dyDescent="0.25">
      <c r="D66">
        <v>2051</v>
      </c>
    </row>
    <row r="67" spans="4:4" hidden="1" x14ac:dyDescent="0.25">
      <c r="D67">
        <v>2052</v>
      </c>
    </row>
    <row r="68" spans="4:4" hidden="1" x14ac:dyDescent="0.25">
      <c r="D68">
        <v>2053</v>
      </c>
    </row>
    <row r="69" spans="4:4" hidden="1" x14ac:dyDescent="0.25">
      <c r="D69">
        <v>2054</v>
      </c>
    </row>
    <row r="70" spans="4:4" hidden="1" x14ac:dyDescent="0.25">
      <c r="D70">
        <v>2055</v>
      </c>
    </row>
    <row r="71" spans="4:4" hidden="1" x14ac:dyDescent="0.25">
      <c r="D71">
        <v>2056</v>
      </c>
    </row>
    <row r="72" spans="4:4" hidden="1" x14ac:dyDescent="0.25">
      <c r="D72">
        <v>2057</v>
      </c>
    </row>
    <row r="73" spans="4:4" hidden="1" x14ac:dyDescent="0.25">
      <c r="D73">
        <v>2058</v>
      </c>
    </row>
    <row r="74" spans="4:4" hidden="1" x14ac:dyDescent="0.25">
      <c r="D74">
        <v>2059</v>
      </c>
    </row>
    <row r="75" spans="4:4" hidden="1" x14ac:dyDescent="0.25">
      <c r="D75">
        <v>2060</v>
      </c>
    </row>
    <row r="76" spans="4:4" hidden="1" x14ac:dyDescent="0.25">
      <c r="D76">
        <v>2061</v>
      </c>
    </row>
    <row r="77" spans="4:4" hidden="1" x14ac:dyDescent="0.25">
      <c r="D77">
        <v>2062</v>
      </c>
    </row>
    <row r="78" spans="4:4" hidden="1" x14ac:dyDescent="0.25">
      <c r="D78">
        <v>2063</v>
      </c>
    </row>
    <row r="79" spans="4:4" hidden="1" x14ac:dyDescent="0.25">
      <c r="D79">
        <v>2064</v>
      </c>
    </row>
    <row r="80" spans="4:4" hidden="1" x14ac:dyDescent="0.25">
      <c r="D80">
        <v>2065</v>
      </c>
    </row>
    <row r="81" spans="4:4" hidden="1" x14ac:dyDescent="0.25">
      <c r="D81">
        <v>2066</v>
      </c>
    </row>
    <row r="82" spans="4:4" hidden="1" x14ac:dyDescent="0.25">
      <c r="D82">
        <v>2067</v>
      </c>
    </row>
    <row r="83" spans="4:4" hidden="1" x14ac:dyDescent="0.25">
      <c r="D83">
        <v>2068</v>
      </c>
    </row>
    <row r="84" spans="4:4" hidden="1" x14ac:dyDescent="0.25">
      <c r="D84">
        <v>2069</v>
      </c>
    </row>
    <row r="85" spans="4:4" hidden="1" x14ac:dyDescent="0.25">
      <c r="D85">
        <v>2070</v>
      </c>
    </row>
    <row r="86" spans="4:4" hidden="1" x14ac:dyDescent="0.25">
      <c r="D86">
        <v>2071</v>
      </c>
    </row>
    <row r="87" spans="4:4" hidden="1" x14ac:dyDescent="0.25">
      <c r="D87">
        <v>2072</v>
      </c>
    </row>
    <row r="88" spans="4:4" hidden="1" x14ac:dyDescent="0.25">
      <c r="D88">
        <v>2073</v>
      </c>
    </row>
    <row r="89" spans="4:4" hidden="1" x14ac:dyDescent="0.25">
      <c r="D89">
        <v>2074</v>
      </c>
    </row>
    <row r="90" spans="4:4" hidden="1" x14ac:dyDescent="0.25">
      <c r="D90">
        <v>2075</v>
      </c>
    </row>
    <row r="91" spans="4:4" hidden="1" x14ac:dyDescent="0.25">
      <c r="D91">
        <v>2076</v>
      </c>
    </row>
    <row r="92" spans="4:4" hidden="1" x14ac:dyDescent="0.25">
      <c r="D92">
        <v>2077</v>
      </c>
    </row>
    <row r="93" spans="4:4" hidden="1" x14ac:dyDescent="0.25">
      <c r="D93">
        <v>2078</v>
      </c>
    </row>
    <row r="94" spans="4:4" hidden="1" x14ac:dyDescent="0.25">
      <c r="D94">
        <v>2079</v>
      </c>
    </row>
    <row r="95" spans="4:4" hidden="1" x14ac:dyDescent="0.25">
      <c r="D95">
        <v>2080</v>
      </c>
    </row>
  </sheetData>
  <mergeCells count="40">
    <mergeCell ref="H15:K15"/>
    <mergeCell ref="H16:K16"/>
    <mergeCell ref="H17:K17"/>
    <mergeCell ref="H18:K18"/>
    <mergeCell ref="H19:K19"/>
    <mergeCell ref="AL3:AM3"/>
    <mergeCell ref="AB12:AJ12"/>
    <mergeCell ref="AC14:AI14"/>
    <mergeCell ref="D10:D11"/>
    <mergeCell ref="F10:F11"/>
    <mergeCell ref="G10:G11"/>
    <mergeCell ref="H10:K11"/>
    <mergeCell ref="J8:K9"/>
    <mergeCell ref="AB10:AJ10"/>
    <mergeCell ref="B7:D7"/>
    <mergeCell ref="AB1:AC1"/>
    <mergeCell ref="AB2:AC2"/>
    <mergeCell ref="J30:K30"/>
    <mergeCell ref="H23:K23"/>
    <mergeCell ref="H12:K12"/>
    <mergeCell ref="H13:K13"/>
    <mergeCell ref="H14:K14"/>
    <mergeCell ref="H20:K20"/>
    <mergeCell ref="H21:K21"/>
    <mergeCell ref="H22:K22"/>
    <mergeCell ref="A1:J1"/>
    <mergeCell ref="A10:A11"/>
    <mergeCell ref="B10:B11"/>
    <mergeCell ref="C10:C11"/>
    <mergeCell ref="AC24:AJ24"/>
    <mergeCell ref="AC25:AJ25"/>
    <mergeCell ref="A34:A35"/>
    <mergeCell ref="B34:D35"/>
    <mergeCell ref="E34:F34"/>
    <mergeCell ref="H24:K24"/>
    <mergeCell ref="H25:K25"/>
    <mergeCell ref="H26:K26"/>
    <mergeCell ref="H27:K27"/>
    <mergeCell ref="H28:K28"/>
    <mergeCell ref="H29:K29"/>
  </mergeCells>
  <conditionalFormatting sqref="C12:C29 E12:E29">
    <cfRule type="expression" dxfId="9" priority="3">
      <formula>NOT(ISERROR(MATCH($C12,$BJ$10:$BJ$22,0)))</formula>
    </cfRule>
    <cfRule type="expression" dxfId="8" priority="4">
      <formula>OR(WEEKDAY($C12)=1,WEEKDAY($C12)=1)</formula>
    </cfRule>
  </conditionalFormatting>
  <conditionalFormatting sqref="D12:D29">
    <cfRule type="expression" dxfId="7" priority="6">
      <formula>NOT(ISERROR(MATCH($C12,$BJ$10:$BJ$22,0)))</formula>
    </cfRule>
    <cfRule type="expression" dxfId="6" priority="8">
      <formula>OR(WEEKDAY($C12)=1,WEEKDAY($C12)=1)</formula>
    </cfRule>
  </conditionalFormatting>
  <conditionalFormatting sqref="AC16:AI22">
    <cfRule type="cellIs" dxfId="5" priority="1" stopIfTrue="1" operator="equal">
      <formula>TODAY()</formula>
    </cfRule>
    <cfRule type="expression" dxfId="4" priority="2" stopIfTrue="1">
      <formula>COUNTIF($BJ$12:$BJ$22,AC16)</formula>
    </cfRule>
  </conditionalFormatting>
  <dataValidations count="4">
    <dataValidation type="list" allowBlank="1" showInputMessage="1" showErrorMessage="1" sqref="A12:A29" xr:uid="{41D2F6EC-B8DF-4DE6-A35D-F947AC7749A9}">
      <formula1>$A$38:$A$40</formula1>
    </dataValidation>
    <dataValidation type="list" allowBlank="1" showInputMessage="1" showErrorMessage="1" sqref="I4" xr:uid="{17B0B4D6-F8BC-4821-B7D9-F6E27EBE00A2}">
      <formula1>$C$39:$C$50</formula1>
    </dataValidation>
    <dataValidation type="list" allowBlank="1" showInputMessage="1" sqref="J4" xr:uid="{1B5FEF37-6DEA-407F-857D-0B3C6D875B20}">
      <formula1>$D$39:$D$95</formula1>
    </dataValidation>
    <dataValidation type="list" allowBlank="1" showInputMessage="1" sqref="C12:C18" xr:uid="{A21616F3-61C0-4446-BF88-73B1B25E7097}">
      <formula1>$E$39</formula1>
    </dataValidation>
  </dataValidations>
  <hyperlinks>
    <hyperlink ref="AB10:AJ10" location="'Récap '!B2" display="RÉCAP" xr:uid="{FC10D348-CD32-4088-8872-05B7B7B165D8}"/>
  </hyperlink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87189-28C9-452E-9A4E-8699E27BC8C4}">
  <sheetPr codeName="Feuil17">
    <tabColor rgb="FF0070C0"/>
  </sheetPr>
  <dimension ref="A1:BW100"/>
  <sheetViews>
    <sheetView showGridLines="0" showZeros="0" workbookViewId="0">
      <selection activeCell="C12" sqref="C12:C20"/>
    </sheetView>
  </sheetViews>
  <sheetFormatPr baseColWidth="10" defaultRowHeight="15" x14ac:dyDescent="0.25"/>
  <cols>
    <col min="1" max="2" width="14" customWidth="1"/>
    <col min="3" max="3" width="15.28515625" customWidth="1"/>
    <col min="4" max="4" width="10.140625" customWidth="1"/>
    <col min="5" max="6" width="6.42578125" customWidth="1"/>
    <col min="7" max="8" width="11.5703125" customWidth="1"/>
    <col min="9" max="9" width="11.140625" hidden="1" customWidth="1"/>
    <col min="10" max="10" width="14.5703125" customWidth="1"/>
    <col min="11" max="11" width="8.28515625" customWidth="1"/>
    <col min="12" max="12" width="5.5703125" customWidth="1"/>
    <col min="13" max="13" width="13.85546875" customWidth="1"/>
    <col min="15" max="17" width="9.42578125" style="26" hidden="1" customWidth="1"/>
    <col min="18" max="18" width="9.42578125" hidden="1" customWidth="1"/>
    <col min="19" max="19" width="11.42578125" hidden="1" customWidth="1"/>
    <col min="20" max="20" width="4.140625" hidden="1" customWidth="1"/>
    <col min="21" max="21" width="11.42578125" hidden="1" customWidth="1"/>
    <col min="22" max="22" width="14.140625" hidden="1" customWidth="1"/>
    <col min="23" max="27" width="11.42578125" hidden="1" customWidth="1"/>
    <col min="28" max="33" width="3.7109375" customWidth="1"/>
    <col min="34" max="37" width="4.28515625" customWidth="1"/>
    <col min="38" max="39" width="4.28515625" hidden="1" customWidth="1"/>
    <col min="40" max="47" width="4.28515625" customWidth="1"/>
    <col min="62" max="62" width="42.28515625" hidden="1" customWidth="1"/>
    <col min="75" max="75" width="40.5703125" customWidth="1"/>
  </cols>
  <sheetData>
    <row r="1" spans="1:62" ht="18" thickBot="1" x14ac:dyDescent="0.3">
      <c r="A1" s="440" t="s">
        <v>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U1" s="23">
        <v>1.65</v>
      </c>
      <c r="V1" s="24">
        <v>0.3125</v>
      </c>
    </row>
    <row r="2" spans="1:62" ht="9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AL2" s="81">
        <f>AL5</f>
        <v>12</v>
      </c>
      <c r="AM2" s="82"/>
    </row>
    <row r="3" spans="1:62" ht="7.5" customHeight="1" x14ac:dyDescent="0.25">
      <c r="AL3" s="424">
        <f>M4</f>
        <v>2023</v>
      </c>
      <c r="AM3" s="425"/>
    </row>
    <row r="4" spans="1:62" ht="17.25" x14ac:dyDescent="0.3">
      <c r="A4" s="15" t="s">
        <v>2</v>
      </c>
      <c r="B4" s="17"/>
      <c r="C4" s="17"/>
      <c r="D4" s="17"/>
      <c r="I4" s="83"/>
      <c r="J4" s="105" t="s">
        <v>36</v>
      </c>
      <c r="K4" s="441" t="s">
        <v>28</v>
      </c>
      <c r="L4" s="441"/>
      <c r="M4" s="106">
        <v>2023</v>
      </c>
      <c r="AL4" s="90"/>
      <c r="AM4" s="90"/>
    </row>
    <row r="5" spans="1:62" ht="15.75" x14ac:dyDescent="0.25">
      <c r="A5" s="16" t="s">
        <v>29</v>
      </c>
      <c r="B5" s="17"/>
      <c r="C5" s="17"/>
      <c r="D5" s="17"/>
      <c r="I5" s="56"/>
      <c r="AI5">
        <f>SUM(K4)</f>
        <v>0</v>
      </c>
      <c r="AL5" s="91">
        <f>MONTH(DATEVALUE(K4&amp;"1"))</f>
        <v>12</v>
      </c>
      <c r="AM5" s="90"/>
    </row>
    <row r="6" spans="1:62" ht="15.75" x14ac:dyDescent="0.25">
      <c r="A6" s="16" t="s">
        <v>30</v>
      </c>
      <c r="B6" s="17"/>
      <c r="C6" s="17"/>
      <c r="D6" s="17"/>
    </row>
    <row r="7" spans="1:62" ht="15.75" x14ac:dyDescent="0.25">
      <c r="A7" s="16" t="s">
        <v>3</v>
      </c>
      <c r="B7" s="17"/>
      <c r="C7" s="17"/>
      <c r="D7" s="17"/>
    </row>
    <row r="8" spans="1:62" ht="6.75" customHeight="1" x14ac:dyDescent="0.25">
      <c r="A8" s="5"/>
      <c r="L8" s="315">
        <f ca="1">TODAY()</f>
        <v>45382</v>
      </c>
      <c r="M8" s="316"/>
    </row>
    <row r="9" spans="1:62" ht="6.75" customHeight="1" x14ac:dyDescent="0.25">
      <c r="A9" s="6"/>
      <c r="L9" s="435"/>
      <c r="M9" s="435"/>
    </row>
    <row r="10" spans="1:62" ht="17.25" customHeight="1" x14ac:dyDescent="0.25">
      <c r="A10" s="442" t="s">
        <v>4</v>
      </c>
      <c r="B10" s="442" t="s">
        <v>31</v>
      </c>
      <c r="C10" s="443" t="s">
        <v>5</v>
      </c>
      <c r="D10" s="444" t="s">
        <v>63</v>
      </c>
      <c r="E10" s="445"/>
      <c r="F10" s="446"/>
      <c r="G10" s="98" t="s">
        <v>33</v>
      </c>
      <c r="H10" s="443" t="s">
        <v>6</v>
      </c>
      <c r="I10" s="443" t="s">
        <v>0</v>
      </c>
      <c r="J10" s="444" t="s">
        <v>7</v>
      </c>
      <c r="K10" s="445"/>
      <c r="L10" s="445"/>
      <c r="M10" s="446"/>
      <c r="BJ10" s="18">
        <f>ROUND(DATE(M4,4,MOD(234-11*MOD(M4,19),30))/7,0)*7-6</f>
        <v>45025</v>
      </c>
    </row>
    <row r="11" spans="1:62" x14ac:dyDescent="0.25">
      <c r="A11" s="442"/>
      <c r="B11" s="442"/>
      <c r="C11" s="443"/>
      <c r="D11" s="447"/>
      <c r="E11" s="448"/>
      <c r="F11" s="449"/>
      <c r="G11" s="84" t="s">
        <v>34</v>
      </c>
      <c r="H11" s="443"/>
      <c r="I11" s="443"/>
      <c r="J11" s="447"/>
      <c r="K11" s="448"/>
      <c r="L11" s="448"/>
      <c r="M11" s="449"/>
    </row>
    <row r="12" spans="1:62" ht="15.75" customHeight="1" thickBot="1" x14ac:dyDescent="0.3">
      <c r="A12" s="37" t="s">
        <v>16</v>
      </c>
      <c r="B12" s="12" t="str">
        <f>IF(A12&lt;&gt;"",VLOOKUP(A12,$A$41:$B$44,2,FALSE),"")</f>
        <v>ROMAIN</v>
      </c>
      <c r="C12" s="39">
        <v>45249</v>
      </c>
      <c r="D12" s="456"/>
      <c r="E12" s="457"/>
      <c r="F12" s="458"/>
      <c r="G12" s="41">
        <v>8.3333333333333329E-2</v>
      </c>
      <c r="H12" s="41"/>
      <c r="I12" s="53">
        <f>SUM(E12:H12)</f>
        <v>8.3333333333333329E-2</v>
      </c>
      <c r="J12" s="417"/>
      <c r="K12" s="418"/>
      <c r="L12" s="418"/>
      <c r="M12" s="419"/>
      <c r="O12" s="27"/>
      <c r="R12" s="25"/>
      <c r="AB12" s="426" t="s">
        <v>61</v>
      </c>
      <c r="AC12" s="426"/>
      <c r="AD12" s="426"/>
      <c r="AE12" s="426"/>
      <c r="AF12" s="426"/>
      <c r="AG12" s="426"/>
      <c r="AH12" s="426"/>
      <c r="AI12" s="426"/>
      <c r="AJ12" s="426"/>
      <c r="BJ12" s="22">
        <f>DATE(M$4,1,1)</f>
        <v>44927</v>
      </c>
    </row>
    <row r="13" spans="1:62" ht="15.75" customHeight="1" thickTop="1" x14ac:dyDescent="0.25">
      <c r="A13" s="38"/>
      <c r="B13" s="13"/>
      <c r="C13" s="42">
        <v>45250</v>
      </c>
      <c r="D13" s="450">
        <v>0.13541666666666666</v>
      </c>
      <c r="E13" s="451"/>
      <c r="F13" s="452"/>
      <c r="G13" s="43"/>
      <c r="H13" s="43">
        <v>4.1666666666666664E-2</v>
      </c>
      <c r="I13" s="54">
        <f t="shared" ref="I13:I30" si="0">SUM(E13:H13)</f>
        <v>4.1666666666666664E-2</v>
      </c>
      <c r="J13" s="407"/>
      <c r="K13" s="408"/>
      <c r="L13" s="408"/>
      <c r="M13" s="409"/>
      <c r="O13" s="27"/>
      <c r="R13" s="25"/>
      <c r="AB13" s="57"/>
      <c r="AC13" s="58"/>
      <c r="AD13" s="58"/>
      <c r="AE13" s="58"/>
      <c r="AF13" s="58"/>
      <c r="AG13" s="58"/>
      <c r="AH13" s="58"/>
      <c r="AI13" s="58"/>
      <c r="AJ13" s="59"/>
      <c r="BJ13" s="20">
        <f>DATE(M$4,5,1)</f>
        <v>45047</v>
      </c>
    </row>
    <row r="14" spans="1:62" ht="15.75" customHeight="1" x14ac:dyDescent="0.25">
      <c r="A14" s="38"/>
      <c r="B14" s="13"/>
      <c r="C14" s="42">
        <v>45251</v>
      </c>
      <c r="D14" s="450">
        <v>0.22916666666666666</v>
      </c>
      <c r="E14" s="451"/>
      <c r="F14" s="452"/>
      <c r="G14" s="44"/>
      <c r="H14" s="43">
        <v>6.25E-2</v>
      </c>
      <c r="I14" s="54">
        <f t="shared" si="0"/>
        <v>6.25E-2</v>
      </c>
      <c r="J14" s="407"/>
      <c r="K14" s="408"/>
      <c r="L14" s="408"/>
      <c r="M14" s="409"/>
      <c r="O14" s="27"/>
      <c r="R14" s="25"/>
      <c r="AB14" s="60"/>
      <c r="AC14" s="427" t="str">
        <f>PROPER(TEXT(DATE($AL$3,AL2,1),"mmmm aa"))</f>
        <v>Décembre 23</v>
      </c>
      <c r="AD14" s="427"/>
      <c r="AE14" s="427"/>
      <c r="AF14" s="427"/>
      <c r="AG14" s="427"/>
      <c r="AH14" s="427"/>
      <c r="AI14" s="427"/>
      <c r="AJ14" s="61"/>
      <c r="BJ14" s="21">
        <f>DATE(M$4,5,8)</f>
        <v>45054</v>
      </c>
    </row>
    <row r="15" spans="1:62" ht="15.75" customHeight="1" x14ac:dyDescent="0.25">
      <c r="A15" s="38"/>
      <c r="B15" s="13"/>
      <c r="C15" s="42">
        <v>45252</v>
      </c>
      <c r="D15" s="450">
        <v>0.22916666666666666</v>
      </c>
      <c r="E15" s="451"/>
      <c r="F15" s="452"/>
      <c r="G15" s="44"/>
      <c r="H15" s="43">
        <v>4.1666666666666664E-2</v>
      </c>
      <c r="I15" s="54">
        <f t="shared" si="0"/>
        <v>4.1666666666666664E-2</v>
      </c>
      <c r="J15" s="407"/>
      <c r="K15" s="408"/>
      <c r="L15" s="408"/>
      <c r="M15" s="409"/>
      <c r="O15" s="27"/>
      <c r="R15" s="25"/>
      <c r="AB15" s="60"/>
      <c r="AC15" s="62" t="s">
        <v>53</v>
      </c>
      <c r="AD15" s="62" t="s">
        <v>54</v>
      </c>
      <c r="AE15" s="62" t="s">
        <v>54</v>
      </c>
      <c r="AF15" s="62" t="s">
        <v>55</v>
      </c>
      <c r="AG15" s="62" t="s">
        <v>56</v>
      </c>
      <c r="AH15" s="62" t="s">
        <v>57</v>
      </c>
      <c r="AI15" s="62" t="s">
        <v>58</v>
      </c>
      <c r="AJ15" s="61"/>
      <c r="BJ15" s="22">
        <f>DATE(M$4,7,14)</f>
        <v>45121</v>
      </c>
    </row>
    <row r="16" spans="1:62" ht="15.75" customHeight="1" x14ac:dyDescent="0.25">
      <c r="A16" s="38"/>
      <c r="B16" s="13"/>
      <c r="C16" s="42">
        <v>45253</v>
      </c>
      <c r="D16" s="450">
        <v>0.1875</v>
      </c>
      <c r="E16" s="451"/>
      <c r="F16" s="452"/>
      <c r="G16" s="44"/>
      <c r="H16" s="43">
        <v>2.0833333333333332E-2</v>
      </c>
      <c r="I16" s="54">
        <f t="shared" si="0"/>
        <v>2.0833333333333332E-2</v>
      </c>
      <c r="J16" s="407"/>
      <c r="K16" s="408"/>
      <c r="L16" s="408"/>
      <c r="M16" s="409"/>
      <c r="O16" s="27"/>
      <c r="R16" s="25"/>
      <c r="AB16" s="60"/>
      <c r="AC16" s="63" t="str">
        <f t="array" ref="AC16:AI21">IF(MONTH(DATE($AL$3,AL2,1)-WEEKDAY(DATE($AL$3,AL2,1),2)+{1,2,3,4,5,6,7}+{0;1;2;3;4;5}*7)=AL2,DATE($AL$3,AL2,1)-WEEKDAY(DATE($AL$3,AL2,1),2)+{1,2,3,4,5,6,7}+{0;1;2;3;4;5}*7,"")</f>
        <v/>
      </c>
      <c r="AD16" s="64" t="str">
        <v/>
      </c>
      <c r="AE16" s="64" t="str">
        <v/>
      </c>
      <c r="AF16" s="64" t="str">
        <v/>
      </c>
      <c r="AG16" s="64">
        <v>45261</v>
      </c>
      <c r="AH16" s="65">
        <v>45262</v>
      </c>
      <c r="AI16" s="66">
        <v>45263</v>
      </c>
      <c r="AJ16" s="61"/>
      <c r="BJ16" s="22">
        <f>DATE(M$4,8,15)</f>
        <v>45153</v>
      </c>
    </row>
    <row r="17" spans="1:75" ht="15.75" customHeight="1" x14ac:dyDescent="0.25">
      <c r="A17" s="38"/>
      <c r="B17" s="13"/>
      <c r="C17" s="42">
        <v>45254</v>
      </c>
      <c r="D17" s="450">
        <v>0.14583333333333334</v>
      </c>
      <c r="E17" s="451"/>
      <c r="F17" s="452"/>
      <c r="G17" s="44"/>
      <c r="H17" s="43">
        <v>2.0833333333333332E-2</v>
      </c>
      <c r="I17" s="54">
        <f t="shared" si="0"/>
        <v>2.0833333333333332E-2</v>
      </c>
      <c r="J17" s="407"/>
      <c r="K17" s="408"/>
      <c r="L17" s="408"/>
      <c r="M17" s="409"/>
      <c r="O17" s="27"/>
      <c r="R17" s="25"/>
      <c r="AB17" s="60"/>
      <c r="AC17" s="67">
        <v>45264</v>
      </c>
      <c r="AD17" s="68">
        <v>45265</v>
      </c>
      <c r="AE17" s="68">
        <v>45266</v>
      </c>
      <c r="AF17" s="68">
        <v>45267</v>
      </c>
      <c r="AG17" s="68">
        <v>45268</v>
      </c>
      <c r="AH17" s="69">
        <v>45269</v>
      </c>
      <c r="AI17" s="70">
        <v>45270</v>
      </c>
      <c r="AJ17" s="61"/>
      <c r="BJ17" s="20">
        <f>DATE(M$4,11,1)</f>
        <v>45231</v>
      </c>
    </row>
    <row r="18" spans="1:75" ht="15.75" customHeight="1" x14ac:dyDescent="0.25">
      <c r="A18" s="38"/>
      <c r="B18" s="13"/>
      <c r="C18" s="42">
        <v>45256</v>
      </c>
      <c r="D18" s="450"/>
      <c r="E18" s="451"/>
      <c r="F18" s="452"/>
      <c r="G18" s="43">
        <v>6.25E-2</v>
      </c>
      <c r="H18" s="44"/>
      <c r="I18" s="54">
        <f t="shared" si="0"/>
        <v>6.25E-2</v>
      </c>
      <c r="J18" s="407"/>
      <c r="K18" s="408"/>
      <c r="L18" s="408"/>
      <c r="M18" s="409"/>
      <c r="O18" s="27"/>
      <c r="R18" s="25"/>
      <c r="AB18" s="60"/>
      <c r="AC18" s="67">
        <v>45271</v>
      </c>
      <c r="AD18" s="68">
        <v>45272</v>
      </c>
      <c r="AE18" s="68">
        <v>45273</v>
      </c>
      <c r="AF18" s="68">
        <v>45274</v>
      </c>
      <c r="AG18" s="68">
        <v>45275</v>
      </c>
      <c r="AH18" s="69">
        <v>45276</v>
      </c>
      <c r="AI18" s="70">
        <v>45277</v>
      </c>
      <c r="AJ18" s="61"/>
      <c r="BJ18" s="21">
        <f>DATE(M$4,11,11)</f>
        <v>45241</v>
      </c>
    </row>
    <row r="19" spans="1:75" ht="15.75" customHeight="1" x14ac:dyDescent="0.25">
      <c r="A19" s="38"/>
      <c r="B19" s="13"/>
      <c r="C19" s="42">
        <v>45285</v>
      </c>
      <c r="D19" s="450"/>
      <c r="E19" s="451"/>
      <c r="F19" s="452"/>
      <c r="G19" s="45"/>
      <c r="H19" s="45"/>
      <c r="I19" s="54">
        <f t="shared" si="0"/>
        <v>0</v>
      </c>
      <c r="J19" s="407"/>
      <c r="K19" s="408"/>
      <c r="L19" s="408"/>
      <c r="M19" s="409"/>
      <c r="O19" s="27"/>
      <c r="R19" s="25"/>
      <c r="AB19" s="60"/>
      <c r="AC19" s="67">
        <v>45278</v>
      </c>
      <c r="AD19" s="68">
        <v>45279</v>
      </c>
      <c r="AE19" s="68">
        <v>45280</v>
      </c>
      <c r="AF19" s="68">
        <v>45281</v>
      </c>
      <c r="AG19" s="68">
        <v>45282</v>
      </c>
      <c r="AH19" s="69">
        <v>45283</v>
      </c>
      <c r="AI19" s="70">
        <v>45284</v>
      </c>
      <c r="AJ19" s="61"/>
      <c r="BJ19" s="22">
        <f>DATE(M$4,12,25)</f>
        <v>45285</v>
      </c>
    </row>
    <row r="20" spans="1:75" ht="15.75" customHeight="1" x14ac:dyDescent="0.25">
      <c r="A20" s="38"/>
      <c r="B20" s="13" t="str">
        <f>IF(A20&lt;&gt;"",VLOOKUP(A20,$A$41:$B$44,2,FALSE),"")</f>
        <v/>
      </c>
      <c r="C20" s="42">
        <v>45248</v>
      </c>
      <c r="D20" s="450"/>
      <c r="E20" s="451"/>
      <c r="F20" s="452"/>
      <c r="G20" s="45"/>
      <c r="H20" s="45"/>
      <c r="I20" s="54">
        <f t="shared" si="0"/>
        <v>0</v>
      </c>
      <c r="J20" s="407"/>
      <c r="K20" s="408"/>
      <c r="L20" s="408"/>
      <c r="M20" s="409"/>
      <c r="O20" s="27"/>
      <c r="R20" s="25"/>
      <c r="AB20" s="60"/>
      <c r="AC20" s="67">
        <v>45285</v>
      </c>
      <c r="AD20" s="68">
        <v>45286</v>
      </c>
      <c r="AE20" s="68">
        <v>45287</v>
      </c>
      <c r="AF20" s="68">
        <v>45288</v>
      </c>
      <c r="AG20" s="68">
        <v>45289</v>
      </c>
      <c r="AH20" s="69">
        <v>45290</v>
      </c>
      <c r="AI20" s="70">
        <v>45291</v>
      </c>
      <c r="AJ20" s="61"/>
      <c r="BJ20" s="19">
        <f>BJ10+1</f>
        <v>45026</v>
      </c>
    </row>
    <row r="21" spans="1:75" ht="15.75" customHeight="1" x14ac:dyDescent="0.25">
      <c r="A21" s="38"/>
      <c r="B21" s="13" t="str">
        <f>IF(A21&lt;&gt;"",VLOOKUP(A21,$A$41:$B$44,2,FALSE),"")</f>
        <v/>
      </c>
      <c r="C21" s="42" t="s">
        <v>32</v>
      </c>
      <c r="D21" s="450"/>
      <c r="E21" s="451"/>
      <c r="F21" s="452"/>
      <c r="G21" s="45"/>
      <c r="H21" s="45"/>
      <c r="I21" s="54">
        <f t="shared" si="0"/>
        <v>0</v>
      </c>
      <c r="J21" s="407"/>
      <c r="K21" s="408"/>
      <c r="L21" s="408"/>
      <c r="M21" s="409"/>
      <c r="O21" s="27"/>
      <c r="R21" s="25"/>
      <c r="AB21" s="60"/>
      <c r="AC21" s="71" t="str">
        <v/>
      </c>
      <c r="AD21" s="72" t="str">
        <v/>
      </c>
      <c r="AE21" s="72" t="str">
        <v/>
      </c>
      <c r="AF21" s="72" t="str">
        <v/>
      </c>
      <c r="AG21" s="72" t="str">
        <v/>
      </c>
      <c r="AH21" s="73" t="str">
        <v/>
      </c>
      <c r="AI21" s="74" t="str">
        <v/>
      </c>
      <c r="AJ21" s="61"/>
      <c r="BJ21" s="19">
        <f>BJ10+39</f>
        <v>45064</v>
      </c>
    </row>
    <row r="22" spans="1:75" ht="15.75" customHeight="1" thickBot="1" x14ac:dyDescent="0.3">
      <c r="A22" s="38"/>
      <c r="B22" s="13" t="str">
        <f>IF(A22&lt;&gt;"",VLOOKUP(A22,$A$41:$B$44,2,FALSE),"")</f>
        <v/>
      </c>
      <c r="C22" s="42" t="s">
        <v>32</v>
      </c>
      <c r="D22" s="450"/>
      <c r="E22" s="451"/>
      <c r="F22" s="452"/>
      <c r="G22" s="45"/>
      <c r="H22" s="45"/>
      <c r="I22" s="54">
        <f t="shared" si="0"/>
        <v>0</v>
      </c>
      <c r="J22" s="407"/>
      <c r="K22" s="408"/>
      <c r="L22" s="408"/>
      <c r="M22" s="409"/>
      <c r="O22" s="27"/>
      <c r="R22" s="25"/>
      <c r="AB22" s="75"/>
      <c r="AC22" s="76"/>
      <c r="AD22" s="76"/>
      <c r="AE22" s="76"/>
      <c r="AF22" s="76"/>
      <c r="AG22" s="76"/>
      <c r="AH22" s="76"/>
      <c r="AI22" s="76"/>
      <c r="AJ22" s="77"/>
      <c r="BJ22" s="19">
        <f>BJ10+50</f>
        <v>45075</v>
      </c>
    </row>
    <row r="23" spans="1:75" ht="15.75" customHeight="1" thickTop="1" x14ac:dyDescent="0.25">
      <c r="A23" s="38"/>
      <c r="B23" s="13"/>
      <c r="C23" s="42" t="s">
        <v>32</v>
      </c>
      <c r="D23" s="450"/>
      <c r="E23" s="451"/>
      <c r="F23" s="452"/>
      <c r="G23" s="45"/>
      <c r="H23" s="45"/>
      <c r="I23" s="54"/>
      <c r="J23" s="407"/>
      <c r="K23" s="408"/>
      <c r="L23" s="408"/>
      <c r="M23" s="409"/>
      <c r="O23" s="27"/>
      <c r="R23" s="25"/>
      <c r="AB23" s="78"/>
      <c r="AC23" s="78"/>
      <c r="AD23" s="78"/>
      <c r="AE23" s="78"/>
      <c r="AF23" s="78"/>
      <c r="AG23" s="78"/>
      <c r="AH23" s="78"/>
      <c r="AI23" s="78"/>
      <c r="AJ23" s="78"/>
      <c r="BW23" s="19"/>
    </row>
    <row r="24" spans="1:75" ht="15.75" customHeight="1" x14ac:dyDescent="0.25">
      <c r="A24" s="38"/>
      <c r="B24" s="13"/>
      <c r="C24" s="42" t="s">
        <v>32</v>
      </c>
      <c r="D24" s="450"/>
      <c r="E24" s="451"/>
      <c r="F24" s="452"/>
      <c r="G24" s="45"/>
      <c r="H24" s="45"/>
      <c r="I24" s="54"/>
      <c r="J24" s="407"/>
      <c r="K24" s="408"/>
      <c r="L24" s="408"/>
      <c r="M24" s="409"/>
      <c r="O24" s="27"/>
      <c r="R24" s="25"/>
      <c r="AB24" s="79">
        <v>25</v>
      </c>
      <c r="AC24" s="422" t="s">
        <v>59</v>
      </c>
      <c r="AD24" s="423"/>
      <c r="AE24" s="423"/>
      <c r="AF24" s="423"/>
      <c r="AG24" s="423"/>
      <c r="AH24" s="423"/>
      <c r="AI24" s="423"/>
      <c r="AJ24" s="423"/>
      <c r="BW24" s="19"/>
    </row>
    <row r="25" spans="1:75" ht="15.75" customHeight="1" x14ac:dyDescent="0.25">
      <c r="A25" s="38"/>
      <c r="B25" s="13" t="str">
        <f t="shared" ref="B25:B30" si="1">IF(A25&lt;&gt;"",VLOOKUP(A25,$A$41:$B$44,2,FALSE),"")</f>
        <v/>
      </c>
      <c r="C25" s="42" t="s">
        <v>32</v>
      </c>
      <c r="D25" s="450"/>
      <c r="E25" s="451"/>
      <c r="F25" s="452"/>
      <c r="G25" s="43"/>
      <c r="H25" s="44"/>
      <c r="I25" s="54">
        <f t="shared" si="0"/>
        <v>0</v>
      </c>
      <c r="J25" s="407"/>
      <c r="K25" s="408"/>
      <c r="L25" s="408"/>
      <c r="M25" s="409"/>
      <c r="O25" s="27"/>
      <c r="R25" s="25"/>
      <c r="AB25" s="80">
        <v>12</v>
      </c>
      <c r="AC25" s="422" t="s">
        <v>60</v>
      </c>
      <c r="AD25" s="423"/>
      <c r="AE25" s="423"/>
      <c r="AF25" s="423"/>
      <c r="AG25" s="423"/>
      <c r="AH25" s="423"/>
      <c r="AI25" s="423"/>
      <c r="AJ25" s="423"/>
      <c r="BW25" s="19"/>
    </row>
    <row r="26" spans="1:75" ht="15.75" customHeight="1" x14ac:dyDescent="0.25">
      <c r="A26" s="38"/>
      <c r="B26" s="13" t="str">
        <f t="shared" si="1"/>
        <v/>
      </c>
      <c r="C26" s="42" t="s">
        <v>32</v>
      </c>
      <c r="D26" s="450"/>
      <c r="E26" s="451"/>
      <c r="F26" s="452"/>
      <c r="G26" s="44"/>
      <c r="H26" s="43"/>
      <c r="I26" s="54">
        <f t="shared" si="0"/>
        <v>0</v>
      </c>
      <c r="J26" s="407"/>
      <c r="K26" s="408"/>
      <c r="L26" s="408"/>
      <c r="M26" s="409"/>
      <c r="O26" s="27"/>
      <c r="R26" s="25"/>
    </row>
    <row r="27" spans="1:75" ht="15.75" customHeight="1" x14ac:dyDescent="0.25">
      <c r="A27" s="38"/>
      <c r="B27" s="13" t="str">
        <f t="shared" si="1"/>
        <v/>
      </c>
      <c r="C27" s="42" t="s">
        <v>32</v>
      </c>
      <c r="D27" s="450"/>
      <c r="E27" s="451"/>
      <c r="F27" s="452"/>
      <c r="G27" s="44"/>
      <c r="H27" s="43"/>
      <c r="I27" s="54">
        <f t="shared" si="0"/>
        <v>0</v>
      </c>
      <c r="J27" s="407"/>
      <c r="K27" s="408"/>
      <c r="L27" s="408"/>
      <c r="M27" s="409"/>
      <c r="O27" s="27"/>
      <c r="R27" s="25"/>
    </row>
    <row r="28" spans="1:75" ht="15.75" customHeight="1" x14ac:dyDescent="0.25">
      <c r="A28" s="38"/>
      <c r="B28" s="13" t="str">
        <f t="shared" si="1"/>
        <v/>
      </c>
      <c r="C28" s="42" t="s">
        <v>32</v>
      </c>
      <c r="D28" s="450"/>
      <c r="E28" s="451"/>
      <c r="F28" s="452"/>
      <c r="G28" s="44"/>
      <c r="H28" s="43"/>
      <c r="I28" s="54">
        <f t="shared" si="0"/>
        <v>0</v>
      </c>
      <c r="J28" s="407"/>
      <c r="K28" s="408"/>
      <c r="L28" s="408"/>
      <c r="M28" s="409"/>
      <c r="O28" s="27"/>
      <c r="R28" s="25"/>
    </row>
    <row r="29" spans="1:75" ht="15.75" customHeight="1" x14ac:dyDescent="0.25">
      <c r="A29" s="38"/>
      <c r="B29" s="13" t="str">
        <f t="shared" si="1"/>
        <v/>
      </c>
      <c r="C29" s="42" t="s">
        <v>32</v>
      </c>
      <c r="D29" s="450"/>
      <c r="E29" s="451"/>
      <c r="F29" s="452"/>
      <c r="G29" s="44"/>
      <c r="H29" s="43"/>
      <c r="I29" s="54">
        <f t="shared" si="0"/>
        <v>0</v>
      </c>
      <c r="J29" s="407"/>
      <c r="K29" s="408"/>
      <c r="L29" s="408"/>
      <c r="M29" s="409"/>
      <c r="O29" s="27"/>
      <c r="R29" s="25"/>
    </row>
    <row r="30" spans="1:75" ht="15.75" customHeight="1" x14ac:dyDescent="0.25">
      <c r="A30" s="85"/>
      <c r="B30" s="86" t="str">
        <f t="shared" si="1"/>
        <v/>
      </c>
      <c r="C30" s="87" t="s">
        <v>32</v>
      </c>
      <c r="D30" s="461"/>
      <c r="E30" s="462"/>
      <c r="F30" s="463"/>
      <c r="G30" s="88"/>
      <c r="H30" s="89"/>
      <c r="I30" s="93">
        <f t="shared" si="0"/>
        <v>0</v>
      </c>
      <c r="J30" s="453"/>
      <c r="K30" s="454"/>
      <c r="L30" s="454"/>
      <c r="M30" s="455"/>
      <c r="O30" s="27"/>
      <c r="R30" s="25"/>
      <c r="X30" t="s">
        <v>49</v>
      </c>
    </row>
    <row r="31" spans="1:75" ht="15.75" customHeight="1" x14ac:dyDescent="0.25">
      <c r="A31" s="466" t="s">
        <v>0</v>
      </c>
      <c r="B31" s="467"/>
      <c r="C31" s="468"/>
      <c r="D31" s="472">
        <f>SUM(D12:F30)</f>
        <v>0.92708333333333337</v>
      </c>
      <c r="E31" s="102">
        <v>-14</v>
      </c>
      <c r="F31" s="101" t="s">
        <v>64</v>
      </c>
      <c r="G31" s="459">
        <f>SUM(G12:G30)</f>
        <v>0.14583333333333331</v>
      </c>
      <c r="H31" s="459">
        <f>SUM(H12:H30)</f>
        <v>0.1875</v>
      </c>
      <c r="I31" s="96"/>
      <c r="J31" s="474" t="s">
        <v>62</v>
      </c>
      <c r="K31" s="476">
        <f>SUM(D31,G31,H31)</f>
        <v>1.2604166666666667</v>
      </c>
      <c r="L31" s="478" t="str">
        <f>K4 &amp; " " &amp; M4</f>
        <v>DÉCEMBRE 2023</v>
      </c>
      <c r="M31" s="479"/>
      <c r="O31" s="27"/>
      <c r="R31" s="25"/>
      <c r="S31" t="s">
        <v>51</v>
      </c>
      <c r="U31" t="s">
        <v>50</v>
      </c>
      <c r="W31" t="s">
        <v>6</v>
      </c>
    </row>
    <row r="32" spans="1:75" ht="18" customHeight="1" x14ac:dyDescent="0.25">
      <c r="A32" s="469"/>
      <c r="B32" s="470"/>
      <c r="C32" s="471"/>
      <c r="D32" s="473"/>
      <c r="E32" s="99">
        <f>IF(D31&gt;=M100,D31-F32,D31)</f>
        <v>0.58333333333333337</v>
      </c>
      <c r="F32" s="100">
        <f>IF(D31&gt;$M$100,D31-$M$100,0)</f>
        <v>0.34375</v>
      </c>
      <c r="G32" s="460"/>
      <c r="H32" s="460"/>
      <c r="I32" s="97">
        <f>SUM(I12:I31)</f>
        <v>0.33333333333333331</v>
      </c>
      <c r="J32" s="475"/>
      <c r="K32" s="477"/>
      <c r="L32" s="480"/>
      <c r="M32" s="481"/>
      <c r="O32" s="27">
        <v>1.0416666666666666E-2</v>
      </c>
      <c r="P32" s="26">
        <f>F99*24</f>
        <v>8.25</v>
      </c>
      <c r="Q32" s="26" t="str">
        <f>LEFT(P32, 2)</f>
        <v>8,</v>
      </c>
      <c r="R32" s="25">
        <f>SUM(Q32*O32)</f>
        <v>8.3333333333333329E-2</v>
      </c>
      <c r="S32" s="33">
        <f>SUM(F99+R32)</f>
        <v>0.42708333333333331</v>
      </c>
      <c r="U32" s="32">
        <f>SUM(G31*2)</f>
        <v>0.29166666666666663</v>
      </c>
      <c r="W32" s="34">
        <f>SUM(H31*U1+H31)</f>
        <v>0.49687499999999996</v>
      </c>
      <c r="X32" s="29">
        <f>SUM(S32+U32+W32)</f>
        <v>1.215625</v>
      </c>
      <c r="Y32" s="31">
        <f>MROUND(X32, "0:15")</f>
        <v>1.21875</v>
      </c>
      <c r="AA32" t="str">
        <f>INT(Y32/V1)&amp;" jours et "&amp;TEXT(V1*((Y32/V1)-INT(Y32/V1)),"[hh]:mm")</f>
        <v>3 jours et 06:45</v>
      </c>
      <c r="AE32" s="30"/>
    </row>
    <row r="33" spans="1:25" ht="9.75" customHeight="1" x14ac:dyDescent="0.25">
      <c r="A33" s="8"/>
      <c r="B33" s="8"/>
      <c r="C33" s="9"/>
      <c r="D33" s="51"/>
      <c r="E33" s="28"/>
      <c r="F33" s="28"/>
      <c r="G33" s="28"/>
      <c r="H33" s="28"/>
      <c r="I33" s="28"/>
      <c r="J33" s="8"/>
      <c r="K33" s="8"/>
      <c r="O33" s="27"/>
      <c r="R33" s="25"/>
      <c r="S33" s="33"/>
      <c r="U33" s="32"/>
      <c r="W33" s="34"/>
      <c r="X33" s="29"/>
      <c r="Y33" s="31"/>
    </row>
    <row r="34" spans="1:25" ht="17.25" x14ac:dyDescent="0.3">
      <c r="A34" s="107" t="s">
        <v>65</v>
      </c>
      <c r="G34" s="108" t="s">
        <v>8</v>
      </c>
      <c r="H34" s="109" t="s">
        <v>9</v>
      </c>
      <c r="I34" s="110"/>
      <c r="J34" s="108" t="s">
        <v>10</v>
      </c>
      <c r="K34" s="465" t="s">
        <v>11</v>
      </c>
      <c r="L34" s="465"/>
      <c r="M34" s="465"/>
    </row>
    <row r="35" spans="1:25" ht="15.75" customHeight="1" x14ac:dyDescent="0.25">
      <c r="A35" s="5"/>
      <c r="F35" s="5"/>
      <c r="G35" s="4"/>
      <c r="I35" s="5"/>
      <c r="J35" s="4"/>
      <c r="K35" s="4"/>
    </row>
    <row r="36" spans="1:25" ht="24" customHeight="1" x14ac:dyDescent="0.25">
      <c r="A36" s="464" t="s">
        <v>12</v>
      </c>
      <c r="B36" s="399"/>
      <c r="C36" s="400"/>
      <c r="D36" s="400"/>
      <c r="E36" s="401"/>
    </row>
    <row r="37" spans="1:25" ht="24" customHeight="1" x14ac:dyDescent="0.25">
      <c r="A37" s="464"/>
      <c r="B37" s="402"/>
      <c r="C37" s="403"/>
      <c r="D37" s="403"/>
      <c r="E37" s="404"/>
    </row>
    <row r="38" spans="1:25" ht="6.75" customHeight="1" x14ac:dyDescent="0.25"/>
    <row r="39" spans="1:25" hidden="1" x14ac:dyDescent="0.25"/>
    <row r="40" spans="1:25" hidden="1" x14ac:dyDescent="0.25"/>
    <row r="41" spans="1:25" hidden="1" x14ac:dyDescent="0.25">
      <c r="A41" s="10" t="s">
        <v>13</v>
      </c>
      <c r="B41" s="10" t="s">
        <v>14</v>
      </c>
      <c r="C41" t="s">
        <v>17</v>
      </c>
      <c r="E41">
        <v>2024</v>
      </c>
      <c r="G41" t="s">
        <v>32</v>
      </c>
    </row>
    <row r="42" spans="1:25" hidden="1" x14ac:dyDescent="0.25">
      <c r="A42" s="11" t="s">
        <v>16</v>
      </c>
      <c r="B42" s="11" t="s">
        <v>15</v>
      </c>
      <c r="C42" t="s">
        <v>18</v>
      </c>
      <c r="E42">
        <v>2025</v>
      </c>
    </row>
    <row r="43" spans="1:25" hidden="1" x14ac:dyDescent="0.25">
      <c r="C43" t="s">
        <v>19</v>
      </c>
      <c r="E43">
        <v>2026</v>
      </c>
      <c r="F43" s="7"/>
    </row>
    <row r="44" spans="1:25" hidden="1" x14ac:dyDescent="0.25">
      <c r="C44" t="s">
        <v>20</v>
      </c>
      <c r="E44">
        <v>2027</v>
      </c>
    </row>
    <row r="45" spans="1:25" hidden="1" x14ac:dyDescent="0.25">
      <c r="C45" t="s">
        <v>21</v>
      </c>
      <c r="E45">
        <v>2028</v>
      </c>
    </row>
    <row r="46" spans="1:25" hidden="1" x14ac:dyDescent="0.25">
      <c r="C46" t="s">
        <v>22</v>
      </c>
      <c r="E46">
        <v>2029</v>
      </c>
    </row>
    <row r="47" spans="1:25" hidden="1" x14ac:dyDescent="0.25">
      <c r="C47" t="s">
        <v>23</v>
      </c>
      <c r="E47">
        <v>2030</v>
      </c>
    </row>
    <row r="48" spans="1:25" hidden="1" x14ac:dyDescent="0.25">
      <c r="C48" t="s">
        <v>24</v>
      </c>
      <c r="E48">
        <v>2031</v>
      </c>
    </row>
    <row r="49" spans="3:5" hidden="1" x14ac:dyDescent="0.25">
      <c r="C49" t="s">
        <v>25</v>
      </c>
      <c r="E49">
        <v>2032</v>
      </c>
    </row>
    <row r="50" spans="3:5" hidden="1" x14ac:dyDescent="0.25">
      <c r="C50" t="s">
        <v>26</v>
      </c>
      <c r="E50">
        <v>2033</v>
      </c>
    </row>
    <row r="51" spans="3:5" hidden="1" x14ac:dyDescent="0.25">
      <c r="C51" t="s">
        <v>27</v>
      </c>
      <c r="E51">
        <v>2034</v>
      </c>
    </row>
    <row r="52" spans="3:5" hidden="1" x14ac:dyDescent="0.25">
      <c r="C52" t="s">
        <v>28</v>
      </c>
      <c r="E52">
        <v>2035</v>
      </c>
    </row>
    <row r="53" spans="3:5" hidden="1" x14ac:dyDescent="0.25">
      <c r="E53">
        <v>2036</v>
      </c>
    </row>
    <row r="54" spans="3:5" hidden="1" x14ac:dyDescent="0.25">
      <c r="E54">
        <v>2037</v>
      </c>
    </row>
    <row r="55" spans="3:5" hidden="1" x14ac:dyDescent="0.25">
      <c r="E55">
        <v>2038</v>
      </c>
    </row>
    <row r="56" spans="3:5" hidden="1" x14ac:dyDescent="0.25">
      <c r="E56">
        <v>2039</v>
      </c>
    </row>
    <row r="57" spans="3:5" hidden="1" x14ac:dyDescent="0.25">
      <c r="E57">
        <v>2040</v>
      </c>
    </row>
    <row r="58" spans="3:5" hidden="1" x14ac:dyDescent="0.25">
      <c r="E58">
        <v>2041</v>
      </c>
    </row>
    <row r="59" spans="3:5" hidden="1" x14ac:dyDescent="0.25">
      <c r="E59">
        <v>2042</v>
      </c>
    </row>
    <row r="60" spans="3:5" hidden="1" x14ac:dyDescent="0.25">
      <c r="E60">
        <v>2043</v>
      </c>
    </row>
    <row r="61" spans="3:5" hidden="1" x14ac:dyDescent="0.25">
      <c r="E61">
        <v>2044</v>
      </c>
    </row>
    <row r="62" spans="3:5" hidden="1" x14ac:dyDescent="0.25">
      <c r="E62">
        <v>2045</v>
      </c>
    </row>
    <row r="63" spans="3:5" hidden="1" x14ac:dyDescent="0.25">
      <c r="E63">
        <v>2046</v>
      </c>
    </row>
    <row r="64" spans="3:5" hidden="1" x14ac:dyDescent="0.25">
      <c r="E64">
        <v>2047</v>
      </c>
    </row>
    <row r="65" spans="5:5" hidden="1" x14ac:dyDescent="0.25">
      <c r="E65">
        <v>2048</v>
      </c>
    </row>
    <row r="66" spans="5:5" hidden="1" x14ac:dyDescent="0.25">
      <c r="E66">
        <v>2049</v>
      </c>
    </row>
    <row r="67" spans="5:5" hidden="1" x14ac:dyDescent="0.25">
      <c r="E67">
        <v>2050</v>
      </c>
    </row>
    <row r="68" spans="5:5" hidden="1" x14ac:dyDescent="0.25">
      <c r="E68">
        <v>2051</v>
      </c>
    </row>
    <row r="69" spans="5:5" hidden="1" x14ac:dyDescent="0.25">
      <c r="E69">
        <v>2052</v>
      </c>
    </row>
    <row r="70" spans="5:5" hidden="1" x14ac:dyDescent="0.25">
      <c r="E70">
        <v>2053</v>
      </c>
    </row>
    <row r="71" spans="5:5" hidden="1" x14ac:dyDescent="0.25">
      <c r="E71">
        <v>2054</v>
      </c>
    </row>
    <row r="72" spans="5:5" hidden="1" x14ac:dyDescent="0.25">
      <c r="E72">
        <v>2055</v>
      </c>
    </row>
    <row r="73" spans="5:5" hidden="1" x14ac:dyDescent="0.25">
      <c r="E73">
        <v>2056</v>
      </c>
    </row>
    <row r="74" spans="5:5" hidden="1" x14ac:dyDescent="0.25">
      <c r="E74">
        <v>2057</v>
      </c>
    </row>
    <row r="75" spans="5:5" hidden="1" x14ac:dyDescent="0.25">
      <c r="E75">
        <v>2058</v>
      </c>
    </row>
    <row r="76" spans="5:5" hidden="1" x14ac:dyDescent="0.25">
      <c r="E76">
        <v>2059</v>
      </c>
    </row>
    <row r="77" spans="5:5" hidden="1" x14ac:dyDescent="0.25">
      <c r="E77">
        <v>2060</v>
      </c>
    </row>
    <row r="78" spans="5:5" hidden="1" x14ac:dyDescent="0.25">
      <c r="E78">
        <v>2061</v>
      </c>
    </row>
    <row r="79" spans="5:5" hidden="1" x14ac:dyDescent="0.25">
      <c r="E79">
        <v>2062</v>
      </c>
    </row>
    <row r="80" spans="5:5" hidden="1" x14ac:dyDescent="0.25">
      <c r="E80">
        <v>2063</v>
      </c>
    </row>
    <row r="81" spans="5:5" hidden="1" x14ac:dyDescent="0.25">
      <c r="E81">
        <v>2064</v>
      </c>
    </row>
    <row r="82" spans="5:5" hidden="1" x14ac:dyDescent="0.25">
      <c r="E82">
        <v>2065</v>
      </c>
    </row>
    <row r="83" spans="5:5" hidden="1" x14ac:dyDescent="0.25">
      <c r="E83">
        <v>2066</v>
      </c>
    </row>
    <row r="84" spans="5:5" hidden="1" x14ac:dyDescent="0.25">
      <c r="E84">
        <v>2067</v>
      </c>
    </row>
    <row r="85" spans="5:5" hidden="1" x14ac:dyDescent="0.25">
      <c r="E85">
        <v>2068</v>
      </c>
    </row>
    <row r="86" spans="5:5" hidden="1" x14ac:dyDescent="0.25">
      <c r="E86">
        <v>2069</v>
      </c>
    </row>
    <row r="87" spans="5:5" hidden="1" x14ac:dyDescent="0.25">
      <c r="E87">
        <v>2070</v>
      </c>
    </row>
    <row r="88" spans="5:5" hidden="1" x14ac:dyDescent="0.25">
      <c r="E88">
        <v>2071</v>
      </c>
    </row>
    <row r="89" spans="5:5" hidden="1" x14ac:dyDescent="0.25">
      <c r="E89">
        <v>2072</v>
      </c>
    </row>
    <row r="90" spans="5:5" hidden="1" x14ac:dyDescent="0.25">
      <c r="E90">
        <v>2073</v>
      </c>
    </row>
    <row r="91" spans="5:5" hidden="1" x14ac:dyDescent="0.25">
      <c r="E91">
        <v>2074</v>
      </c>
    </row>
    <row r="92" spans="5:5" hidden="1" x14ac:dyDescent="0.25">
      <c r="E92">
        <v>2075</v>
      </c>
    </row>
    <row r="93" spans="5:5" hidden="1" x14ac:dyDescent="0.25">
      <c r="E93">
        <v>2076</v>
      </c>
    </row>
    <row r="94" spans="5:5" hidden="1" x14ac:dyDescent="0.25">
      <c r="E94">
        <v>2077</v>
      </c>
    </row>
    <row r="95" spans="5:5" hidden="1" x14ac:dyDescent="0.25">
      <c r="E95">
        <v>2078</v>
      </c>
    </row>
    <row r="96" spans="5:5" hidden="1" x14ac:dyDescent="0.25">
      <c r="E96">
        <v>2079</v>
      </c>
    </row>
    <row r="97" spans="5:13" hidden="1" x14ac:dyDescent="0.25">
      <c r="E97">
        <v>2080</v>
      </c>
    </row>
    <row r="98" spans="5:13" hidden="1" x14ac:dyDescent="0.25"/>
    <row r="99" spans="5:13" ht="15.75" hidden="1" x14ac:dyDescent="0.25">
      <c r="E99" s="49">
        <f>IF(D31&gt;=M100,D31-F99,D31)</f>
        <v>0.58333333333333337</v>
      </c>
      <c r="F99" s="50">
        <f>IF(D31&gt;$M$100,D31-$M$100,0)</f>
        <v>0.34375</v>
      </c>
    </row>
    <row r="100" spans="5:13" hidden="1" x14ac:dyDescent="0.25">
      <c r="M100" s="25">
        <v>0.58333333333333337</v>
      </c>
    </row>
  </sheetData>
  <mergeCells count="63">
    <mergeCell ref="A36:A37"/>
    <mergeCell ref="B36:E37"/>
    <mergeCell ref="K34:M34"/>
    <mergeCell ref="A31:C32"/>
    <mergeCell ref="D31:D32"/>
    <mergeCell ref="J31:J32"/>
    <mergeCell ref="K31:K32"/>
    <mergeCell ref="L31:M32"/>
    <mergeCell ref="D17:F17"/>
    <mergeCell ref="D18:F18"/>
    <mergeCell ref="J26:M26"/>
    <mergeCell ref="J27:M27"/>
    <mergeCell ref="G31:G32"/>
    <mergeCell ref="H31:H32"/>
    <mergeCell ref="D28:F28"/>
    <mergeCell ref="D29:F29"/>
    <mergeCell ref="D30:F30"/>
    <mergeCell ref="D19:F19"/>
    <mergeCell ref="D20:F20"/>
    <mergeCell ref="D21:F21"/>
    <mergeCell ref="D22:F22"/>
    <mergeCell ref="D23:F23"/>
    <mergeCell ref="D24:F24"/>
    <mergeCell ref="D25:F25"/>
    <mergeCell ref="D12:F12"/>
    <mergeCell ref="D13:F13"/>
    <mergeCell ref="D14:F14"/>
    <mergeCell ref="D15:F15"/>
    <mergeCell ref="D16:F16"/>
    <mergeCell ref="D26:F26"/>
    <mergeCell ref="D27:F27"/>
    <mergeCell ref="J28:M28"/>
    <mergeCell ref="J29:M29"/>
    <mergeCell ref="J30:M30"/>
    <mergeCell ref="J22:M22"/>
    <mergeCell ref="J23:M23"/>
    <mergeCell ref="J24:M24"/>
    <mergeCell ref="AC24:AJ24"/>
    <mergeCell ref="J25:M25"/>
    <mergeCell ref="AC25:AJ25"/>
    <mergeCell ref="J21:M21"/>
    <mergeCell ref="J12:M12"/>
    <mergeCell ref="AB12:AJ12"/>
    <mergeCell ref="J13:M13"/>
    <mergeCell ref="J14:M14"/>
    <mergeCell ref="AC14:AI14"/>
    <mergeCell ref="J15:M15"/>
    <mergeCell ref="J16:M16"/>
    <mergeCell ref="J17:M17"/>
    <mergeCell ref="J18:M18"/>
    <mergeCell ref="J19:M19"/>
    <mergeCell ref="J20:M20"/>
    <mergeCell ref="A1:M1"/>
    <mergeCell ref="AL3:AM3"/>
    <mergeCell ref="K4:L4"/>
    <mergeCell ref="A10:A11"/>
    <mergeCell ref="B10:B11"/>
    <mergeCell ref="C10:C11"/>
    <mergeCell ref="H10:H11"/>
    <mergeCell ref="I10:I11"/>
    <mergeCell ref="J10:M11"/>
    <mergeCell ref="D10:F11"/>
    <mergeCell ref="L8:M9"/>
  </mergeCells>
  <conditionalFormatting sqref="C12:C30 G12:G30">
    <cfRule type="expression" dxfId="3" priority="1">
      <formula>NOT(ISERROR(MATCH($C12,$BJ$10:$BJ$22,0)))</formula>
    </cfRule>
    <cfRule type="expression" dxfId="2" priority="3">
      <formula>OR(WEEKDAY($C12)=1,WEEKDAY($C12)=1)</formula>
    </cfRule>
  </conditionalFormatting>
  <conditionalFormatting sqref="AC16:AI22">
    <cfRule type="cellIs" dxfId="1" priority="8" stopIfTrue="1" operator="equal">
      <formula>TODAY()</formula>
    </cfRule>
    <cfRule type="expression" dxfId="0" priority="9" stopIfTrue="1">
      <formula>COUNTIF($BJ$12:$BJ$22,AC16)</formula>
    </cfRule>
  </conditionalFormatting>
  <dataValidations count="4">
    <dataValidation type="list" allowBlank="1" showInputMessage="1" showErrorMessage="1" sqref="K4" xr:uid="{66ABC8CF-3FFD-4A40-B0B1-6A76E9C60883}">
      <formula1>$C$41:$C$52</formula1>
    </dataValidation>
    <dataValidation type="list" allowBlank="1" showInputMessage="1" sqref="C12:C18" xr:uid="{55246184-4B7E-4B45-B97E-E6CB649F04BA}">
      <formula1>$G$41</formula1>
    </dataValidation>
    <dataValidation type="list" allowBlank="1" showInputMessage="1" sqref="M4" xr:uid="{9A469338-C168-4828-B1EF-F36121773D68}">
      <formula1>$E$41:$E$97</formula1>
    </dataValidation>
    <dataValidation type="list" allowBlank="1" showInputMessage="1" showErrorMessage="1" sqref="A12:A30" xr:uid="{787DBA4B-89EE-4E09-8976-54785EA01F56}">
      <formula1>$A$40:$A$42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8558A-7845-4CDE-B6E4-6904E6FC99FB}">
  <sheetPr codeName="Feuil3"/>
  <dimension ref="A1:B1"/>
  <sheetViews>
    <sheetView workbookViewId="0">
      <selection activeCell="F29" sqref="F29:F30"/>
    </sheetView>
  </sheetViews>
  <sheetFormatPr baseColWidth="10" defaultRowHeight="15" x14ac:dyDescent="0.25"/>
  <sheetData>
    <row r="1" spans="1:2" x14ac:dyDescent="0.25">
      <c r="A1">
        <v>22.75</v>
      </c>
      <c r="B1" s="2">
        <f>A1/24</f>
        <v>0.94791666666666663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Récap </vt:lpstr>
      <vt:lpstr>JANVIER</vt:lpstr>
      <vt:lpstr>FÉVRIER</vt:lpstr>
      <vt:lpstr>FÉVRIER non bissextile</vt:lpstr>
      <vt:lpstr>FÉVRIER!IMP</vt:lpstr>
      <vt:lpstr>'FÉVRIER non bissextile'!IMP</vt:lpstr>
      <vt:lpstr>'JANV (2)'!IMP</vt:lpstr>
      <vt:lpstr>JANVIER!IMP</vt:lpstr>
      <vt:lpstr>MASTER!IMP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Rolins</dc:creator>
  <cp:lastModifiedBy>R. S.</cp:lastModifiedBy>
  <cp:lastPrinted>2023-12-30T08:53:28Z</cp:lastPrinted>
  <dcterms:created xsi:type="dcterms:W3CDTF">2023-09-08T08:38:03Z</dcterms:created>
  <dcterms:modified xsi:type="dcterms:W3CDTF">2024-03-31T10:36:19Z</dcterms:modified>
</cp:coreProperties>
</file>