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i\Desktop\Stock\"/>
    </mc:Choice>
  </mc:AlternateContent>
  <bookViews>
    <workbookView xWindow="0" yWindow="0" windowWidth="19200" windowHeight="8010" activeTab="1"/>
  </bookViews>
  <sheets>
    <sheet name="Tableau de bord" sheetId="16" r:id="rId1"/>
    <sheet name="PreOrders" sheetId="18" r:id="rId2"/>
    <sheet name="Orders" sheetId="1" r:id="rId3"/>
    <sheet name="Terminé" sheetId="4" r:id="rId4"/>
    <sheet name="SWG" sheetId="14" r:id="rId5"/>
    <sheet name="Calcul" sheetId="5" r:id="rId6"/>
    <sheet name="Eléments" sheetId="2" r:id="rId7"/>
    <sheet name="Poids" sheetId="3" r:id="rId8"/>
    <sheet name="Stat" sheetId="15" r:id="rId9"/>
  </sheets>
  <functionGroups builtInGroupCount="18"/>
  <definedNames>
    <definedName name="Client_Order">Orders!$B$17:$B$19</definedName>
    <definedName name="Client_PreOrder" localSheetId="1">PreOrders!$B$17:$B$19</definedName>
    <definedName name="Moduline">Poids!$A$56:$A$61</definedName>
    <definedName name="Moveo">Poids!$A$5:$A$15</definedName>
    <definedName name="SWG">Poids!$A$73:$A$79</definedName>
    <definedName name="Variflex">Poids!$A$23:$A$49</definedName>
    <definedName name="Varitrans">Poids!$A$68:$A$71</definedName>
  </definedNames>
  <calcPr calcId="171027"/>
  <pivotCaches>
    <pivotCache cacheId="9" r:id="rId10"/>
  </pivotCaches>
</workbook>
</file>

<file path=xl/calcChain.xml><?xml version="1.0" encoding="utf-8"?>
<calcChain xmlns="http://schemas.openxmlformats.org/spreadsheetml/2006/main">
  <c r="C11" i="1" l="1"/>
  <c r="C8" i="1"/>
  <c r="C7" i="1"/>
  <c r="C6" i="1"/>
  <c r="C4" i="1"/>
  <c r="X20" i="1" l="1"/>
  <c r="X20" i="18"/>
  <c r="C11" i="18"/>
  <c r="C8" i="18"/>
  <c r="C7" i="18"/>
  <c r="C6" i="18"/>
  <c r="C4" i="18"/>
  <c r="E1" i="18"/>
  <c r="E4" i="15" l="1"/>
  <c r="F4" i="15" s="1"/>
  <c r="E5" i="15"/>
  <c r="F5" i="15" s="1"/>
  <c r="E6" i="15"/>
  <c r="F6" i="15" s="1"/>
  <c r="E7" i="15"/>
  <c r="F7" i="15" s="1"/>
  <c r="E8" i="15"/>
  <c r="G8" i="15" s="1"/>
  <c r="E9" i="15"/>
  <c r="G9" i="15" s="1"/>
  <c r="E10" i="15"/>
  <c r="F10" i="15" s="1"/>
  <c r="E11" i="15"/>
  <c r="F11" i="15" s="1"/>
  <c r="E12" i="15"/>
  <c r="F12" i="15" s="1"/>
  <c r="E13" i="15"/>
  <c r="F13" i="15" s="1"/>
  <c r="E14" i="15"/>
  <c r="F14" i="15" s="1"/>
  <c r="E15" i="15"/>
  <c r="F15" i="15" s="1"/>
  <c r="E16" i="15"/>
  <c r="G16" i="15" s="1"/>
  <c r="A4" i="15"/>
  <c r="C4" i="15" s="1"/>
  <c r="A5" i="15"/>
  <c r="C5" i="15" s="1"/>
  <c r="A6" i="15"/>
  <c r="C6" i="15" s="1"/>
  <c r="A7" i="15"/>
  <c r="B7" i="15" s="1"/>
  <c r="A8" i="15"/>
  <c r="B8" i="15" s="1"/>
  <c r="A9" i="15"/>
  <c r="B9" i="15" s="1"/>
  <c r="A10" i="15"/>
  <c r="C10" i="15" s="1"/>
  <c r="B10" i="15"/>
  <c r="A11" i="15"/>
  <c r="B11" i="15" s="1"/>
  <c r="C11" i="15"/>
  <c r="A12" i="15"/>
  <c r="C12" i="15" s="1"/>
  <c r="A13" i="15"/>
  <c r="C13" i="15" s="1"/>
  <c r="B13" i="15"/>
  <c r="A14" i="15"/>
  <c r="C14" i="15" s="1"/>
  <c r="B14" i="15"/>
  <c r="A15" i="15"/>
  <c r="B15" i="15" s="1"/>
  <c r="A16" i="15"/>
  <c r="B16" i="15" s="1"/>
  <c r="A17" i="15"/>
  <c r="B17" i="15" s="1"/>
  <c r="A18" i="15"/>
  <c r="C18" i="15" s="1"/>
  <c r="B18" i="15"/>
  <c r="A19" i="15"/>
  <c r="B19" i="15" s="1"/>
  <c r="A20" i="15"/>
  <c r="C20" i="15" s="1"/>
  <c r="A21" i="15"/>
  <c r="C21" i="15" s="1"/>
  <c r="B21" i="15"/>
  <c r="A22" i="15"/>
  <c r="C22" i="15" s="1"/>
  <c r="B22" i="15"/>
  <c r="A23" i="15"/>
  <c r="B23" i="15" s="1"/>
  <c r="A24" i="15"/>
  <c r="B24" i="15" s="1"/>
  <c r="A25" i="15"/>
  <c r="B25" i="15" s="1"/>
  <c r="A26" i="15"/>
  <c r="B26" i="15" s="1"/>
  <c r="A27" i="15"/>
  <c r="B27" i="15" s="1"/>
  <c r="C27" i="15"/>
  <c r="A28" i="15"/>
  <c r="C28" i="15" s="1"/>
  <c r="A29" i="15"/>
  <c r="C29" i="15" s="1"/>
  <c r="A30" i="15"/>
  <c r="C30" i="15" s="1"/>
  <c r="B30" i="15"/>
  <c r="A31" i="15"/>
  <c r="B31" i="15" s="1"/>
  <c r="A32" i="15"/>
  <c r="B32" i="15" s="1"/>
  <c r="A33" i="15"/>
  <c r="B33" i="15" s="1"/>
  <c r="A34" i="15"/>
  <c r="B34" i="15" s="1"/>
  <c r="A35" i="15"/>
  <c r="B35" i="15"/>
  <c r="C35" i="15"/>
  <c r="A36" i="15"/>
  <c r="C36" i="15" s="1"/>
  <c r="A37" i="15"/>
  <c r="C37" i="15" s="1"/>
  <c r="A38" i="15"/>
  <c r="C38" i="15" s="1"/>
  <c r="A39" i="15"/>
  <c r="B39" i="15" s="1"/>
  <c r="A40" i="15"/>
  <c r="B40" i="15" s="1"/>
  <c r="A41" i="15"/>
  <c r="B41" i="15" s="1"/>
  <c r="A42" i="15"/>
  <c r="B42" i="15" s="1"/>
  <c r="A43" i="15"/>
  <c r="C43" i="15" s="1"/>
  <c r="B43" i="15"/>
  <c r="A44" i="15"/>
  <c r="C44" i="15" s="1"/>
  <c r="A45" i="15"/>
  <c r="C45" i="15" s="1"/>
  <c r="A46" i="15"/>
  <c r="C46" i="15" s="1"/>
  <c r="A47" i="15"/>
  <c r="B47" i="15" s="1"/>
  <c r="A48" i="15"/>
  <c r="B48" i="15" s="1"/>
  <c r="A49" i="15"/>
  <c r="B49" i="15" s="1"/>
  <c r="A50" i="15"/>
  <c r="B50" i="15" s="1"/>
  <c r="A51" i="15"/>
  <c r="B51" i="15"/>
  <c r="C51" i="15"/>
  <c r="A52" i="15"/>
  <c r="C52" i="15" s="1"/>
  <c r="A53" i="15"/>
  <c r="C53" i="15" s="1"/>
  <c r="A54" i="15"/>
  <c r="C54" i="15" s="1"/>
  <c r="A55" i="15"/>
  <c r="B55" i="15" s="1"/>
  <c r="A56" i="15"/>
  <c r="B56" i="15" s="1"/>
  <c r="A57" i="15"/>
  <c r="B57" i="15" s="1"/>
  <c r="A58" i="15"/>
  <c r="B58" i="15" s="1"/>
  <c r="A59" i="15"/>
  <c r="C59" i="15" s="1"/>
  <c r="B59" i="15"/>
  <c r="A60" i="15"/>
  <c r="C60" i="15" s="1"/>
  <c r="A61" i="15"/>
  <c r="C61" i="15" s="1"/>
  <c r="A62" i="15"/>
  <c r="C62" i="15" s="1"/>
  <c r="A63" i="15"/>
  <c r="B63" i="15" s="1"/>
  <c r="A64" i="15"/>
  <c r="B64" i="15" s="1"/>
  <c r="A65" i="15"/>
  <c r="B65" i="15" s="1"/>
  <c r="A66" i="15"/>
  <c r="B66" i="15" s="1"/>
  <c r="A67" i="15"/>
  <c r="B67" i="15"/>
  <c r="C67" i="15"/>
  <c r="A68" i="15"/>
  <c r="C68" i="15" s="1"/>
  <c r="A69" i="15"/>
  <c r="C69" i="15" s="1"/>
  <c r="A70" i="15"/>
  <c r="C70" i="15" s="1"/>
  <c r="A71" i="15"/>
  <c r="B71" i="15" s="1"/>
  <c r="A72" i="15"/>
  <c r="B72" i="15" s="1"/>
  <c r="A73" i="15"/>
  <c r="B73" i="15" s="1"/>
  <c r="A74" i="15"/>
  <c r="B74" i="15" s="1"/>
  <c r="A75" i="15"/>
  <c r="C75" i="15" s="1"/>
  <c r="B75" i="15"/>
  <c r="A76" i="15"/>
  <c r="B76" i="15" s="1"/>
  <c r="A77" i="15"/>
  <c r="C77" i="15" s="1"/>
  <c r="B77" i="15"/>
  <c r="A78" i="15"/>
  <c r="C78" i="15" s="1"/>
  <c r="B78" i="15"/>
  <c r="A79" i="15"/>
  <c r="B79" i="15" s="1"/>
  <c r="A80" i="15"/>
  <c r="B80" i="15" s="1"/>
  <c r="A81" i="15"/>
  <c r="B81" i="15" s="1"/>
  <c r="C81" i="15"/>
  <c r="A82" i="15"/>
  <c r="C82" i="15" s="1"/>
  <c r="B82" i="15"/>
  <c r="A83" i="15"/>
  <c r="B83" i="15"/>
  <c r="C83" i="15"/>
  <c r="A84" i="15"/>
  <c r="C84" i="15" s="1"/>
  <c r="B84" i="15"/>
  <c r="A85" i="15"/>
  <c r="C85" i="15" s="1"/>
  <c r="A86" i="15"/>
  <c r="C86" i="15" s="1"/>
  <c r="A87" i="15"/>
  <c r="B87" i="15" s="1"/>
  <c r="A88" i="15"/>
  <c r="B88" i="15" s="1"/>
  <c r="A89" i="15"/>
  <c r="B89" i="15" s="1"/>
  <c r="A90" i="15"/>
  <c r="B90" i="15" s="1"/>
  <c r="C90" i="15"/>
  <c r="A91" i="15"/>
  <c r="C91" i="15" s="1"/>
  <c r="A92" i="15"/>
  <c r="B92" i="15" s="1"/>
  <c r="A93" i="15"/>
  <c r="C93" i="15" s="1"/>
  <c r="B93" i="15"/>
  <c r="A94" i="15"/>
  <c r="C94" i="15" s="1"/>
  <c r="A95" i="15"/>
  <c r="B95" i="15" s="1"/>
  <c r="A96" i="15"/>
  <c r="B96" i="15" s="1"/>
  <c r="A97" i="15"/>
  <c r="B97" i="15" s="1"/>
  <c r="C97" i="15"/>
  <c r="A98" i="15"/>
  <c r="B98" i="15" s="1"/>
  <c r="A99" i="15"/>
  <c r="B99" i="15" s="1"/>
  <c r="A100" i="15"/>
  <c r="B100" i="15" s="1"/>
  <c r="A101" i="15"/>
  <c r="C101" i="15" s="1"/>
  <c r="B101" i="15"/>
  <c r="A102" i="15"/>
  <c r="C102" i="15" s="1"/>
  <c r="A103" i="15"/>
  <c r="B103" i="15" s="1"/>
  <c r="A104" i="15"/>
  <c r="B104" i="15" s="1"/>
  <c r="A105" i="15"/>
  <c r="B105" i="15" s="1"/>
  <c r="A106" i="15"/>
  <c r="B106" i="15"/>
  <c r="C106" i="15"/>
  <c r="A107" i="15"/>
  <c r="C107" i="15" s="1"/>
  <c r="A108" i="15"/>
  <c r="B108" i="15" s="1"/>
  <c r="C108" i="15"/>
  <c r="A109" i="15"/>
  <c r="C109" i="15" s="1"/>
  <c r="A110" i="15"/>
  <c r="C110" i="15" s="1"/>
  <c r="B110" i="15"/>
  <c r="A111" i="15"/>
  <c r="B111" i="15" s="1"/>
  <c r="A112" i="15"/>
  <c r="B112" i="15" s="1"/>
  <c r="A113" i="15"/>
  <c r="B113" i="15" s="1"/>
  <c r="C113" i="15"/>
  <c r="A114" i="15"/>
  <c r="C114" i="15" s="1"/>
  <c r="A115" i="15"/>
  <c r="B115" i="15" s="1"/>
  <c r="A116" i="15"/>
  <c r="B116" i="15"/>
  <c r="C116" i="15"/>
  <c r="A117" i="15"/>
  <c r="C117" i="15" s="1"/>
  <c r="A118" i="15"/>
  <c r="C118" i="15" s="1"/>
  <c r="A119" i="15"/>
  <c r="B119" i="15" s="1"/>
  <c r="A120" i="15"/>
  <c r="B120" i="15" s="1"/>
  <c r="A121" i="15"/>
  <c r="B121" i="15" s="1"/>
  <c r="A122" i="15"/>
  <c r="B122" i="15" s="1"/>
  <c r="A123" i="15"/>
  <c r="C123" i="15" s="1"/>
  <c r="B123" i="15"/>
  <c r="F16" i="15" l="1"/>
  <c r="G10" i="15"/>
  <c r="G14" i="15"/>
  <c r="C100" i="15"/>
  <c r="C121" i="15"/>
  <c r="C19" i="15"/>
  <c r="C98" i="15"/>
  <c r="B12" i="15"/>
  <c r="B107" i="15"/>
  <c r="B86" i="15"/>
  <c r="B114" i="15"/>
  <c r="B109" i="15"/>
  <c r="B94" i="15"/>
  <c r="B91" i="15"/>
  <c r="B6" i="15"/>
  <c r="C105" i="15"/>
  <c r="B85" i="15"/>
  <c r="B70" i="15"/>
  <c r="B62" i="15"/>
  <c r="B54" i="15"/>
  <c r="B46" i="15"/>
  <c r="B38" i="15"/>
  <c r="C92" i="15"/>
  <c r="C74" i="15"/>
  <c r="C66" i="15"/>
  <c r="C58" i="15"/>
  <c r="C50" i="15"/>
  <c r="C42" i="15"/>
  <c r="C34" i="15"/>
  <c r="C26" i="15"/>
  <c r="B5" i="15"/>
  <c r="C115" i="15"/>
  <c r="B118" i="15"/>
  <c r="C89" i="15"/>
  <c r="B69" i="15"/>
  <c r="B61" i="15"/>
  <c r="B53" i="15"/>
  <c r="B45" i="15"/>
  <c r="B37" i="15"/>
  <c r="B29" i="15"/>
  <c r="C76" i="15"/>
  <c r="B4" i="15"/>
  <c r="C122" i="15"/>
  <c r="C99" i="15"/>
  <c r="B117" i="15"/>
  <c r="B102" i="15"/>
  <c r="C73" i="15"/>
  <c r="B68" i="15"/>
  <c r="C65" i="15"/>
  <c r="B60" i="15"/>
  <c r="C57" i="15"/>
  <c r="B52" i="15"/>
  <c r="C49" i="15"/>
  <c r="B44" i="15"/>
  <c r="C41" i="15"/>
  <c r="B36" i="15"/>
  <c r="C33" i="15"/>
  <c r="B28" i="15"/>
  <c r="C25" i="15"/>
  <c r="B20" i="15"/>
  <c r="C17" i="15"/>
  <c r="G13" i="15"/>
  <c r="G7" i="15"/>
  <c r="F9" i="15"/>
  <c r="G15" i="15"/>
  <c r="G6" i="15"/>
  <c r="G5" i="15"/>
  <c r="F8" i="15"/>
  <c r="G11" i="15"/>
  <c r="G12" i="15"/>
  <c r="G4" i="15"/>
  <c r="C120" i="15"/>
  <c r="C104" i="15"/>
  <c r="C96" i="15"/>
  <c r="C88" i="15"/>
  <c r="C80" i="15"/>
  <c r="C72" i="15"/>
  <c r="C64" i="15"/>
  <c r="C56" i="15"/>
  <c r="C48" i="15"/>
  <c r="C40" i="15"/>
  <c r="C32" i="15"/>
  <c r="C24" i="15"/>
  <c r="C16" i="15"/>
  <c r="C8" i="15"/>
  <c r="C112" i="15"/>
  <c r="C119" i="15"/>
  <c r="C111" i="15"/>
  <c r="C79" i="15"/>
  <c r="C71" i="15"/>
  <c r="C55" i="15"/>
  <c r="C31" i="15"/>
  <c r="C15" i="15"/>
  <c r="C103" i="15"/>
  <c r="C95" i="15"/>
  <c r="C87" i="15"/>
  <c r="C63" i="15"/>
  <c r="C47" i="15"/>
  <c r="C39" i="15"/>
  <c r="C23" i="15"/>
  <c r="C7" i="15"/>
  <c r="C9" i="15"/>
  <c r="F35" i="5"/>
  <c r="E17" i="15"/>
  <c r="F17" i="15" s="1"/>
  <c r="E18" i="15"/>
  <c r="F18" i="15" s="1"/>
  <c r="E19" i="15"/>
  <c r="G19" i="15" s="1"/>
  <c r="E20" i="15"/>
  <c r="G20" i="15" s="1"/>
  <c r="E21" i="15"/>
  <c r="G21" i="15" s="1"/>
  <c r="E22" i="15"/>
  <c r="F22" i="15" s="1"/>
  <c r="E23" i="15"/>
  <c r="F23" i="15" s="1"/>
  <c r="E24" i="15"/>
  <c r="G24" i="15" s="1"/>
  <c r="E25" i="15"/>
  <c r="F25" i="15" s="1"/>
  <c r="E26" i="15"/>
  <c r="F26" i="15" s="1"/>
  <c r="E27" i="15"/>
  <c r="G27" i="15" s="1"/>
  <c r="E28" i="15"/>
  <c r="G28" i="15" s="1"/>
  <c r="E29" i="15"/>
  <c r="G29" i="15" s="1"/>
  <c r="E30" i="15"/>
  <c r="F30" i="15" s="1"/>
  <c r="E31" i="15"/>
  <c r="F31" i="15" s="1"/>
  <c r="E32" i="15"/>
  <c r="F32" i="15" s="1"/>
  <c r="E33" i="15"/>
  <c r="G33" i="15" s="1"/>
  <c r="E34" i="15"/>
  <c r="G34" i="15" s="1"/>
  <c r="E35" i="15"/>
  <c r="G35" i="15" s="1"/>
  <c r="E36" i="15"/>
  <c r="G36" i="15" s="1"/>
  <c r="E37" i="15"/>
  <c r="G37" i="15" s="1"/>
  <c r="E38" i="15"/>
  <c r="F38" i="15" s="1"/>
  <c r="E39" i="15"/>
  <c r="F39" i="15" s="1"/>
  <c r="E40" i="15"/>
  <c r="G40" i="15" s="1"/>
  <c r="E41" i="15"/>
  <c r="F41" i="15" s="1"/>
  <c r="E42" i="15"/>
  <c r="F42" i="15" s="1"/>
  <c r="E43" i="15"/>
  <c r="G43" i="15" s="1"/>
  <c r="E44" i="15"/>
  <c r="G44" i="15" s="1"/>
  <c r="E45" i="15"/>
  <c r="F45" i="15" s="1"/>
  <c r="E46" i="15"/>
  <c r="F46" i="15" s="1"/>
  <c r="E47" i="15"/>
  <c r="F47" i="15" s="1"/>
  <c r="E48" i="15"/>
  <c r="F48" i="15" s="1"/>
  <c r="E49" i="15"/>
  <c r="F49" i="15" s="1"/>
  <c r="E50" i="15"/>
  <c r="F50" i="15" s="1"/>
  <c r="E51" i="15"/>
  <c r="F51" i="15" s="1"/>
  <c r="E52" i="15"/>
  <c r="F52" i="15" s="1"/>
  <c r="E53" i="15"/>
  <c r="F53" i="15" s="1"/>
  <c r="E54" i="15"/>
  <c r="G54" i="15" s="1"/>
  <c r="E55" i="15"/>
  <c r="F55" i="15" s="1"/>
  <c r="E56" i="15"/>
  <c r="G56" i="15" s="1"/>
  <c r="E3" i="15"/>
  <c r="G3" i="15" s="1"/>
  <c r="F56" i="15" l="1"/>
  <c r="F40" i="15"/>
  <c r="G25" i="15"/>
  <c r="F43" i="15"/>
  <c r="F37" i="15"/>
  <c r="F24" i="15"/>
  <c r="F35" i="15"/>
  <c r="F28" i="15"/>
  <c r="G41" i="15"/>
  <c r="G52" i="15"/>
  <c r="F19" i="15"/>
  <c r="F3" i="15"/>
  <c r="F33" i="15"/>
  <c r="G42" i="15"/>
  <c r="F21" i="15"/>
  <c r="F44" i="15"/>
  <c r="G50" i="15"/>
  <c r="G18" i="15"/>
  <c r="F54" i="15"/>
  <c r="F36" i="15"/>
  <c r="G32" i="15"/>
  <c r="F34" i="15"/>
  <c r="F29" i="15"/>
  <c r="G55" i="15"/>
  <c r="G51" i="15"/>
  <c r="G49" i="15"/>
  <c r="G45" i="15"/>
  <c r="G17" i="15"/>
  <c r="F27" i="15"/>
  <c r="F20" i="15"/>
  <c r="G48" i="15"/>
  <c r="G26" i="15"/>
  <c r="G46" i="15"/>
  <c r="G38" i="15"/>
  <c r="G30" i="15"/>
  <c r="G22" i="15"/>
  <c r="G47" i="15"/>
  <c r="G39" i="15"/>
  <c r="G31" i="15"/>
  <c r="G23" i="15"/>
  <c r="G53" i="15"/>
  <c r="A500" i="15" l="1"/>
  <c r="C500" i="15" s="1"/>
  <c r="A124" i="15"/>
  <c r="B124" i="15" s="1"/>
  <c r="A125" i="15"/>
  <c r="B125" i="15" s="1"/>
  <c r="A126" i="15"/>
  <c r="A127" i="15"/>
  <c r="C127" i="15" s="1"/>
  <c r="A128" i="15"/>
  <c r="B128" i="15" s="1"/>
  <c r="A129" i="15"/>
  <c r="B129" i="15" s="1"/>
  <c r="A130" i="15"/>
  <c r="A131" i="15"/>
  <c r="C131" i="15" s="1"/>
  <c r="A132" i="15"/>
  <c r="B132" i="15" s="1"/>
  <c r="A133" i="15"/>
  <c r="B133" i="15" s="1"/>
  <c r="A134" i="15"/>
  <c r="A135" i="15"/>
  <c r="C135" i="15" s="1"/>
  <c r="A136" i="15"/>
  <c r="B136" i="15" s="1"/>
  <c r="A137" i="15"/>
  <c r="B137" i="15" s="1"/>
  <c r="A138" i="15"/>
  <c r="A139" i="15"/>
  <c r="C139" i="15" s="1"/>
  <c r="A140" i="15"/>
  <c r="B140" i="15" s="1"/>
  <c r="A141" i="15"/>
  <c r="B141" i="15" s="1"/>
  <c r="A142" i="15"/>
  <c r="A143" i="15"/>
  <c r="C143" i="15" s="1"/>
  <c r="A144" i="15"/>
  <c r="B144" i="15" s="1"/>
  <c r="A145" i="15"/>
  <c r="B145" i="15" s="1"/>
  <c r="A146" i="15"/>
  <c r="A147" i="15"/>
  <c r="C147" i="15" s="1"/>
  <c r="A148" i="15"/>
  <c r="B148" i="15" s="1"/>
  <c r="A149" i="15"/>
  <c r="B149" i="15" s="1"/>
  <c r="A150" i="15"/>
  <c r="A151" i="15"/>
  <c r="C151" i="15" s="1"/>
  <c r="A152" i="15"/>
  <c r="B152" i="15" s="1"/>
  <c r="A153" i="15"/>
  <c r="B153" i="15" s="1"/>
  <c r="A154" i="15"/>
  <c r="A155" i="15"/>
  <c r="C155" i="15" s="1"/>
  <c r="A156" i="15"/>
  <c r="B156" i="15" s="1"/>
  <c r="A157" i="15"/>
  <c r="B157" i="15" s="1"/>
  <c r="A158" i="15"/>
  <c r="A159" i="15"/>
  <c r="C159" i="15" s="1"/>
  <c r="A160" i="15"/>
  <c r="B160" i="15" s="1"/>
  <c r="A161" i="15"/>
  <c r="B161" i="15" s="1"/>
  <c r="A162" i="15"/>
  <c r="A163" i="15"/>
  <c r="C163" i="15" s="1"/>
  <c r="A164" i="15"/>
  <c r="B164" i="15" s="1"/>
  <c r="A165" i="15"/>
  <c r="B165" i="15" s="1"/>
  <c r="A166" i="15"/>
  <c r="A167" i="15"/>
  <c r="C167" i="15" s="1"/>
  <c r="A168" i="15"/>
  <c r="B168" i="15" s="1"/>
  <c r="A169" i="15"/>
  <c r="B169" i="15" s="1"/>
  <c r="A170" i="15"/>
  <c r="A171" i="15"/>
  <c r="C171" i="15" s="1"/>
  <c r="A172" i="15"/>
  <c r="B172" i="15" s="1"/>
  <c r="A173" i="15"/>
  <c r="B173" i="15" s="1"/>
  <c r="A174" i="15"/>
  <c r="A175" i="15"/>
  <c r="C175" i="15" s="1"/>
  <c r="A176" i="15"/>
  <c r="B176" i="15" s="1"/>
  <c r="A177" i="15"/>
  <c r="C177" i="15" s="1"/>
  <c r="A178" i="15"/>
  <c r="A179" i="15"/>
  <c r="C179" i="15" s="1"/>
  <c r="A180" i="15"/>
  <c r="B180" i="15" s="1"/>
  <c r="A181" i="15"/>
  <c r="B181" i="15" s="1"/>
  <c r="A182" i="15"/>
  <c r="A183" i="15"/>
  <c r="C183" i="15" s="1"/>
  <c r="A184" i="15"/>
  <c r="B184" i="15" s="1"/>
  <c r="A185" i="15"/>
  <c r="B185" i="15" s="1"/>
  <c r="A186" i="15"/>
  <c r="A187" i="15"/>
  <c r="C187" i="15" s="1"/>
  <c r="A188" i="15"/>
  <c r="B188" i="15" s="1"/>
  <c r="A189" i="15"/>
  <c r="B189" i="15" s="1"/>
  <c r="A190" i="15"/>
  <c r="A191" i="15"/>
  <c r="C191" i="15" s="1"/>
  <c r="A192" i="15"/>
  <c r="B192" i="15" s="1"/>
  <c r="A193" i="15"/>
  <c r="B193" i="15" s="1"/>
  <c r="A194" i="15"/>
  <c r="A195" i="15"/>
  <c r="C195" i="15" s="1"/>
  <c r="A196" i="15"/>
  <c r="B196" i="15" s="1"/>
  <c r="A197" i="15"/>
  <c r="B197" i="15" s="1"/>
  <c r="A198" i="15"/>
  <c r="A199" i="15"/>
  <c r="C199" i="15" s="1"/>
  <c r="A200" i="15"/>
  <c r="B200" i="15" s="1"/>
  <c r="A201" i="15"/>
  <c r="B201" i="15" s="1"/>
  <c r="A202" i="15"/>
  <c r="A203" i="15"/>
  <c r="C203" i="15" s="1"/>
  <c r="A204" i="15"/>
  <c r="B204" i="15" s="1"/>
  <c r="A205" i="15"/>
  <c r="B205" i="15" s="1"/>
  <c r="A206" i="15"/>
  <c r="A207" i="15"/>
  <c r="C207" i="15" s="1"/>
  <c r="A208" i="15"/>
  <c r="B208" i="15" s="1"/>
  <c r="A209" i="15"/>
  <c r="C209" i="15" s="1"/>
  <c r="A210" i="15"/>
  <c r="A211" i="15"/>
  <c r="C211" i="15" s="1"/>
  <c r="A212" i="15"/>
  <c r="B212" i="15" s="1"/>
  <c r="A213" i="15"/>
  <c r="B213" i="15" s="1"/>
  <c r="A214" i="15"/>
  <c r="A215" i="15"/>
  <c r="C215" i="15" s="1"/>
  <c r="A216" i="15"/>
  <c r="B216" i="15" s="1"/>
  <c r="A217" i="15"/>
  <c r="B217" i="15" s="1"/>
  <c r="A218" i="15"/>
  <c r="A219" i="15"/>
  <c r="C219" i="15" s="1"/>
  <c r="A220" i="15"/>
  <c r="B220" i="15" s="1"/>
  <c r="A221" i="15"/>
  <c r="B221" i="15" s="1"/>
  <c r="A222" i="15"/>
  <c r="A223" i="15"/>
  <c r="C223" i="15" s="1"/>
  <c r="A224" i="15"/>
  <c r="B224" i="15" s="1"/>
  <c r="A225" i="15"/>
  <c r="B225" i="15" s="1"/>
  <c r="A226" i="15"/>
  <c r="A227" i="15"/>
  <c r="C227" i="15" s="1"/>
  <c r="A228" i="15"/>
  <c r="B228" i="15" s="1"/>
  <c r="A229" i="15"/>
  <c r="B229" i="15" s="1"/>
  <c r="A230" i="15"/>
  <c r="A231" i="15"/>
  <c r="C231" i="15" s="1"/>
  <c r="A232" i="15"/>
  <c r="B232" i="15" s="1"/>
  <c r="A233" i="15"/>
  <c r="B233" i="15" s="1"/>
  <c r="A234" i="15"/>
  <c r="A235" i="15"/>
  <c r="C235" i="15" s="1"/>
  <c r="A236" i="15"/>
  <c r="B236" i="15" s="1"/>
  <c r="A237" i="15"/>
  <c r="B237" i="15" s="1"/>
  <c r="A238" i="15"/>
  <c r="A239" i="15"/>
  <c r="C239" i="15" s="1"/>
  <c r="A240" i="15"/>
  <c r="C240" i="15" s="1"/>
  <c r="A241" i="15"/>
  <c r="B241" i="15" s="1"/>
  <c r="A242" i="15"/>
  <c r="A243" i="15"/>
  <c r="C243" i="15" s="1"/>
  <c r="A244" i="15"/>
  <c r="B244" i="15" s="1"/>
  <c r="A245" i="15"/>
  <c r="B245" i="15" s="1"/>
  <c r="A246" i="15"/>
  <c r="A247" i="15"/>
  <c r="C247" i="15" s="1"/>
  <c r="A248" i="15"/>
  <c r="B248" i="15" s="1"/>
  <c r="A249" i="15"/>
  <c r="B249" i="15" s="1"/>
  <c r="A250" i="15"/>
  <c r="A251" i="15"/>
  <c r="C251" i="15" s="1"/>
  <c r="A252" i="15"/>
  <c r="B252" i="15" s="1"/>
  <c r="A253" i="15"/>
  <c r="B253" i="15" s="1"/>
  <c r="A254" i="15"/>
  <c r="A255" i="15"/>
  <c r="C255" i="15" s="1"/>
  <c r="A256" i="15"/>
  <c r="B256" i="15" s="1"/>
  <c r="A257" i="15"/>
  <c r="B257" i="15" s="1"/>
  <c r="A258" i="15"/>
  <c r="A259" i="15"/>
  <c r="C259" i="15" s="1"/>
  <c r="A260" i="15"/>
  <c r="B260" i="15" s="1"/>
  <c r="A261" i="15"/>
  <c r="B261" i="15" s="1"/>
  <c r="A262" i="15"/>
  <c r="A263" i="15"/>
  <c r="C263" i="15" s="1"/>
  <c r="A264" i="15"/>
  <c r="B264" i="15" s="1"/>
  <c r="A265" i="15"/>
  <c r="C265" i="15" s="1"/>
  <c r="A266" i="15"/>
  <c r="A267" i="15"/>
  <c r="C267" i="15" s="1"/>
  <c r="A268" i="15"/>
  <c r="B268" i="15" s="1"/>
  <c r="A269" i="15"/>
  <c r="B269" i="15" s="1"/>
  <c r="A270" i="15"/>
  <c r="A271" i="15"/>
  <c r="C271" i="15" s="1"/>
  <c r="A272" i="15"/>
  <c r="B272" i="15" s="1"/>
  <c r="A273" i="15"/>
  <c r="B273" i="15" s="1"/>
  <c r="A274" i="15"/>
  <c r="A275" i="15"/>
  <c r="C275" i="15" s="1"/>
  <c r="A276" i="15"/>
  <c r="C276" i="15" s="1"/>
  <c r="A277" i="15"/>
  <c r="B277" i="15" s="1"/>
  <c r="A278" i="15"/>
  <c r="B278" i="15" s="1"/>
  <c r="A279" i="15"/>
  <c r="C279" i="15" s="1"/>
  <c r="A280" i="15"/>
  <c r="C280" i="15" s="1"/>
  <c r="A281" i="15"/>
  <c r="B281" i="15" s="1"/>
  <c r="A282" i="15"/>
  <c r="A283" i="15"/>
  <c r="C283" i="15" s="1"/>
  <c r="A284" i="15"/>
  <c r="B284" i="15" s="1"/>
  <c r="A285" i="15"/>
  <c r="B285" i="15" s="1"/>
  <c r="A286" i="15"/>
  <c r="B286" i="15" s="1"/>
  <c r="A287" i="15"/>
  <c r="C287" i="15" s="1"/>
  <c r="A288" i="15"/>
  <c r="B288" i="15" s="1"/>
  <c r="A289" i="15"/>
  <c r="B289" i="15" s="1"/>
  <c r="A290" i="15"/>
  <c r="A291" i="15"/>
  <c r="C291" i="15" s="1"/>
  <c r="A292" i="15"/>
  <c r="C292" i="15" s="1"/>
  <c r="A293" i="15"/>
  <c r="B293" i="15" s="1"/>
  <c r="A294" i="15"/>
  <c r="B294" i="15" s="1"/>
  <c r="A295" i="15"/>
  <c r="C295" i="15" s="1"/>
  <c r="A296" i="15"/>
  <c r="B296" i="15" s="1"/>
  <c r="A297" i="15"/>
  <c r="B297" i="15" s="1"/>
  <c r="A298" i="15"/>
  <c r="A299" i="15"/>
  <c r="C299" i="15" s="1"/>
  <c r="A300" i="15"/>
  <c r="B300" i="15" s="1"/>
  <c r="A301" i="15"/>
  <c r="B301" i="15" s="1"/>
  <c r="A302" i="15"/>
  <c r="B302" i="15" s="1"/>
  <c r="A303" i="15"/>
  <c r="C303" i="15" s="1"/>
  <c r="A304" i="15"/>
  <c r="B304" i="15" s="1"/>
  <c r="A305" i="15"/>
  <c r="B305" i="15" s="1"/>
  <c r="A306" i="15"/>
  <c r="A307" i="15"/>
  <c r="C307" i="15" s="1"/>
  <c r="A308" i="15"/>
  <c r="C308" i="15" s="1"/>
  <c r="A309" i="15"/>
  <c r="B309" i="15" s="1"/>
  <c r="A310" i="15"/>
  <c r="B310" i="15" s="1"/>
  <c r="A311" i="15"/>
  <c r="C311" i="15" s="1"/>
  <c r="A312" i="15"/>
  <c r="B312" i="15" s="1"/>
  <c r="A313" i="15"/>
  <c r="B313" i="15" s="1"/>
  <c r="A314" i="15"/>
  <c r="A315" i="15"/>
  <c r="C315" i="15" s="1"/>
  <c r="A316" i="15"/>
  <c r="B316" i="15" s="1"/>
  <c r="A317" i="15"/>
  <c r="B317" i="15" s="1"/>
  <c r="A318" i="15"/>
  <c r="B318" i="15" s="1"/>
  <c r="A319" i="15"/>
  <c r="C319" i="15" s="1"/>
  <c r="A320" i="15"/>
  <c r="B320" i="15" s="1"/>
  <c r="A321" i="15"/>
  <c r="B321" i="15" s="1"/>
  <c r="A322" i="15"/>
  <c r="A323" i="15"/>
  <c r="C323" i="15" s="1"/>
  <c r="A324" i="15"/>
  <c r="C324" i="15" s="1"/>
  <c r="A325" i="15"/>
  <c r="B325" i="15" s="1"/>
  <c r="A326" i="15"/>
  <c r="B326" i="15" s="1"/>
  <c r="A327" i="15"/>
  <c r="C327" i="15" s="1"/>
  <c r="A328" i="15"/>
  <c r="B328" i="15" s="1"/>
  <c r="A329" i="15"/>
  <c r="B329" i="15" s="1"/>
  <c r="A330" i="15"/>
  <c r="A331" i="15"/>
  <c r="C331" i="15" s="1"/>
  <c r="A332" i="15"/>
  <c r="B332" i="15" s="1"/>
  <c r="A333" i="15"/>
  <c r="B333" i="15" s="1"/>
  <c r="A334" i="15"/>
  <c r="B334" i="15" s="1"/>
  <c r="A335" i="15"/>
  <c r="C335" i="15" s="1"/>
  <c r="A336" i="15"/>
  <c r="B336" i="15" s="1"/>
  <c r="A337" i="15"/>
  <c r="B337" i="15" s="1"/>
  <c r="A338" i="15"/>
  <c r="A339" i="15"/>
  <c r="C339" i="15" s="1"/>
  <c r="A340" i="15"/>
  <c r="C340" i="15" s="1"/>
  <c r="A341" i="15"/>
  <c r="B341" i="15" s="1"/>
  <c r="A342" i="15"/>
  <c r="B342" i="15" s="1"/>
  <c r="A343" i="15"/>
  <c r="B343" i="15" s="1"/>
  <c r="A344" i="15"/>
  <c r="B344" i="15" s="1"/>
  <c r="A345" i="15"/>
  <c r="B345" i="15" s="1"/>
  <c r="A346" i="15"/>
  <c r="C346" i="15" s="1"/>
  <c r="A347" i="15"/>
  <c r="B347" i="15" s="1"/>
  <c r="A348" i="15"/>
  <c r="B348" i="15" s="1"/>
  <c r="A349" i="15"/>
  <c r="B349" i="15" s="1"/>
  <c r="A350" i="15"/>
  <c r="C350" i="15" s="1"/>
  <c r="A351" i="15"/>
  <c r="B351" i="15" s="1"/>
  <c r="A352" i="15"/>
  <c r="B352" i="15" s="1"/>
  <c r="A353" i="15"/>
  <c r="B353" i="15" s="1"/>
  <c r="A354" i="15"/>
  <c r="C354" i="15" s="1"/>
  <c r="A355" i="15"/>
  <c r="B355" i="15" s="1"/>
  <c r="A356" i="15"/>
  <c r="B356" i="15" s="1"/>
  <c r="A357" i="15"/>
  <c r="B357" i="15" s="1"/>
  <c r="A358" i="15"/>
  <c r="C358" i="15" s="1"/>
  <c r="A359" i="15"/>
  <c r="B359" i="15" s="1"/>
  <c r="A360" i="15"/>
  <c r="B360" i="15" s="1"/>
  <c r="A361" i="15"/>
  <c r="B361" i="15" s="1"/>
  <c r="A362" i="15"/>
  <c r="C362" i="15" s="1"/>
  <c r="A363" i="15"/>
  <c r="B363" i="15" s="1"/>
  <c r="A364" i="15"/>
  <c r="B364" i="15" s="1"/>
  <c r="A365" i="15"/>
  <c r="B365" i="15" s="1"/>
  <c r="A366" i="15"/>
  <c r="C366" i="15" s="1"/>
  <c r="A367" i="15"/>
  <c r="B367" i="15" s="1"/>
  <c r="A368" i="15"/>
  <c r="B368" i="15" s="1"/>
  <c r="A369" i="15"/>
  <c r="B369" i="15" s="1"/>
  <c r="A370" i="15"/>
  <c r="C370" i="15" s="1"/>
  <c r="A371" i="15"/>
  <c r="B371" i="15" s="1"/>
  <c r="A372" i="15"/>
  <c r="B372" i="15" s="1"/>
  <c r="A373" i="15"/>
  <c r="B373" i="15" s="1"/>
  <c r="A374" i="15"/>
  <c r="C374" i="15" s="1"/>
  <c r="A375" i="15"/>
  <c r="B375" i="15" s="1"/>
  <c r="A376" i="15"/>
  <c r="B376" i="15" s="1"/>
  <c r="A377" i="15"/>
  <c r="B377" i="15" s="1"/>
  <c r="A378" i="15"/>
  <c r="C378" i="15" s="1"/>
  <c r="A379" i="15"/>
  <c r="B379" i="15" s="1"/>
  <c r="A380" i="15"/>
  <c r="C380" i="15" s="1"/>
  <c r="A381" i="15"/>
  <c r="B381" i="15" s="1"/>
  <c r="A382" i="15"/>
  <c r="C382" i="15" s="1"/>
  <c r="A383" i="15"/>
  <c r="C383" i="15" s="1"/>
  <c r="A384" i="15"/>
  <c r="B384" i="15" s="1"/>
  <c r="A385" i="15"/>
  <c r="B385" i="15" s="1"/>
  <c r="A386" i="15"/>
  <c r="C386" i="15" s="1"/>
  <c r="A387" i="15"/>
  <c r="C387" i="15" s="1"/>
  <c r="A388" i="15"/>
  <c r="B388" i="15" s="1"/>
  <c r="A389" i="15"/>
  <c r="B389" i="15" s="1"/>
  <c r="A390" i="15"/>
  <c r="C390" i="15" s="1"/>
  <c r="A391" i="15"/>
  <c r="C391" i="15" s="1"/>
  <c r="A392" i="15"/>
  <c r="B392" i="15" s="1"/>
  <c r="A393" i="15"/>
  <c r="B393" i="15" s="1"/>
  <c r="A394" i="15"/>
  <c r="C394" i="15" s="1"/>
  <c r="A395" i="15"/>
  <c r="B395" i="15" s="1"/>
  <c r="A396" i="15"/>
  <c r="B396" i="15" s="1"/>
  <c r="A397" i="15"/>
  <c r="B397" i="15" s="1"/>
  <c r="A398" i="15"/>
  <c r="C398" i="15" s="1"/>
  <c r="A399" i="15"/>
  <c r="B399" i="15" s="1"/>
  <c r="A400" i="15"/>
  <c r="C400" i="15" s="1"/>
  <c r="A401" i="15"/>
  <c r="B401" i="15" s="1"/>
  <c r="A402" i="15"/>
  <c r="C402" i="15" s="1"/>
  <c r="A403" i="15"/>
  <c r="B403" i="15" s="1"/>
  <c r="A404" i="15"/>
  <c r="B404" i="15" s="1"/>
  <c r="A405" i="15"/>
  <c r="B405" i="15" s="1"/>
  <c r="A406" i="15"/>
  <c r="C406" i="15" s="1"/>
  <c r="A407" i="15"/>
  <c r="C407" i="15" s="1"/>
  <c r="A408" i="15"/>
  <c r="B408" i="15" s="1"/>
  <c r="A409" i="15"/>
  <c r="B409" i="15" s="1"/>
  <c r="A410" i="15"/>
  <c r="C410" i="15" s="1"/>
  <c r="A411" i="15"/>
  <c r="B411" i="15" s="1"/>
  <c r="A412" i="15"/>
  <c r="B412" i="15" s="1"/>
  <c r="A413" i="15"/>
  <c r="B413" i="15" s="1"/>
  <c r="A414" i="15"/>
  <c r="C414" i="15" s="1"/>
  <c r="A415" i="15"/>
  <c r="B415" i="15" s="1"/>
  <c r="A416" i="15"/>
  <c r="B416" i="15" s="1"/>
  <c r="A417" i="15"/>
  <c r="B417" i="15" s="1"/>
  <c r="A418" i="15"/>
  <c r="C418" i="15" s="1"/>
  <c r="A419" i="15"/>
  <c r="B419" i="15" s="1"/>
  <c r="A420" i="15"/>
  <c r="B420" i="15" s="1"/>
  <c r="A421" i="15"/>
  <c r="B421" i="15" s="1"/>
  <c r="A422" i="15"/>
  <c r="C422" i="15" s="1"/>
  <c r="A423" i="15"/>
  <c r="B423" i="15" s="1"/>
  <c r="A424" i="15"/>
  <c r="B424" i="15" s="1"/>
  <c r="A425" i="15"/>
  <c r="B425" i="15" s="1"/>
  <c r="A426" i="15"/>
  <c r="C426" i="15" s="1"/>
  <c r="A427" i="15"/>
  <c r="B427" i="15" s="1"/>
  <c r="A428" i="15"/>
  <c r="B428" i="15" s="1"/>
  <c r="A429" i="15"/>
  <c r="B429" i="15" s="1"/>
  <c r="A430" i="15"/>
  <c r="C430" i="15" s="1"/>
  <c r="A431" i="15"/>
  <c r="B431" i="15" s="1"/>
  <c r="A432" i="15"/>
  <c r="B432" i="15" s="1"/>
  <c r="A433" i="15"/>
  <c r="B433" i="15" s="1"/>
  <c r="A434" i="15"/>
  <c r="C434" i="15" s="1"/>
  <c r="A435" i="15"/>
  <c r="B435" i="15" s="1"/>
  <c r="A436" i="15"/>
  <c r="B436" i="15" s="1"/>
  <c r="A437" i="15"/>
  <c r="B437" i="15" s="1"/>
  <c r="A438" i="15"/>
  <c r="C438" i="15" s="1"/>
  <c r="A439" i="15"/>
  <c r="B439" i="15" s="1"/>
  <c r="A440" i="15"/>
  <c r="B440" i="15" s="1"/>
  <c r="A441" i="15"/>
  <c r="B441" i="15" s="1"/>
  <c r="A442" i="15"/>
  <c r="C442" i="15" s="1"/>
  <c r="A443" i="15"/>
  <c r="B443" i="15" s="1"/>
  <c r="A444" i="15"/>
  <c r="C444" i="15" s="1"/>
  <c r="A445" i="15"/>
  <c r="B445" i="15" s="1"/>
  <c r="A446" i="15"/>
  <c r="C446" i="15" s="1"/>
  <c r="A447" i="15"/>
  <c r="B447" i="15" s="1"/>
  <c r="A448" i="15"/>
  <c r="B448" i="15" s="1"/>
  <c r="A449" i="15"/>
  <c r="B449" i="15" s="1"/>
  <c r="A450" i="15"/>
  <c r="C450" i="15" s="1"/>
  <c r="A451" i="15"/>
  <c r="C451" i="15" s="1"/>
  <c r="A452" i="15"/>
  <c r="B452" i="15" s="1"/>
  <c r="A453" i="15"/>
  <c r="B453" i="15" s="1"/>
  <c r="A454" i="15"/>
  <c r="C454" i="15" s="1"/>
  <c r="A455" i="15"/>
  <c r="B455" i="15" s="1"/>
  <c r="A456" i="15"/>
  <c r="B456" i="15" s="1"/>
  <c r="A457" i="15"/>
  <c r="B457" i="15" s="1"/>
  <c r="A458" i="15"/>
  <c r="C458" i="15" s="1"/>
  <c r="A459" i="15"/>
  <c r="B459" i="15" s="1"/>
  <c r="A460" i="15"/>
  <c r="B460" i="15" s="1"/>
  <c r="A461" i="15"/>
  <c r="B461" i="15" s="1"/>
  <c r="A462" i="15"/>
  <c r="C462" i="15" s="1"/>
  <c r="A463" i="15"/>
  <c r="B463" i="15" s="1"/>
  <c r="A464" i="15"/>
  <c r="C464" i="15" s="1"/>
  <c r="A465" i="15"/>
  <c r="B465" i="15" s="1"/>
  <c r="A466" i="15"/>
  <c r="C466" i="15" s="1"/>
  <c r="A467" i="15"/>
  <c r="B467" i="15" s="1"/>
  <c r="A468" i="15"/>
  <c r="B468" i="15" s="1"/>
  <c r="A469" i="15"/>
  <c r="B469" i="15" s="1"/>
  <c r="A470" i="15"/>
  <c r="C470" i="15" s="1"/>
  <c r="A471" i="15"/>
  <c r="C471" i="15" s="1"/>
  <c r="A472" i="15"/>
  <c r="B472" i="15" s="1"/>
  <c r="A473" i="15"/>
  <c r="B473" i="15" s="1"/>
  <c r="A474" i="15"/>
  <c r="C474" i="15" s="1"/>
  <c r="A475" i="15"/>
  <c r="B475" i="15" s="1"/>
  <c r="A476" i="15"/>
  <c r="B476" i="15" s="1"/>
  <c r="A477" i="15"/>
  <c r="B477" i="15" s="1"/>
  <c r="A478" i="15"/>
  <c r="C478" i="15" s="1"/>
  <c r="A479" i="15"/>
  <c r="B479" i="15" s="1"/>
  <c r="A480" i="15"/>
  <c r="B480" i="15" s="1"/>
  <c r="A481" i="15"/>
  <c r="B481" i="15" s="1"/>
  <c r="A482" i="15"/>
  <c r="C482" i="15" s="1"/>
  <c r="A483" i="15"/>
  <c r="B483" i="15" s="1"/>
  <c r="A484" i="15"/>
  <c r="B484" i="15" s="1"/>
  <c r="A485" i="15"/>
  <c r="B485" i="15" s="1"/>
  <c r="A486" i="15"/>
  <c r="C486" i="15" s="1"/>
  <c r="A487" i="15"/>
  <c r="B487" i="15" s="1"/>
  <c r="A488" i="15"/>
  <c r="B488" i="15" s="1"/>
  <c r="A489" i="15"/>
  <c r="B489" i="15" s="1"/>
  <c r="A490" i="15"/>
  <c r="C490" i="15" s="1"/>
  <c r="A491" i="15"/>
  <c r="B491" i="15" s="1"/>
  <c r="A492" i="15"/>
  <c r="B492" i="15" s="1"/>
  <c r="A493" i="15"/>
  <c r="B493" i="15" s="1"/>
  <c r="A494" i="15"/>
  <c r="C494" i="15" s="1"/>
  <c r="A495" i="15"/>
  <c r="B495" i="15" s="1"/>
  <c r="A496" i="15"/>
  <c r="B496" i="15" s="1"/>
  <c r="A497" i="15"/>
  <c r="B497" i="15" s="1"/>
  <c r="A498" i="15"/>
  <c r="C498" i="15" s="1"/>
  <c r="A499" i="15"/>
  <c r="B499" i="15" s="1"/>
  <c r="A3" i="15"/>
  <c r="B354" i="15" l="1"/>
  <c r="C440" i="15"/>
  <c r="C293" i="15"/>
  <c r="C3" i="15"/>
  <c r="B3" i="15"/>
  <c r="C499" i="15"/>
  <c r="C149" i="15"/>
  <c r="C480" i="15"/>
  <c r="C269" i="15"/>
  <c r="C424" i="15"/>
  <c r="B482" i="15"/>
  <c r="C225" i="15"/>
  <c r="B177" i="15"/>
  <c r="C363" i="15"/>
  <c r="C427" i="15"/>
  <c r="B391" i="15"/>
  <c r="C376" i="15"/>
  <c r="C349" i="15"/>
  <c r="C320" i="15"/>
  <c r="B209" i="15"/>
  <c r="C420" i="15"/>
  <c r="C413" i="15"/>
  <c r="C332" i="15"/>
  <c r="C260" i="15"/>
  <c r="C477" i="15"/>
  <c r="B265" i="15"/>
  <c r="B444" i="15"/>
  <c r="C285" i="15"/>
  <c r="C264" i="15"/>
  <c r="C360" i="15"/>
  <c r="C334" i="15"/>
  <c r="B315" i="15"/>
  <c r="B280" i="15"/>
  <c r="B240" i="15"/>
  <c r="C220" i="15"/>
  <c r="C488" i="15"/>
  <c r="C428" i="15"/>
  <c r="B418" i="15"/>
  <c r="C371" i="15"/>
  <c r="C352" i="15"/>
  <c r="C468" i="15"/>
  <c r="B454" i="15"/>
  <c r="B390" i="15"/>
  <c r="B383" i="15"/>
  <c r="C189" i="15"/>
  <c r="C491" i="15"/>
  <c r="C467" i="15"/>
  <c r="C453" i="15"/>
  <c r="C421" i="15"/>
  <c r="C416" i="15"/>
  <c r="C336" i="15"/>
  <c r="C288" i="15"/>
  <c r="C228" i="15"/>
  <c r="C193" i="15"/>
  <c r="C128" i="15"/>
  <c r="C316" i="15"/>
  <c r="C268" i="15"/>
  <c r="C257" i="15"/>
  <c r="C157" i="15"/>
  <c r="B494" i="15"/>
  <c r="B471" i="15"/>
  <c r="C455" i="15"/>
  <c r="B451" i="15"/>
  <c r="C447" i="15"/>
  <c r="C437" i="15"/>
  <c r="B410" i="15"/>
  <c r="B400" i="15"/>
  <c r="B366" i="15"/>
  <c r="C296" i="15"/>
  <c r="B291" i="15"/>
  <c r="C272" i="15"/>
  <c r="C233" i="15"/>
  <c r="C229" i="15"/>
  <c r="B187" i="15"/>
  <c r="C161" i="15"/>
  <c r="C485" i="15"/>
  <c r="C460" i="15"/>
  <c r="C423" i="15"/>
  <c r="C404" i="15"/>
  <c r="C389" i="15"/>
  <c r="C384" i="15"/>
  <c r="B380" i="15"/>
  <c r="C357" i="15"/>
  <c r="B307" i="15"/>
  <c r="C237" i="15"/>
  <c r="C224" i="15"/>
  <c r="C181" i="15"/>
  <c r="C144" i="15"/>
  <c r="C133" i="15"/>
  <c r="B498" i="15"/>
  <c r="C475" i="15"/>
  <c r="B470" i="15"/>
  <c r="B450" i="15"/>
  <c r="C431" i="15"/>
  <c r="B374" i="15"/>
  <c r="B370" i="15"/>
  <c r="C347" i="15"/>
  <c r="B324" i="15"/>
  <c r="C318" i="15"/>
  <c r="B299" i="15"/>
  <c r="C281" i="15"/>
  <c r="B276" i="15"/>
  <c r="C241" i="15"/>
  <c r="B191" i="15"/>
  <c r="B155" i="15"/>
  <c r="C484" i="15"/>
  <c r="C435" i="15"/>
  <c r="C403" i="15"/>
  <c r="C364" i="15"/>
  <c r="C289" i="15"/>
  <c r="C185" i="15"/>
  <c r="C137" i="15"/>
  <c r="C492" i="15"/>
  <c r="C356" i="15"/>
  <c r="C252" i="15"/>
  <c r="C236" i="15"/>
  <c r="C232" i="15"/>
  <c r="B474" i="15"/>
  <c r="B464" i="15"/>
  <c r="B430" i="15"/>
  <c r="B407" i="15"/>
  <c r="B387" i="15"/>
  <c r="C373" i="15"/>
  <c r="B346" i="15"/>
  <c r="C328" i="15"/>
  <c r="B311" i="15"/>
  <c r="C261" i="15"/>
  <c r="B159" i="15"/>
  <c r="C359" i="15"/>
  <c r="C297" i="15"/>
  <c r="C284" i="15"/>
  <c r="C256" i="15"/>
  <c r="C244" i="15"/>
  <c r="C153" i="15"/>
  <c r="C124" i="15"/>
  <c r="C487" i="15"/>
  <c r="C448" i="15"/>
  <c r="C396" i="15"/>
  <c r="C495" i="15"/>
  <c r="B438" i="15"/>
  <c r="B434" i="15"/>
  <c r="C411" i="15"/>
  <c r="B406" i="15"/>
  <c r="B386" i="15"/>
  <c r="C367" i="15"/>
  <c r="B327" i="15"/>
  <c r="C273" i="15"/>
  <c r="C141" i="15"/>
  <c r="B478" i="15"/>
  <c r="C461" i="15"/>
  <c r="B458" i="15"/>
  <c r="B414" i="15"/>
  <c r="C397" i="15"/>
  <c r="B394" i="15"/>
  <c r="B350" i="15"/>
  <c r="C343" i="15"/>
  <c r="B339" i="15"/>
  <c r="C312" i="15"/>
  <c r="B308" i="15"/>
  <c r="C304" i="15"/>
  <c r="C300" i="15"/>
  <c r="C277" i="15"/>
  <c r="C253" i="15"/>
  <c r="C249" i="15"/>
  <c r="C245" i="15"/>
  <c r="C221" i="15"/>
  <c r="C217" i="15"/>
  <c r="C201" i="15"/>
  <c r="C169" i="15"/>
  <c r="B151" i="15"/>
  <c r="B147" i="15"/>
  <c r="B135" i="15"/>
  <c r="B131" i="15"/>
  <c r="B331" i="15"/>
  <c r="B323" i="15"/>
  <c r="B292" i="15"/>
  <c r="C213" i="15"/>
  <c r="C205" i="15"/>
  <c r="C197" i="15"/>
  <c r="C173" i="15"/>
  <c r="C165" i="15"/>
  <c r="B127" i="15"/>
  <c r="C456" i="15"/>
  <c r="C436" i="15"/>
  <c r="C399" i="15"/>
  <c r="C392" i="15"/>
  <c r="C379" i="15"/>
  <c r="C372" i="15"/>
  <c r="C337" i="15"/>
  <c r="C248" i="15"/>
  <c r="C216" i="15"/>
  <c r="C212" i="15"/>
  <c r="C204" i="15"/>
  <c r="C200" i="15"/>
  <c r="C196" i="15"/>
  <c r="C172" i="15"/>
  <c r="C168" i="15"/>
  <c r="C164" i="15"/>
  <c r="C145" i="15"/>
  <c r="C129" i="15"/>
  <c r="C463" i="15"/>
  <c r="C443" i="15"/>
  <c r="C496" i="15"/>
  <c r="C493" i="15"/>
  <c r="B490" i="15"/>
  <c r="C483" i="15"/>
  <c r="C476" i="15"/>
  <c r="B446" i="15"/>
  <c r="C439" i="15"/>
  <c r="C432" i="15"/>
  <c r="C429" i="15"/>
  <c r="B426" i="15"/>
  <c r="C419" i="15"/>
  <c r="C412" i="15"/>
  <c r="B382" i="15"/>
  <c r="C375" i="15"/>
  <c r="C368" i="15"/>
  <c r="C365" i="15"/>
  <c r="B362" i="15"/>
  <c r="C355" i="15"/>
  <c r="C348" i="15"/>
  <c r="C341" i="15"/>
  <c r="C333" i="15"/>
  <c r="C329" i="15"/>
  <c r="C321" i="15"/>
  <c r="C302" i="15"/>
  <c r="B295" i="15"/>
  <c r="B283" i="15"/>
  <c r="B275" i="15"/>
  <c r="B263" i="15"/>
  <c r="B259" i="15"/>
  <c r="B231" i="15"/>
  <c r="B227" i="15"/>
  <c r="C208" i="15"/>
  <c r="C192" i="15"/>
  <c r="C188" i="15"/>
  <c r="C180" i="15"/>
  <c r="C176" i="15"/>
  <c r="C160" i="15"/>
  <c r="C156" i="15"/>
  <c r="C125" i="15"/>
  <c r="B486" i="15"/>
  <c r="C479" i="15"/>
  <c r="C472" i="15"/>
  <c r="C469" i="15"/>
  <c r="B466" i="15"/>
  <c r="C459" i="15"/>
  <c r="C452" i="15"/>
  <c r="B422" i="15"/>
  <c r="C415" i="15"/>
  <c r="C408" i="15"/>
  <c r="C405" i="15"/>
  <c r="B402" i="15"/>
  <c r="C395" i="15"/>
  <c r="C388" i="15"/>
  <c r="B358" i="15"/>
  <c r="C351" i="15"/>
  <c r="C344" i="15"/>
  <c r="C325" i="15"/>
  <c r="C317" i="15"/>
  <c r="C313" i="15"/>
  <c r="C305" i="15"/>
  <c r="C286" i="15"/>
  <c r="B279" i="15"/>
  <c r="B255" i="15"/>
  <c r="B251" i="15"/>
  <c r="B223" i="15"/>
  <c r="B219" i="15"/>
  <c r="C184" i="15"/>
  <c r="C152" i="15"/>
  <c r="C148" i="15"/>
  <c r="C140" i="15"/>
  <c r="C136" i="15"/>
  <c r="C132" i="15"/>
  <c r="B500" i="15"/>
  <c r="B462" i="15"/>
  <c r="C445" i="15"/>
  <c r="B442" i="15"/>
  <c r="B398" i="15"/>
  <c r="C381" i="15"/>
  <c r="B378" i="15"/>
  <c r="B340" i="15"/>
  <c r="C309" i="15"/>
  <c r="C301" i="15"/>
  <c r="B215" i="15"/>
  <c r="B211" i="15"/>
  <c r="B199" i="15"/>
  <c r="B195" i="15"/>
  <c r="B167" i="15"/>
  <c r="B163" i="15"/>
  <c r="C262" i="15"/>
  <c r="B262" i="15"/>
  <c r="B258" i="15"/>
  <c r="C258" i="15"/>
  <c r="B247" i="15"/>
  <c r="B243" i="15"/>
  <c r="C198" i="15"/>
  <c r="B198" i="15"/>
  <c r="B194" i="15"/>
  <c r="C194" i="15"/>
  <c r="B183" i="15"/>
  <c r="B179" i="15"/>
  <c r="C134" i="15"/>
  <c r="B134" i="15"/>
  <c r="B130" i="15"/>
  <c r="C130" i="15"/>
  <c r="B338" i="15"/>
  <c r="C338" i="15"/>
  <c r="B210" i="15"/>
  <c r="C210" i="15"/>
  <c r="C150" i="15"/>
  <c r="B150" i="15"/>
  <c r="C206" i="15"/>
  <c r="B206" i="15"/>
  <c r="B138" i="15"/>
  <c r="C138" i="15"/>
  <c r="B298" i="15"/>
  <c r="C298" i="15"/>
  <c r="C326" i="15"/>
  <c r="B319" i="15"/>
  <c r="C294" i="15"/>
  <c r="B287" i="15"/>
  <c r="C254" i="15"/>
  <c r="B254" i="15"/>
  <c r="B250" i="15"/>
  <c r="C250" i="15"/>
  <c r="B239" i="15"/>
  <c r="B235" i="15"/>
  <c r="C190" i="15"/>
  <c r="B190" i="15"/>
  <c r="B186" i="15"/>
  <c r="C186" i="15"/>
  <c r="B175" i="15"/>
  <c r="B171" i="15"/>
  <c r="C126" i="15"/>
  <c r="B126" i="15"/>
  <c r="B274" i="15"/>
  <c r="C274" i="15"/>
  <c r="B266" i="15"/>
  <c r="C266" i="15"/>
  <c r="B322" i="15"/>
  <c r="C322" i="15"/>
  <c r="B290" i="15"/>
  <c r="C290" i="15"/>
  <c r="C246" i="15"/>
  <c r="B246" i="15"/>
  <c r="B242" i="15"/>
  <c r="C242" i="15"/>
  <c r="C182" i="15"/>
  <c r="B182" i="15"/>
  <c r="B178" i="15"/>
  <c r="C178" i="15"/>
  <c r="B330" i="15"/>
  <c r="C330" i="15"/>
  <c r="C238" i="15"/>
  <c r="B238" i="15"/>
  <c r="B234" i="15"/>
  <c r="C234" i="15"/>
  <c r="C174" i="15"/>
  <c r="B174" i="15"/>
  <c r="B170" i="15"/>
  <c r="C170" i="15"/>
  <c r="C214" i="15"/>
  <c r="B214" i="15"/>
  <c r="B146" i="15"/>
  <c r="C146" i="15"/>
  <c r="B202" i="15"/>
  <c r="C202" i="15"/>
  <c r="C142" i="15"/>
  <c r="B142" i="15"/>
  <c r="C497" i="15"/>
  <c r="C481" i="15"/>
  <c r="C473" i="15"/>
  <c r="C465" i="15"/>
  <c r="C457" i="15"/>
  <c r="C449" i="15"/>
  <c r="C441" i="15"/>
  <c r="C433" i="15"/>
  <c r="C425" i="15"/>
  <c r="C417" i="15"/>
  <c r="C409" i="15"/>
  <c r="C401" i="15"/>
  <c r="C393" i="15"/>
  <c r="C385" i="15"/>
  <c r="C377" i="15"/>
  <c r="C369" i="15"/>
  <c r="C361" i="15"/>
  <c r="C353" i="15"/>
  <c r="C345" i="15"/>
  <c r="B314" i="15"/>
  <c r="C314" i="15"/>
  <c r="B282" i="15"/>
  <c r="C282" i="15"/>
  <c r="C230" i="15"/>
  <c r="B230" i="15"/>
  <c r="B226" i="15"/>
  <c r="C226" i="15"/>
  <c r="C166" i="15"/>
  <c r="B166" i="15"/>
  <c r="B162" i="15"/>
  <c r="C162" i="15"/>
  <c r="B306" i="15"/>
  <c r="C306" i="15"/>
  <c r="C270" i="15"/>
  <c r="B270" i="15"/>
  <c r="C489" i="15"/>
  <c r="C342" i="15"/>
  <c r="B335" i="15"/>
  <c r="C310" i="15"/>
  <c r="B303" i="15"/>
  <c r="C278" i="15"/>
  <c r="B271" i="15"/>
  <c r="B267" i="15"/>
  <c r="C222" i="15"/>
  <c r="B222" i="15"/>
  <c r="B218" i="15"/>
  <c r="C218" i="15"/>
  <c r="B207" i="15"/>
  <c r="B203" i="15"/>
  <c r="C158" i="15"/>
  <c r="B158" i="15"/>
  <c r="B154" i="15"/>
  <c r="C154" i="15"/>
  <c r="B143" i="15"/>
  <c r="B139" i="15"/>
  <c r="J24" i="5" l="1"/>
  <c r="J8" i="5" l="1"/>
  <c r="X7" i="4" l="1"/>
  <c r="D45" i="5" l="1"/>
  <c r="D35" i="5" l="1"/>
  <c r="G35" i="5" s="1"/>
  <c r="F36" i="5"/>
  <c r="D40" i="5"/>
  <c r="D39" i="5"/>
  <c r="F39" i="5" s="1"/>
  <c r="D38" i="5"/>
  <c r="F38" i="5" s="1"/>
  <c r="I12" i="5"/>
  <c r="J49" i="5" s="1"/>
  <c r="D41" i="5"/>
  <c r="F45" i="5" l="1"/>
  <c r="H45" i="5" s="1"/>
  <c r="F41" i="5"/>
  <c r="G41" i="5" s="1"/>
  <c r="G38" i="5"/>
  <c r="G39" i="5"/>
  <c r="G18" i="5" l="1"/>
  <c r="B18" i="5"/>
  <c r="B17" i="5"/>
  <c r="G17" i="5"/>
  <c r="G16" i="5"/>
  <c r="B16" i="5"/>
  <c r="G15" i="5"/>
  <c r="B15" i="5"/>
  <c r="G14" i="5"/>
  <c r="G32" i="5"/>
  <c r="G31" i="5"/>
  <c r="G23" i="5" l="1"/>
  <c r="G21" i="5"/>
  <c r="G20" i="5"/>
  <c r="K21" i="5"/>
  <c r="K20" i="5" l="1"/>
  <c r="B21" i="5"/>
  <c r="J18" i="5"/>
  <c r="K17" i="5"/>
  <c r="D43" i="5" s="1"/>
  <c r="E17" i="5"/>
  <c r="D44" i="5" s="1"/>
  <c r="J72" i="5"/>
  <c r="H41" i="5"/>
  <c r="H36" i="5"/>
  <c r="D36" i="5"/>
  <c r="G36" i="5" s="1"/>
  <c r="H35" i="5"/>
  <c r="C55" i="5" l="1"/>
  <c r="B55" i="5" s="1"/>
  <c r="F44" i="5"/>
  <c r="H44" i="5" s="1"/>
  <c r="D18" i="5"/>
  <c r="D28" i="5" s="1"/>
  <c r="D37" i="5" s="1"/>
  <c r="D42" i="5"/>
  <c r="F43" i="5"/>
  <c r="G43" i="5" s="1"/>
  <c r="F49" i="5"/>
  <c r="I35" i="5"/>
  <c r="H38" i="5"/>
  <c r="I38" i="5" s="1"/>
  <c r="G45" i="5"/>
  <c r="I36" i="5"/>
  <c r="H39" i="5"/>
  <c r="I39" i="5" s="1"/>
  <c r="I41" i="5"/>
  <c r="I45" i="5"/>
  <c r="H43" i="5" l="1"/>
  <c r="F42" i="5"/>
  <c r="G42" i="5" s="1"/>
  <c r="C54" i="5"/>
  <c r="B54" i="5" s="1"/>
  <c r="D30" i="5"/>
  <c r="I44" i="5"/>
  <c r="G44" i="5"/>
  <c r="Z61" i="3"/>
  <c r="Z60" i="3"/>
  <c r="H42" i="5" l="1"/>
  <c r="I42" i="5" s="1"/>
  <c r="F37" i="5"/>
  <c r="G37" i="5" s="1"/>
  <c r="F40" i="5"/>
  <c r="C53" i="5" s="1"/>
  <c r="E1" i="1"/>
  <c r="H40" i="5" l="1"/>
  <c r="I40" i="5" s="1"/>
  <c r="G40" i="5"/>
  <c r="F46" i="5" s="1"/>
  <c r="B53" i="5"/>
  <c r="C52" i="5"/>
  <c r="B52" i="5" s="1"/>
  <c r="H37" i="5"/>
  <c r="I37" i="5" l="1"/>
  <c r="J38" i="5"/>
  <c r="J56" i="5" s="1"/>
  <c r="G46" i="5"/>
  <c r="I43" i="5"/>
  <c r="D49" i="5" l="1"/>
  <c r="B57" i="5"/>
  <c r="K56" i="5" l="1"/>
</calcChain>
</file>

<file path=xl/sharedStrings.xml><?xml version="1.0" encoding="utf-8"?>
<sst xmlns="http://schemas.openxmlformats.org/spreadsheetml/2006/main" count="987" uniqueCount="377">
  <si>
    <t>Important Information to Order</t>
  </si>
  <si>
    <t>Date</t>
  </si>
  <si>
    <t>Client</t>
  </si>
  <si>
    <t>S.</t>
  </si>
  <si>
    <t>Surface</t>
  </si>
  <si>
    <t>P.</t>
  </si>
  <si>
    <t>Position</t>
  </si>
  <si>
    <t>Dr.</t>
  </si>
  <si>
    <t>Drawing</t>
  </si>
  <si>
    <t>KiKi Plan</t>
  </si>
  <si>
    <t>Project reference</t>
  </si>
  <si>
    <t>Pre order</t>
  </si>
  <si>
    <t>Date Pre Order</t>
  </si>
  <si>
    <t>Address</t>
  </si>
  <si>
    <t>Address - City</t>
  </si>
  <si>
    <t>N° Dorma</t>
  </si>
  <si>
    <t>Number reference</t>
  </si>
  <si>
    <t>Type of wall</t>
  </si>
  <si>
    <t>WB</t>
  </si>
  <si>
    <t>Week Booked</t>
  </si>
  <si>
    <t>Finish description</t>
  </si>
  <si>
    <t>FD.</t>
  </si>
  <si>
    <t>Final Dimensions</t>
  </si>
  <si>
    <t>Number position</t>
  </si>
  <si>
    <t>B.Track</t>
  </si>
  <si>
    <t>Beginning installation track</t>
  </si>
  <si>
    <t>Marque déposée</t>
  </si>
  <si>
    <t>Track installation</t>
  </si>
  <si>
    <t>E.Track</t>
  </si>
  <si>
    <t>End installation track</t>
  </si>
  <si>
    <t>Type of track</t>
  </si>
  <si>
    <t>R-Track with rack 9010</t>
  </si>
  <si>
    <t>Order</t>
  </si>
  <si>
    <t>Date Order</t>
  </si>
  <si>
    <t>Delivery date</t>
  </si>
  <si>
    <t>OC.</t>
  </si>
  <si>
    <t>State Order Confirmation</t>
  </si>
  <si>
    <t xml:space="preserve">Drawing </t>
  </si>
  <si>
    <t>Attached</t>
  </si>
  <si>
    <t>DD.</t>
  </si>
  <si>
    <t>Delivery Date</t>
  </si>
  <si>
    <t>Dorma offer</t>
  </si>
  <si>
    <t>I.</t>
  </si>
  <si>
    <t>Installation elements</t>
  </si>
  <si>
    <t>Order form</t>
  </si>
  <si>
    <t>F.</t>
  </si>
  <si>
    <t>Finished</t>
  </si>
  <si>
    <t>PRE ORDERS</t>
  </si>
  <si>
    <t>USINE</t>
  </si>
  <si>
    <t>N° SBI</t>
  </si>
  <si>
    <t>Project</t>
  </si>
  <si>
    <t>Type</t>
  </si>
  <si>
    <t>Model</t>
  </si>
  <si>
    <t>Pre Order</t>
  </si>
  <si>
    <t>N°Dorma</t>
  </si>
  <si>
    <t>WB.</t>
  </si>
  <si>
    <t>Comments</t>
  </si>
  <si>
    <t>Montant Achat</t>
  </si>
  <si>
    <t>Varitrans</t>
  </si>
  <si>
    <t>12 mm</t>
  </si>
  <si>
    <t>Oui</t>
  </si>
  <si>
    <t>ATELIER LACOUR</t>
  </si>
  <si>
    <t>Lycée Bergson</t>
  </si>
  <si>
    <t>Moduline</t>
  </si>
  <si>
    <t>41 dB 88 K</t>
  </si>
  <si>
    <t>CPL</t>
  </si>
  <si>
    <t>Moveo</t>
  </si>
  <si>
    <t>49 dB Business K/U</t>
  </si>
  <si>
    <t>HPL</t>
  </si>
  <si>
    <t>Non</t>
  </si>
  <si>
    <t>Variflex</t>
  </si>
  <si>
    <t>49 dB 100 K</t>
  </si>
  <si>
    <t>46 dB 88 K</t>
  </si>
  <si>
    <t>50 dB Glass</t>
  </si>
  <si>
    <t>8-10 mm</t>
  </si>
  <si>
    <t>58 dB 88 K</t>
  </si>
  <si>
    <t>42 dB Smart Line K/U</t>
  </si>
  <si>
    <t>53 dB 88 K</t>
  </si>
  <si>
    <t>38 dB 100 K</t>
  </si>
  <si>
    <t>44 dB 100 K</t>
  </si>
  <si>
    <t>57 dB 100 K</t>
  </si>
  <si>
    <t>60 dB 120 K/ U</t>
  </si>
  <si>
    <t>52 dB 100 K</t>
  </si>
  <si>
    <t>55 dB 100 K</t>
  </si>
  <si>
    <t>TAB2</t>
  </si>
  <si>
    <t>ORDERS</t>
  </si>
  <si>
    <t>Vérifié</t>
  </si>
  <si>
    <t>50 dB 100 U</t>
  </si>
  <si>
    <t>En attente</t>
  </si>
  <si>
    <t>38 dB 100 U</t>
  </si>
  <si>
    <t>44 dB Glass</t>
  </si>
  <si>
    <t>2 Point Suspension Sealingstroke Top / Bottom : 20 mm</t>
  </si>
  <si>
    <t>1 Point Suspension Sealingstroke Top : 30 mm / Bottom : 30 mm</t>
  </si>
  <si>
    <t>VARIFLEX F60/A2 Max. LH without joint : 2950 mm</t>
  </si>
  <si>
    <t>VARIFLEX F30/B1 Max. LH without joint : 3650 mm</t>
  </si>
  <si>
    <t>VARIFLEX S Max. LH without joint : 3200 mm</t>
  </si>
  <si>
    <t>VARIFLEX K/U Max. LH without joint : 4100 mm</t>
  </si>
  <si>
    <t>MOVEO K/U Max. LH without joint : 4100 mm</t>
  </si>
  <si>
    <t>Manual</t>
  </si>
  <si>
    <t>Variflex F90</t>
  </si>
  <si>
    <t>Variflex F60</t>
  </si>
  <si>
    <t>Semi-auto</t>
  </si>
  <si>
    <t>Variflex F30</t>
  </si>
  <si>
    <t>Semi-auto B1</t>
  </si>
  <si>
    <t>Manual B1</t>
  </si>
  <si>
    <t>Variflex 120</t>
  </si>
  <si>
    <t>Variflex 100</t>
  </si>
  <si>
    <t>ComforTronic</t>
  </si>
  <si>
    <t>Max</t>
  </si>
  <si>
    <t xml:space="preserve">Min </t>
  </si>
  <si>
    <t>DT-EX-W</t>
  </si>
  <si>
    <t>DT-EX-E</t>
  </si>
  <si>
    <t>DT-EX-Y/Z</t>
  </si>
  <si>
    <t>DTZ</t>
  </si>
  <si>
    <t>DT</t>
  </si>
  <si>
    <t>LDH</t>
  </si>
  <si>
    <t>LH*</t>
  </si>
  <si>
    <t>Operation</t>
  </si>
  <si>
    <t>ELEMENT DIMENSION</t>
  </si>
  <si>
    <t>GE-EX-E</t>
  </si>
  <si>
    <t>GE-EX-Y/Z</t>
  </si>
  <si>
    <t>GE</t>
  </si>
  <si>
    <t>MONTANT</t>
  </si>
  <si>
    <t>FT</t>
  </si>
  <si>
    <t>TA</t>
  </si>
  <si>
    <t>SL OF EE</t>
  </si>
  <si>
    <t>WA</t>
  </si>
  <si>
    <t>SL</t>
  </si>
  <si>
    <t>WE</t>
  </si>
  <si>
    <t>EE</t>
  </si>
  <si>
    <t>FE</t>
  </si>
  <si>
    <t>VE</t>
  </si>
  <si>
    <t>K-Track 2P</t>
  </si>
  <si>
    <t>R-Track 2P</t>
  </si>
  <si>
    <t>CD-Track 2P</t>
  </si>
  <si>
    <t>S14-Track 2P</t>
  </si>
  <si>
    <t>KE 2 POINT SUSPENSION</t>
  </si>
  <si>
    <t>AWA 2 POINT SUSPENSION</t>
  </si>
  <si>
    <t>TEF 2 POINT SUSPENSION</t>
  </si>
  <si>
    <t>TE 2 POINT SUSPENSION</t>
  </si>
  <si>
    <t>Course TE</t>
  </si>
  <si>
    <t>CD-Track</t>
  </si>
  <si>
    <t>K-Track</t>
  </si>
  <si>
    <t>R-Track</t>
  </si>
  <si>
    <t>ST14-Track</t>
  </si>
  <si>
    <t>2 Point Suspension</t>
  </si>
  <si>
    <t>2P =</t>
  </si>
  <si>
    <t>AWA</t>
  </si>
  <si>
    <t>TEF 2 Point Suspension</t>
  </si>
  <si>
    <t>TE 2 Point Suspension</t>
  </si>
  <si>
    <t>Sans</t>
  </si>
  <si>
    <t>TEF 1 Point Suspension</t>
  </si>
  <si>
    <t>TE 1 Point Suspension</t>
  </si>
  <si>
    <t>K-Track 1P</t>
  </si>
  <si>
    <t>R-Track 1P</t>
  </si>
  <si>
    <t>CD-Track 1P</t>
  </si>
  <si>
    <t>S14-Track 1P</t>
  </si>
  <si>
    <t>KE 1 POINT SUSPENSION</t>
  </si>
  <si>
    <t>AWA 1 POINT SUSPENSION</t>
  </si>
  <si>
    <t>TEF 1 POINT SUSPENSION</t>
  </si>
  <si>
    <t>TE 1 POINT SUSPENSION</t>
  </si>
  <si>
    <t>Position 10</t>
  </si>
  <si>
    <t>Position 9</t>
  </si>
  <si>
    <t>Position 8</t>
  </si>
  <si>
    <t>Position 7</t>
  </si>
  <si>
    <t>1 Point Suspension</t>
  </si>
  <si>
    <t>1P =</t>
  </si>
  <si>
    <t>Position 6</t>
  </si>
  <si>
    <t>Position 5</t>
  </si>
  <si>
    <t>Position 4</t>
  </si>
  <si>
    <t>Réfusé</t>
  </si>
  <si>
    <t>Position 3</t>
  </si>
  <si>
    <t>Position 2</t>
  </si>
  <si>
    <t>Position 1</t>
  </si>
  <si>
    <t>6-6 mm</t>
  </si>
  <si>
    <t>M1</t>
  </si>
  <si>
    <t>CF30</t>
  </si>
  <si>
    <t>Standard</t>
  </si>
  <si>
    <t>NC</t>
  </si>
  <si>
    <t>Functional</t>
  </si>
  <si>
    <t>Design</t>
  </si>
  <si>
    <t>Classic</t>
  </si>
  <si>
    <t>POIDS DES ELEMENTS</t>
  </si>
  <si>
    <t>POIDS SUSPENSION</t>
  </si>
  <si>
    <t>Cloison</t>
  </si>
  <si>
    <t>Cover Plate</t>
  </si>
  <si>
    <t>Rw (dB)</t>
  </si>
  <si>
    <t>Poids</t>
  </si>
  <si>
    <t>Profile</t>
  </si>
  <si>
    <t>Note</t>
  </si>
  <si>
    <t>TYPE DE RAIL</t>
  </si>
  <si>
    <t>R-Track avec ailettes</t>
  </si>
  <si>
    <t>ST-Track</t>
  </si>
  <si>
    <t>MR-Track</t>
  </si>
  <si>
    <t>38 dB Smart Line K/U</t>
  </si>
  <si>
    <t>Smart Line K/U</t>
  </si>
  <si>
    <t>10 mm MDF</t>
  </si>
  <si>
    <t>38 dB TE / AWA / KE</t>
  </si>
  <si>
    <t xml:space="preserve">42 Db TE / 43 dB AWA </t>
  </si>
  <si>
    <t>Poids (kg/m)</t>
  </si>
  <si>
    <t>Business K/U</t>
  </si>
  <si>
    <t>49 dB TE / 50 dB AWA</t>
  </si>
  <si>
    <t>55 dB Design Line K/U</t>
  </si>
  <si>
    <t>Design Line K/U</t>
  </si>
  <si>
    <t>1P de suspension</t>
  </si>
  <si>
    <t>MAX. DISTANCES SUSPENSION</t>
  </si>
  <si>
    <t>Max. Poids (kg/elt)</t>
  </si>
  <si>
    <t>Glass</t>
  </si>
  <si>
    <t>6 + 6 mm Glass</t>
  </si>
  <si>
    <t>8 + 10 Glass</t>
  </si>
  <si>
    <t>51 dB Acoustic 1-Side interior</t>
  </si>
  <si>
    <t>Acoustic 1-Side interior</t>
  </si>
  <si>
    <t>MDF Acoustic</t>
  </si>
  <si>
    <t>47 dB Acoustic 2-Side interior</t>
  </si>
  <si>
    <t>Acoustic 2-Side interior</t>
  </si>
  <si>
    <t>450 **</t>
  </si>
  <si>
    <t>400 **</t>
  </si>
  <si>
    <t>POIDS ADDITIONNEL</t>
  </si>
  <si>
    <t>500 *</t>
  </si>
  <si>
    <r>
      <t xml:space="preserve">LH </t>
    </r>
    <r>
      <rPr>
        <sz val="10"/>
        <color theme="1"/>
        <rFont val="Calibri"/>
        <family val="2"/>
      </rPr>
      <t>≥</t>
    </r>
    <r>
      <rPr>
        <sz val="10"/>
        <color theme="1"/>
        <rFont val="Calibri Light"/>
        <family val="2"/>
      </rPr>
      <t xml:space="preserve"> 4500 mm avec les éléments de connexion</t>
    </r>
  </si>
  <si>
    <t>kg / élément</t>
  </si>
  <si>
    <t>TE</t>
  </si>
  <si>
    <t>2P de suspension</t>
  </si>
  <si>
    <t>265 ***</t>
  </si>
  <si>
    <t>100 K</t>
  </si>
  <si>
    <t>16 mm Chipboard</t>
  </si>
  <si>
    <t>Solid</t>
  </si>
  <si>
    <t>285 ***</t>
  </si>
  <si>
    <t>310 ***</t>
  </si>
  <si>
    <t>330 ***</t>
  </si>
  <si>
    <t>360 ***</t>
  </si>
  <si>
    <t>Top</t>
  </si>
  <si>
    <t>400 ***</t>
  </si>
  <si>
    <t>440 ***</t>
  </si>
  <si>
    <t>500 ***</t>
  </si>
  <si>
    <t>100 U</t>
  </si>
  <si>
    <t>45 dB 100 U</t>
  </si>
  <si>
    <t>52 dB 100 U</t>
  </si>
  <si>
    <t>* Moveo: LH max.=3500 / Variflex: LH max.=5000</t>
  </si>
  <si>
    <t>55 dB 100 U</t>
  </si>
  <si>
    <t>** Rail anodisé et renforcé, zone de parking recouvert avec un angle métallique</t>
  </si>
  <si>
    <t>57 dB 100 U</t>
  </si>
  <si>
    <t>*** Avec steel insert</t>
  </si>
  <si>
    <t>38 dB 100 S</t>
  </si>
  <si>
    <t>100 S</t>
  </si>
  <si>
    <t>1,0 mm Steel</t>
  </si>
  <si>
    <t>SUPPORT</t>
  </si>
  <si>
    <t>44 dB 100 S</t>
  </si>
  <si>
    <t>Béton</t>
  </si>
  <si>
    <t>Bois</t>
  </si>
  <si>
    <t>Métallique</t>
  </si>
  <si>
    <t>Spécial</t>
  </si>
  <si>
    <t>48 dB 100 S</t>
  </si>
  <si>
    <t>52 dB 100 S</t>
  </si>
  <si>
    <t>BARRIERE PHONIQUE</t>
  </si>
  <si>
    <t>kg/m²</t>
  </si>
  <si>
    <t>56 dB 100 S</t>
  </si>
  <si>
    <t>38/45 dB - Acoustimass 80mm</t>
  </si>
  <si>
    <t>58 dB 100 S</t>
  </si>
  <si>
    <t>49/50 dB - 2 BA 13 + 45 mm</t>
  </si>
  <si>
    <t>52/57 dB - 4 BA 13 + 45 mm</t>
  </si>
  <si>
    <t>52 dB EI 30 K</t>
  </si>
  <si>
    <t>EI 30 K</t>
  </si>
  <si>
    <t>16 mm A2 Particles</t>
  </si>
  <si>
    <t>58/60 dB - 6 BA 13 + 45 mm</t>
  </si>
  <si>
    <t>57 dB EI 30 K</t>
  </si>
  <si>
    <t>SUSUSPENSION</t>
  </si>
  <si>
    <t>kg/ml</t>
  </si>
  <si>
    <t>58 dB 120 K/ U</t>
  </si>
  <si>
    <t>120 K/ U</t>
  </si>
  <si>
    <t>Tige filetée</t>
  </si>
  <si>
    <t>Platine joue de poutre</t>
  </si>
  <si>
    <t>Rail KMT</t>
  </si>
  <si>
    <t>Consoles</t>
  </si>
  <si>
    <t>Spéciale</t>
  </si>
  <si>
    <t>ML88</t>
  </si>
  <si>
    <t>ML</t>
  </si>
  <si>
    <t>MATERIEL</t>
  </si>
  <si>
    <t>BA 13 mm</t>
  </si>
  <si>
    <t>MDF 16 mm</t>
  </si>
  <si>
    <t>Agglo 16 mm</t>
  </si>
  <si>
    <t>Laine minérale 45 mm</t>
  </si>
  <si>
    <t>Acoustimass 80 mm</t>
  </si>
  <si>
    <t>Platine de fixation 180 x 60 x 8</t>
  </si>
  <si>
    <t>U</t>
  </si>
  <si>
    <t>Platine à souder 170 x 30 x 8</t>
  </si>
  <si>
    <t>Tige filetée M10 x 1000</t>
  </si>
  <si>
    <t>Metaline</t>
  </si>
  <si>
    <t>CACHE RAIL</t>
  </si>
  <si>
    <t>Hors lot SBI</t>
  </si>
  <si>
    <t>Lot SBI</t>
  </si>
  <si>
    <t>Dorma</t>
  </si>
  <si>
    <t>TAB3</t>
  </si>
  <si>
    <t>PROJETS TERMINES</t>
  </si>
  <si>
    <t>Terminé</t>
  </si>
  <si>
    <t>SWG</t>
  </si>
  <si>
    <t>CALCUL DES ELEMENTS</t>
  </si>
  <si>
    <t>DV</t>
  </si>
  <si>
    <t>Nom du Projet</t>
  </si>
  <si>
    <t>Bâtiment</t>
  </si>
  <si>
    <t>Etage</t>
  </si>
  <si>
    <t>Adresse de chantier</t>
  </si>
  <si>
    <t>Ville</t>
  </si>
  <si>
    <t>CP</t>
  </si>
  <si>
    <t>Type de cloison</t>
  </si>
  <si>
    <t>Rw</t>
  </si>
  <si>
    <t>Suspension</t>
  </si>
  <si>
    <r>
      <t>Poids (kg/m</t>
    </r>
    <r>
      <rPr>
        <vertAlign val="superscript"/>
        <sz val="10"/>
        <color theme="1"/>
        <rFont val="Calibri Light"/>
        <family val="2"/>
        <scheme val="major"/>
      </rPr>
      <t>2</t>
    </r>
    <r>
      <rPr>
        <sz val="10"/>
        <color theme="1"/>
        <rFont val="Calibri Light"/>
        <family val="2"/>
        <scheme val="major"/>
      </rPr>
      <t>)</t>
    </r>
  </si>
  <si>
    <t>Longueur cloison (mm)</t>
  </si>
  <si>
    <t>Hauteur sous rail (mm)</t>
  </si>
  <si>
    <t>,</t>
  </si>
  <si>
    <t>Type de Rail</t>
  </si>
  <si>
    <t>Barrière phonique</t>
  </si>
  <si>
    <t>Hauteur plénum (mm)</t>
  </si>
  <si>
    <t>Elément de porte</t>
  </si>
  <si>
    <t>Elément télescopique</t>
  </si>
  <si>
    <t>Elément d'angle</t>
  </si>
  <si>
    <t>Montant de départ SL</t>
  </si>
  <si>
    <t>Montant d'arrivée WA</t>
  </si>
  <si>
    <t>Nb</t>
  </si>
  <si>
    <t>Longueur</t>
  </si>
  <si>
    <t>Total</t>
  </si>
  <si>
    <t>Elément le plus défavorable (kg)</t>
  </si>
  <si>
    <t>Longueur Finale</t>
  </si>
  <si>
    <t>Poids de la cloison</t>
  </si>
  <si>
    <t>kg</t>
  </si>
  <si>
    <t>Poids barrière phonique + rail</t>
  </si>
  <si>
    <t>Distance maximales entre chaque suspension sur le linéaire de la position</t>
  </si>
  <si>
    <t>Commentaires</t>
  </si>
  <si>
    <t>Compactline 10 mm</t>
  </si>
  <si>
    <t>Compactline 12 mm</t>
  </si>
  <si>
    <t>56 dB 88 K</t>
  </si>
  <si>
    <t>Prêt à peindre</t>
  </si>
  <si>
    <t>Begin Week / Not Started / Finished</t>
  </si>
  <si>
    <t>Nombre éléments NE 1</t>
  </si>
  <si>
    <t>Longueur élément NE 1</t>
  </si>
  <si>
    <t>Ou choisir nombre éléments NE 1</t>
  </si>
  <si>
    <t>Ou choisir éléments NE 2</t>
  </si>
  <si>
    <t>NE 1</t>
  </si>
  <si>
    <t>NE 2</t>
  </si>
  <si>
    <t>CCFD</t>
  </si>
  <si>
    <t>31 dB SWG 120</t>
  </si>
  <si>
    <t>37 dB SWG 120</t>
  </si>
  <si>
    <t>41 dB SWG 120</t>
  </si>
  <si>
    <t>44 dB SWG 120</t>
  </si>
  <si>
    <t>46 dB SWG 120</t>
  </si>
  <si>
    <t>48 dB SWG 120</t>
  </si>
  <si>
    <t>OCELLIS</t>
  </si>
  <si>
    <t>Salle de Réunion</t>
  </si>
  <si>
    <t>Reference</t>
  </si>
  <si>
    <t>Eurocea</t>
  </si>
  <si>
    <t>Référence</t>
  </si>
  <si>
    <t>Livraison</t>
  </si>
  <si>
    <t>Achats usine</t>
  </si>
  <si>
    <t>Total général</t>
  </si>
  <si>
    <t>2017</t>
  </si>
  <si>
    <t>janv</t>
  </si>
  <si>
    <t>Années</t>
  </si>
  <si>
    <t>Somme de Achats usine</t>
  </si>
  <si>
    <t>INTERPOSE</t>
  </si>
  <si>
    <t>ADP</t>
  </si>
  <si>
    <t>AKMO</t>
  </si>
  <si>
    <t>Tableau Achats</t>
  </si>
  <si>
    <t>Tableau Order</t>
  </si>
  <si>
    <t>Tour Altais</t>
  </si>
  <si>
    <t>PASP</t>
  </si>
  <si>
    <t>Pie Vert</t>
  </si>
  <si>
    <t>Université Nantes</t>
  </si>
  <si>
    <t xml:space="preserve">BOUYGUES </t>
  </si>
  <si>
    <t>AAAA</t>
  </si>
  <si>
    <t>AZERTY</t>
  </si>
  <si>
    <t>BBBB</t>
  </si>
  <si>
    <t>AZEQSD</t>
  </si>
  <si>
    <t>CCCC</t>
  </si>
  <si>
    <t>AQWSX</t>
  </si>
  <si>
    <t>mars</t>
  </si>
  <si>
    <t>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</si>
</sst>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#,##0.00\ &quot;€&quot;"/>
  </numFmts>
  <fonts count="60" x14ac:knownFonts="1">
    <font>
      <sz val="11"/>
      <color indexed="8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 Light"/>
      <family val="2"/>
    </font>
    <font>
      <b/>
      <sz val="10"/>
      <color indexed="8"/>
      <name val="Calibri Light"/>
      <family val="2"/>
    </font>
    <font>
      <sz val="16"/>
      <color indexed="8"/>
      <name val="Calibri Light"/>
      <family val="2"/>
    </font>
    <font>
      <b/>
      <sz val="12"/>
      <color indexed="8"/>
      <name val="Calibri Light"/>
      <family val="2"/>
    </font>
    <font>
      <i/>
      <sz val="10"/>
      <color indexed="8"/>
      <name val="Calibri Light"/>
      <family val="2"/>
    </font>
    <font>
      <b/>
      <i/>
      <sz val="10"/>
      <color indexed="8"/>
      <name val="Calibri Light"/>
      <family val="2"/>
    </font>
    <font>
      <i/>
      <sz val="10"/>
      <color indexed="10"/>
      <name val="Calibri Light"/>
      <family val="2"/>
    </font>
    <font>
      <b/>
      <sz val="11"/>
      <color indexed="8"/>
      <name val="Calibri Light"/>
      <family val="2"/>
    </font>
    <font>
      <sz val="10"/>
      <color indexed="10"/>
      <name val="Calibri Light"/>
      <family val="2"/>
    </font>
    <font>
      <b/>
      <sz val="72"/>
      <color indexed="8"/>
      <name val="Calibri Light"/>
      <family val="2"/>
    </font>
    <font>
      <b/>
      <sz val="28"/>
      <color indexed="8"/>
      <name val="Calibri Light"/>
      <family val="2"/>
    </font>
    <font>
      <i/>
      <u/>
      <sz val="12"/>
      <color indexed="8"/>
      <name val="Calibri Light"/>
      <family val="2"/>
    </font>
    <font>
      <b/>
      <sz val="11"/>
      <color indexed="43"/>
      <name val="Calibri Light"/>
      <family val="2"/>
    </font>
    <font>
      <b/>
      <sz val="11"/>
      <color indexed="42"/>
      <name val="Calibri Light"/>
      <family val="2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b/>
      <sz val="11"/>
      <color theme="9" tint="0.59999389629810485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0"/>
      <color indexed="8"/>
      <name val="Calibri Light"/>
      <family val="2"/>
    </font>
    <font>
      <b/>
      <sz val="9"/>
      <color rgb="FF000000"/>
      <name val="Calibri Light"/>
      <family val="2"/>
    </font>
    <font>
      <sz val="16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  <font>
      <vertAlign val="superscript"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16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sz val="10"/>
      <color theme="2" tint="-0.74999237037263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0"/>
      <name val="Arial"/>
      <family val="2"/>
    </font>
    <font>
      <b/>
      <sz val="28"/>
      <color theme="0"/>
      <name val="Calibri Light"/>
      <family val="2"/>
    </font>
    <font>
      <i/>
      <u/>
      <sz val="12"/>
      <color theme="0"/>
      <name val="Calibri Light"/>
      <family val="2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  <font>
      <sz val="11"/>
      <color indexed="8"/>
      <name val="Calibri Light"/>
      <family val="2"/>
      <scheme val="maj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auto="1"/>
      </right>
      <top style="medium">
        <color indexed="64"/>
      </top>
      <bottom style="thin">
        <color indexed="64"/>
      </bottom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  <border>
      <left/>
      <right style="dashed">
        <color auto="1"/>
      </right>
      <top style="medium">
        <color indexed="64"/>
      </top>
      <bottom style="thin">
        <color indexed="64"/>
      </bottom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  <border>
      <left/>
      <right style="dashed">
        <color auto="1"/>
      </right>
      <top style="medium">
        <color indexed="64"/>
      </top>
      <bottom style="thin">
        <color indexed="64"/>
      </bottom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1" fillId="0" borderId="0"/>
    <xf numFmtId="0" fontId="54" fillId="0" borderId="0"/>
  </cellStyleXfs>
  <cellXfs count="534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 vertical="top"/>
    </xf>
    <xf numFmtId="1" fontId="20" fillId="0" borderId="0" xfId="0" applyNumberFormat="1" applyFont="1" applyAlignment="1">
      <alignment horizontal="center" vertical="top"/>
    </xf>
    <xf numFmtId="164" fontId="20" fillId="0" borderId="0" xfId="0" applyNumberFormat="1" applyFont="1" applyAlignment="1">
      <alignment horizontal="center" vertical="top"/>
    </xf>
    <xf numFmtId="164" fontId="20" fillId="0" borderId="0" xfId="0" applyNumberFormat="1" applyFont="1" applyAlignment="1">
      <alignment horizontal="left" vertical="top"/>
    </xf>
    <xf numFmtId="0" fontId="20" fillId="0" borderId="0" xfId="0" applyFont="1" applyAlignment="1">
      <alignment horizontal="left" vertical="top"/>
    </xf>
    <xf numFmtId="14" fontId="24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64" fontId="20" fillId="0" borderId="0" xfId="0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1" fontId="24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164" fontId="24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64" fontId="21" fillId="0" borderId="0" xfId="0" applyNumberFormat="1" applyFont="1" applyAlignment="1">
      <alignment horizontal="left" vertical="center"/>
    </xf>
    <xf numFmtId="165" fontId="20" fillId="0" borderId="20" xfId="0" applyNumberFormat="1" applyFont="1" applyBorder="1" applyAlignment="1">
      <alignment horizontal="right" vertical="center"/>
    </xf>
    <xf numFmtId="0" fontId="20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" fontId="20" fillId="0" borderId="0" xfId="0" applyNumberFormat="1" applyFont="1" applyAlignment="1" applyProtection="1">
      <alignment horizontal="center" vertical="center"/>
      <protection locked="0"/>
    </xf>
    <xf numFmtId="164" fontId="20" fillId="0" borderId="0" xfId="0" applyNumberFormat="1" applyFont="1" applyAlignment="1" applyProtection="1">
      <alignment horizontal="center" vertical="center"/>
      <protection locked="0"/>
    </xf>
    <xf numFmtId="1" fontId="28" fillId="0" borderId="0" xfId="0" applyNumberFormat="1" applyFont="1" applyAlignment="1" applyProtection="1">
      <alignment horizontal="center" vertical="center"/>
      <protection locked="0"/>
    </xf>
    <xf numFmtId="164" fontId="20" fillId="0" borderId="0" xfId="0" applyNumberFormat="1" applyFont="1" applyAlignment="1" applyProtection="1">
      <alignment horizontal="left" vertical="center"/>
      <protection locked="0"/>
    </xf>
    <xf numFmtId="1" fontId="20" fillId="0" borderId="0" xfId="0" applyNumberFormat="1" applyFont="1" applyAlignment="1" applyProtection="1">
      <alignment horizontal="left" vertical="center"/>
      <protection locked="0"/>
    </xf>
    <xf numFmtId="165" fontId="20" fillId="0" borderId="0" xfId="0" applyNumberFormat="1" applyFont="1" applyAlignment="1">
      <alignment horizontal="right" vertical="center"/>
    </xf>
    <xf numFmtId="0" fontId="20" fillId="0" borderId="0" xfId="0" applyFont="1" applyAlignment="1" applyProtection="1">
      <alignment vertical="center"/>
      <protection locked="0"/>
    </xf>
    <xf numFmtId="164" fontId="20" fillId="0" borderId="0" xfId="0" applyNumberFormat="1" applyFont="1" applyAlignment="1">
      <alignment horizontal="left" vertical="center"/>
    </xf>
    <xf numFmtId="0" fontId="27" fillId="33" borderId="21" xfId="0" applyFont="1" applyFill="1" applyBorder="1" applyAlignment="1" applyProtection="1">
      <alignment horizontal="center" vertical="center"/>
      <protection locked="0"/>
    </xf>
    <xf numFmtId="0" fontId="27" fillId="33" borderId="25" xfId="0" applyFont="1" applyFill="1" applyBorder="1" applyAlignment="1" applyProtection="1">
      <alignment horizontal="center" vertical="center"/>
      <protection locked="0"/>
    </xf>
    <xf numFmtId="1" fontId="27" fillId="33" borderId="25" xfId="0" applyNumberFormat="1" applyFont="1" applyFill="1" applyBorder="1" applyAlignment="1" applyProtection="1">
      <alignment horizontal="center" vertical="center"/>
      <protection locked="0"/>
    </xf>
    <xf numFmtId="164" fontId="27" fillId="33" borderId="25" xfId="0" applyNumberFormat="1" applyFont="1" applyFill="1" applyBorder="1" applyAlignment="1" applyProtection="1">
      <alignment horizontal="center" vertical="center"/>
      <protection locked="0"/>
    </xf>
    <xf numFmtId="0" fontId="27" fillId="33" borderId="25" xfId="0" applyFont="1" applyFill="1" applyBorder="1" applyAlignment="1" applyProtection="1">
      <alignment horizontal="left" vertical="center"/>
      <protection locked="0"/>
    </xf>
    <xf numFmtId="0" fontId="27" fillId="33" borderId="26" xfId="0" applyFont="1" applyFill="1" applyBorder="1" applyAlignment="1" applyProtection="1">
      <alignment horizontal="center" vertical="center"/>
      <protection locked="0"/>
    </xf>
    <xf numFmtId="0" fontId="21" fillId="34" borderId="23" xfId="0" applyFont="1" applyFill="1" applyBorder="1" applyAlignment="1">
      <alignment horizontal="left" vertical="center"/>
    </xf>
    <xf numFmtId="0" fontId="21" fillId="34" borderId="0" xfId="0" applyFont="1" applyFill="1" applyBorder="1" applyAlignment="1">
      <alignment horizontal="left" vertical="center"/>
    </xf>
    <xf numFmtId="1" fontId="21" fillId="34" borderId="0" xfId="0" applyNumberFormat="1" applyFont="1" applyFill="1" applyBorder="1" applyAlignment="1">
      <alignment horizontal="center" vertical="center"/>
    </xf>
    <xf numFmtId="164" fontId="21" fillId="34" borderId="0" xfId="0" applyNumberFormat="1" applyFont="1" applyFill="1" applyBorder="1" applyAlignment="1">
      <alignment horizontal="center" vertical="center"/>
    </xf>
    <xf numFmtId="0" fontId="21" fillId="34" borderId="0" xfId="0" applyFont="1" applyFill="1" applyBorder="1" applyAlignment="1">
      <alignment horizontal="center" vertical="center"/>
    </xf>
    <xf numFmtId="164" fontId="21" fillId="34" borderId="14" xfId="0" applyNumberFormat="1" applyFont="1" applyFill="1" applyBorder="1" applyAlignment="1">
      <alignment horizontal="left" vertical="center"/>
    </xf>
    <xf numFmtId="164" fontId="21" fillId="34" borderId="0" xfId="0" applyNumberFormat="1" applyFont="1" applyFill="1" applyBorder="1" applyAlignment="1">
      <alignment horizontal="left" vertical="center"/>
    </xf>
    <xf numFmtId="1" fontId="21" fillId="34" borderId="0" xfId="0" applyNumberFormat="1" applyFont="1" applyFill="1" applyBorder="1" applyAlignment="1">
      <alignment horizontal="left" vertical="center"/>
    </xf>
    <xf numFmtId="0" fontId="21" fillId="34" borderId="13" xfId="0" applyFont="1" applyFill="1" applyBorder="1" applyAlignment="1">
      <alignment horizontal="left" vertical="center"/>
    </xf>
    <xf numFmtId="0" fontId="21" fillId="34" borderId="22" xfId="0" applyFont="1" applyFill="1" applyBorder="1" applyAlignment="1">
      <alignment horizontal="center" vertical="center"/>
    </xf>
    <xf numFmtId="0" fontId="20" fillId="0" borderId="0" xfId="0" applyFont="1" applyFill="1" applyAlignment="1" applyProtection="1">
      <alignment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32" fillId="33" borderId="24" xfId="0" applyFont="1" applyFill="1" applyBorder="1" applyAlignment="1" applyProtection="1">
      <alignment horizontal="center" vertical="center"/>
      <protection locked="0"/>
    </xf>
    <xf numFmtId="0" fontId="32" fillId="33" borderId="25" xfId="0" applyFont="1" applyFill="1" applyBorder="1" applyAlignment="1" applyProtection="1">
      <alignment horizontal="center" vertical="center"/>
      <protection locked="0"/>
    </xf>
    <xf numFmtId="0" fontId="21" fillId="34" borderId="27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left" vertical="center"/>
    </xf>
    <xf numFmtId="0" fontId="21" fillId="34" borderId="15" xfId="0" applyFont="1" applyFill="1" applyBorder="1" applyAlignment="1">
      <alignment horizontal="center" vertical="center"/>
    </xf>
    <xf numFmtId="1" fontId="21" fillId="34" borderId="15" xfId="0" applyNumberFormat="1" applyFont="1" applyFill="1" applyBorder="1" applyAlignment="1">
      <alignment horizontal="center" vertical="center"/>
    </xf>
    <xf numFmtId="164" fontId="21" fillId="34" borderId="15" xfId="0" applyNumberFormat="1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165" fontId="20" fillId="0" borderId="21" xfId="0" applyNumberFormat="1" applyFont="1" applyBorder="1" applyAlignment="1">
      <alignment horizontal="right" vertical="center"/>
    </xf>
    <xf numFmtId="0" fontId="34" fillId="0" borderId="0" xfId="42" applyFont="1"/>
    <xf numFmtId="0" fontId="34" fillId="0" borderId="0" xfId="42" applyFont="1" applyAlignment="1">
      <alignment horizontal="center"/>
    </xf>
    <xf numFmtId="0" fontId="34" fillId="0" borderId="0" xfId="42" applyFont="1" applyBorder="1" applyAlignment="1">
      <alignment horizontal="center"/>
    </xf>
    <xf numFmtId="0" fontId="34" fillId="0" borderId="10" xfId="42" applyFont="1" applyBorder="1" applyAlignment="1">
      <alignment horizontal="center"/>
    </xf>
    <xf numFmtId="0" fontId="34" fillId="0" borderId="23" xfId="42" applyFont="1" applyBorder="1" applyAlignment="1">
      <alignment horizontal="center"/>
    </xf>
    <xf numFmtId="0" fontId="34" fillId="0" borderId="0" xfId="42" applyFont="1" applyAlignment="1">
      <alignment horizontal="center" vertical="center"/>
    </xf>
    <xf numFmtId="0" fontId="34" fillId="0" borderId="0" xfId="42" applyFont="1" applyBorder="1" applyAlignment="1">
      <alignment horizontal="center" vertical="center"/>
    </xf>
    <xf numFmtId="0" fontId="34" fillId="0" borderId="23" xfId="42" applyFont="1" applyBorder="1" applyAlignment="1">
      <alignment horizontal="center" vertical="center"/>
    </xf>
    <xf numFmtId="0" fontId="34" fillId="0" borderId="10" xfId="42" applyFont="1" applyBorder="1"/>
    <xf numFmtId="0" fontId="34" fillId="0" borderId="23" xfId="42" applyFont="1" applyBorder="1"/>
    <xf numFmtId="0" fontId="34" fillId="0" borderId="15" xfId="42" applyFont="1" applyBorder="1" applyAlignment="1">
      <alignment horizontal="center"/>
    </xf>
    <xf numFmtId="0" fontId="34" fillId="0" borderId="14" xfId="42" applyFont="1" applyBorder="1" applyAlignment="1">
      <alignment horizontal="center"/>
    </xf>
    <xf numFmtId="0" fontId="34" fillId="0" borderId="15" xfId="42" applyFont="1" applyBorder="1" applyAlignment="1">
      <alignment horizontal="center" vertical="center"/>
    </xf>
    <xf numFmtId="0" fontId="34" fillId="0" borderId="14" xfId="42" applyFont="1" applyBorder="1" applyAlignment="1">
      <alignment horizontal="center" vertical="center"/>
    </xf>
    <xf numFmtId="0" fontId="34" fillId="0" borderId="15" xfId="42" applyFont="1" applyBorder="1" applyAlignment="1">
      <alignment horizontal="left"/>
    </xf>
    <xf numFmtId="0" fontId="34" fillId="0" borderId="15" xfId="42" applyFont="1" applyBorder="1" applyAlignment="1">
      <alignment horizontal="left" vertical="center"/>
    </xf>
    <xf numFmtId="0" fontId="34" fillId="0" borderId="0" xfId="42" applyFont="1" applyAlignment="1">
      <alignment horizontal="left"/>
    </xf>
    <xf numFmtId="0" fontId="34" fillId="0" borderId="0" xfId="42" applyFont="1" applyAlignment="1">
      <alignment horizontal="left" vertical="center"/>
    </xf>
    <xf numFmtId="0" fontId="34" fillId="0" borderId="16" xfId="42" applyFont="1" applyBorder="1" applyAlignment="1">
      <alignment horizontal="center" vertical="center"/>
    </xf>
    <xf numFmtId="0" fontId="34" fillId="0" borderId="15" xfId="42" applyFont="1" applyBorder="1" applyAlignment="1">
      <alignment vertical="center"/>
    </xf>
    <xf numFmtId="0" fontId="34" fillId="0" borderId="13" xfId="42" applyFont="1" applyBorder="1" applyAlignment="1">
      <alignment horizontal="center" vertical="center"/>
    </xf>
    <xf numFmtId="0" fontId="34" fillId="0" borderId="0" xfId="42" applyFont="1" applyBorder="1" applyAlignment="1">
      <alignment horizontal="left"/>
    </xf>
    <xf numFmtId="0" fontId="34" fillId="0" borderId="0" xfId="42" applyFont="1" applyBorder="1" applyAlignment="1">
      <alignment vertical="center"/>
    </xf>
    <xf numFmtId="0" fontId="34" fillId="0" borderId="16" xfId="42" applyFont="1" applyBorder="1" applyAlignment="1">
      <alignment horizontal="center"/>
    </xf>
    <xf numFmtId="0" fontId="34" fillId="0" borderId="10" xfId="42" applyFont="1" applyBorder="1" applyAlignment="1">
      <alignment horizontal="center" vertical="center"/>
    </xf>
    <xf numFmtId="0" fontId="34" fillId="0" borderId="28" xfId="42" applyFont="1" applyBorder="1" applyAlignment="1">
      <alignment horizontal="center" vertical="center"/>
    </xf>
    <xf numFmtId="0" fontId="34" fillId="0" borderId="29" xfId="42" applyFont="1" applyBorder="1" applyAlignment="1">
      <alignment horizontal="center" vertical="center"/>
    </xf>
    <xf numFmtId="0" fontId="34" fillId="0" borderId="30" xfId="42" applyFont="1" applyBorder="1" applyAlignment="1">
      <alignment horizontal="center" vertical="center"/>
    </xf>
    <xf numFmtId="0" fontId="34" fillId="0" borderId="29" xfId="42" applyFont="1" applyBorder="1" applyAlignment="1">
      <alignment horizontal="center"/>
    </xf>
    <xf numFmtId="0" fontId="34" fillId="0" borderId="30" xfId="42" applyFont="1" applyBorder="1" applyAlignment="1">
      <alignment horizontal="center"/>
    </xf>
    <xf numFmtId="0" fontId="34" fillId="0" borderId="29" xfId="42" applyFont="1" applyBorder="1" applyAlignment="1">
      <alignment horizontal="left"/>
    </xf>
    <xf numFmtId="0" fontId="34" fillId="0" borderId="0" xfId="42" applyFont="1" applyAlignment="1">
      <alignment vertical="center"/>
    </xf>
    <xf numFmtId="0" fontId="34" fillId="0" borderId="13" xfId="42" applyFont="1" applyBorder="1" applyAlignment="1">
      <alignment horizontal="center"/>
    </xf>
    <xf numFmtId="0" fontId="34" fillId="0" borderId="0" xfId="42" applyFont="1" applyBorder="1"/>
    <xf numFmtId="0" fontId="34" fillId="0" borderId="33" xfId="42" applyFont="1" applyBorder="1"/>
    <xf numFmtId="0" fontId="34" fillId="0" borderId="34" xfId="42" applyFont="1" applyBorder="1" applyAlignment="1">
      <alignment horizontal="center"/>
    </xf>
    <xf numFmtId="0" fontId="34" fillId="0" borderId="33" xfId="42" applyFont="1" applyBorder="1" applyAlignment="1">
      <alignment horizontal="center"/>
    </xf>
    <xf numFmtId="0" fontId="34" fillId="0" borderId="35" xfId="42" applyFont="1" applyBorder="1" applyAlignment="1">
      <alignment horizontal="center"/>
    </xf>
    <xf numFmtId="0" fontId="34" fillId="0" borderId="0" xfId="42" applyFont="1" applyBorder="1" applyAlignment="1"/>
    <xf numFmtId="0" fontId="34" fillId="0" borderId="18" xfId="42" applyFont="1" applyBorder="1" applyAlignment="1"/>
    <xf numFmtId="0" fontId="34" fillId="0" borderId="15" xfId="42" applyFont="1" applyBorder="1"/>
    <xf numFmtId="0" fontId="35" fillId="0" borderId="0" xfId="42" applyFont="1" applyBorder="1" applyAlignment="1"/>
    <xf numFmtId="0" fontId="35" fillId="0" borderId="15" xfId="42" applyFont="1" applyBorder="1" applyAlignment="1"/>
    <xf numFmtId="0" fontId="34" fillId="0" borderId="33" xfId="42" applyFont="1" applyBorder="1" applyAlignment="1">
      <alignment horizontal="left" vertical="center"/>
    </xf>
    <xf numFmtId="0" fontId="34" fillId="0" borderId="0" xfId="42" applyFont="1" applyBorder="1" applyProtection="1">
      <protection locked="0"/>
    </xf>
    <xf numFmtId="0" fontId="34" fillId="0" borderId="0" xfId="42" applyFont="1" applyFill="1" applyBorder="1" applyAlignment="1" applyProtection="1">
      <protection locked="0"/>
    </xf>
    <xf numFmtId="0" fontId="34" fillId="0" borderId="0" xfId="42" applyFont="1" applyAlignment="1"/>
    <xf numFmtId="0" fontId="34" fillId="0" borderId="0" xfId="42" applyFont="1" applyBorder="1" applyAlignment="1" applyProtection="1">
      <alignment horizontal="left"/>
      <protection locked="0"/>
    </xf>
    <xf numFmtId="16" fontId="34" fillId="0" borderId="0" xfId="42" applyNumberFormat="1" applyFont="1" applyAlignment="1">
      <alignment horizontal="left"/>
    </xf>
    <xf numFmtId="0" fontId="34" fillId="0" borderId="0" xfId="42" applyFont="1" applyAlignment="1">
      <alignment horizontal="right"/>
    </xf>
    <xf numFmtId="0" fontId="36" fillId="0" borderId="0" xfId="42" applyFont="1" applyBorder="1" applyAlignment="1">
      <alignment vertical="center"/>
    </xf>
    <xf numFmtId="0" fontId="37" fillId="0" borderId="0" xfId="42" applyFont="1" applyBorder="1" applyAlignment="1">
      <alignment vertical="center"/>
    </xf>
    <xf numFmtId="0" fontId="36" fillId="0" borderId="0" xfId="42" applyFont="1" applyBorder="1" applyAlignment="1">
      <alignment horizontal="center" vertical="center"/>
    </xf>
    <xf numFmtId="0" fontId="34" fillId="0" borderId="0" xfId="42" applyFont="1" applyFill="1" applyBorder="1" applyAlignment="1">
      <alignment horizontal="left"/>
    </xf>
    <xf numFmtId="0" fontId="34" fillId="0" borderId="0" xfId="42" applyFont="1" applyBorder="1" applyAlignment="1">
      <alignment horizontal="right"/>
    </xf>
    <xf numFmtId="0" fontId="34" fillId="0" borderId="0" xfId="42" applyFont="1" applyBorder="1" applyAlignment="1" applyProtection="1">
      <alignment vertical="center"/>
      <protection locked="0"/>
    </xf>
    <xf numFmtId="0" fontId="34" fillId="0" borderId="0" xfId="42" applyFont="1" applyBorder="1" applyAlignment="1" applyProtection="1">
      <protection locked="0"/>
    </xf>
    <xf numFmtId="0" fontId="34" fillId="0" borderId="0" xfId="42" applyFont="1" applyFill="1" applyBorder="1" applyAlignment="1">
      <alignment horizontal="left" vertical="center"/>
    </xf>
    <xf numFmtId="0" fontId="34" fillId="0" borderId="0" xfId="42" applyFont="1" applyBorder="1" applyAlignment="1" applyProtection="1">
      <alignment horizontal="center"/>
      <protection locked="0"/>
    </xf>
    <xf numFmtId="0" fontId="34" fillId="0" borderId="0" xfId="42" applyFont="1" applyFill="1" applyBorder="1" applyAlignment="1"/>
    <xf numFmtId="0" fontId="34" fillId="0" borderId="0" xfId="42" applyFont="1" applyBorder="1" applyAlignment="1" applyProtection="1">
      <alignment horizontal="left" vertical="center"/>
      <protection locked="0"/>
    </xf>
    <xf numFmtId="0" fontId="36" fillId="0" borderId="0" xfId="42" applyFont="1" applyBorder="1" applyAlignment="1" applyProtection="1">
      <alignment horizontal="center" vertical="center"/>
      <protection locked="0"/>
    </xf>
    <xf numFmtId="2" fontId="34" fillId="0" borderId="0" xfId="42" applyNumberFormat="1" applyFont="1" applyAlignment="1">
      <alignment horizontal="right" vertical="center"/>
    </xf>
    <xf numFmtId="0" fontId="34" fillId="0" borderId="0" xfId="42" applyFont="1" applyAlignment="1">
      <alignment horizontal="right" vertical="center"/>
    </xf>
    <xf numFmtId="0" fontId="34" fillId="35" borderId="0" xfId="42" applyFont="1" applyFill="1" applyAlignment="1">
      <alignment horizontal="right" vertical="center"/>
    </xf>
    <xf numFmtId="2" fontId="34" fillId="0" borderId="0" xfId="42" applyNumberFormat="1" applyFont="1" applyAlignment="1">
      <alignment horizontal="right"/>
    </xf>
    <xf numFmtId="0" fontId="34" fillId="35" borderId="0" xfId="42" applyFont="1" applyFill="1"/>
    <xf numFmtId="2" fontId="34" fillId="0" borderId="0" xfId="42" applyNumberFormat="1" applyFont="1"/>
    <xf numFmtId="0" fontId="41" fillId="36" borderId="24" xfId="42" applyFont="1" applyFill="1" applyBorder="1" applyAlignment="1" applyProtection="1">
      <alignment horizontal="center" vertical="center"/>
      <protection locked="0"/>
    </xf>
    <xf numFmtId="0" fontId="41" fillId="36" borderId="25" xfId="42" applyFont="1" applyFill="1" applyBorder="1" applyAlignment="1" applyProtection="1">
      <alignment horizontal="center" vertical="center"/>
      <protection locked="0"/>
    </xf>
    <xf numFmtId="0" fontId="38" fillId="36" borderId="25" xfId="42" applyFont="1" applyFill="1" applyBorder="1" applyAlignment="1" applyProtection="1">
      <alignment horizontal="center" vertical="center"/>
      <protection locked="0"/>
    </xf>
    <xf numFmtId="164" fontId="38" fillId="36" borderId="25" xfId="42" applyNumberFormat="1" applyFont="1" applyFill="1" applyBorder="1" applyAlignment="1" applyProtection="1">
      <alignment horizontal="center" vertical="center"/>
      <protection locked="0"/>
    </xf>
    <xf numFmtId="0" fontId="38" fillId="36" borderId="26" xfId="42" applyFont="1" applyFill="1" applyBorder="1" applyAlignment="1" applyProtection="1">
      <alignment horizontal="center" vertical="center"/>
      <protection locked="0"/>
    </xf>
    <xf numFmtId="0" fontId="2" fillId="0" borderId="0" xfId="42"/>
    <xf numFmtId="0" fontId="38" fillId="36" borderId="36" xfId="42" applyFont="1" applyFill="1" applyBorder="1" applyAlignment="1" applyProtection="1">
      <alignment horizontal="center" vertical="center"/>
      <protection locked="0"/>
    </xf>
    <xf numFmtId="0" fontId="35" fillId="34" borderId="30" xfId="42" applyFont="1" applyFill="1" applyBorder="1" applyAlignment="1" applyProtection="1">
      <alignment vertical="center" wrapText="1"/>
    </xf>
    <xf numFmtId="0" fontId="35" fillId="34" borderId="29" xfId="42" applyFont="1" applyFill="1" applyBorder="1" applyAlignment="1" applyProtection="1">
      <alignment horizontal="left" vertical="center" wrapText="1"/>
    </xf>
    <xf numFmtId="0" fontId="35" fillId="34" borderId="29" xfId="42" applyFont="1" applyFill="1" applyBorder="1" applyAlignment="1" applyProtection="1">
      <alignment horizontal="center" vertical="center" wrapText="1"/>
    </xf>
    <xf numFmtId="164" fontId="35" fillId="34" borderId="29" xfId="42" applyNumberFormat="1" applyFont="1" applyFill="1" applyBorder="1" applyAlignment="1" applyProtection="1">
      <alignment horizontal="center" vertical="center" wrapText="1"/>
    </xf>
    <xf numFmtId="0" fontId="35" fillId="34" borderId="29" xfId="42" applyFont="1" applyFill="1" applyBorder="1" applyAlignment="1" applyProtection="1">
      <alignment vertical="center"/>
    </xf>
    <xf numFmtId="0" fontId="35" fillId="34" borderId="28" xfId="42" applyFont="1" applyFill="1" applyBorder="1" applyAlignment="1" applyProtection="1">
      <alignment vertical="center"/>
    </xf>
    <xf numFmtId="0" fontId="2" fillId="0" borderId="0" xfId="42" applyAlignment="1">
      <alignment vertical="center"/>
    </xf>
    <xf numFmtId="0" fontId="35" fillId="34" borderId="37" xfId="42" applyFont="1" applyFill="1" applyBorder="1" applyAlignment="1" applyProtection="1">
      <alignment horizontal="center" vertical="center"/>
    </xf>
    <xf numFmtId="0" fontId="34" fillId="0" borderId="17" xfId="42" applyFont="1" applyFill="1" applyBorder="1" applyAlignment="1" applyProtection="1">
      <alignment horizontal="left" vertical="center" wrapText="1"/>
      <protection locked="0"/>
    </xf>
    <xf numFmtId="0" fontId="34" fillId="0" borderId="18" xfId="42" applyFont="1" applyFill="1" applyBorder="1" applyAlignment="1" applyProtection="1">
      <alignment horizontal="left" vertical="center" wrapText="1"/>
      <protection locked="0"/>
    </xf>
    <xf numFmtId="1" fontId="34" fillId="0" borderId="18" xfId="42" applyNumberFormat="1" applyFont="1" applyFill="1" applyBorder="1" applyAlignment="1" applyProtection="1">
      <alignment horizontal="left" vertical="center" wrapText="1"/>
      <protection locked="0"/>
    </xf>
    <xf numFmtId="164" fontId="34" fillId="0" borderId="18" xfId="42" applyNumberFormat="1" applyFont="1" applyFill="1" applyBorder="1" applyAlignment="1" applyProtection="1">
      <alignment horizontal="center" vertical="center" wrapText="1"/>
      <protection locked="0"/>
    </xf>
    <xf numFmtId="1" fontId="42" fillId="0" borderId="18" xfId="42" applyNumberFormat="1" applyFont="1" applyFill="1" applyBorder="1" applyAlignment="1" applyProtection="1">
      <alignment horizontal="center" vertical="center" wrapText="1"/>
      <protection locked="0"/>
    </xf>
    <xf numFmtId="1" fontId="34" fillId="0" borderId="18" xfId="42" applyNumberFormat="1" applyFont="1" applyFill="1" applyBorder="1" applyAlignment="1" applyProtection="1">
      <alignment horizontal="center" vertical="center" wrapText="1"/>
      <protection locked="0"/>
    </xf>
    <xf numFmtId="0" fontId="34" fillId="0" borderId="18" xfId="42" applyNumberFormat="1" applyFont="1" applyFill="1" applyBorder="1" applyAlignment="1" applyProtection="1">
      <alignment horizontal="center" vertical="center" wrapText="1"/>
      <protection locked="0"/>
    </xf>
    <xf numFmtId="165" fontId="34" fillId="0" borderId="20" xfId="42" applyNumberFormat="1" applyFont="1" applyBorder="1" applyAlignment="1" applyProtection="1">
      <alignment horizontal="right" vertical="center" wrapText="1"/>
    </xf>
    <xf numFmtId="0" fontId="34" fillId="0" borderId="0" xfId="42" applyFont="1" applyFill="1" applyBorder="1" applyAlignment="1" applyProtection="1">
      <alignment horizontal="left" vertical="center" wrapText="1"/>
      <protection locked="0"/>
    </xf>
    <xf numFmtId="1" fontId="34" fillId="0" borderId="0" xfId="42" applyNumberFormat="1" applyFont="1" applyFill="1" applyBorder="1" applyAlignment="1" applyProtection="1">
      <alignment horizontal="left" vertical="center" wrapText="1"/>
      <protection locked="0"/>
    </xf>
    <xf numFmtId="164" fontId="34" fillId="0" borderId="0" xfId="42" applyNumberFormat="1" applyFont="1" applyFill="1" applyBorder="1" applyAlignment="1" applyProtection="1">
      <alignment horizontal="center" vertical="center" wrapText="1"/>
      <protection locked="0"/>
    </xf>
    <xf numFmtId="1" fontId="42" fillId="0" borderId="0" xfId="42" applyNumberFormat="1" applyFont="1" applyFill="1" applyBorder="1" applyAlignment="1" applyProtection="1">
      <alignment horizontal="center" vertical="center" wrapText="1"/>
      <protection locked="0"/>
    </xf>
    <xf numFmtId="1" fontId="34" fillId="0" borderId="0" xfId="42" applyNumberFormat="1" applyFont="1" applyFill="1" applyBorder="1" applyAlignment="1" applyProtection="1">
      <alignment horizontal="center" vertical="center" wrapText="1"/>
      <protection locked="0"/>
    </xf>
    <xf numFmtId="164" fontId="35" fillId="0" borderId="0" xfId="42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42" applyNumberFormat="1" applyFont="1" applyFill="1" applyBorder="1" applyAlignment="1" applyProtection="1">
      <alignment horizontal="center" vertical="center" wrapText="1"/>
      <protection locked="0"/>
    </xf>
    <xf numFmtId="164" fontId="34" fillId="0" borderId="0" xfId="42" applyNumberFormat="1" applyFont="1" applyBorder="1" applyAlignment="1" applyProtection="1">
      <alignment horizontal="center" vertical="center"/>
      <protection locked="0"/>
    </xf>
    <xf numFmtId="1" fontId="34" fillId="0" borderId="0" xfId="42" applyNumberFormat="1" applyFont="1" applyBorder="1" applyAlignment="1" applyProtection="1">
      <alignment horizontal="center" vertical="center"/>
      <protection locked="0"/>
    </xf>
    <xf numFmtId="0" fontId="34" fillId="0" borderId="0" xfId="42" applyFont="1" applyFill="1" applyBorder="1" applyAlignment="1" applyProtection="1">
      <alignment horizontal="left" vertical="center"/>
      <protection locked="0"/>
    </xf>
    <xf numFmtId="165" fontId="34" fillId="0" borderId="0" xfId="42" applyNumberFormat="1" applyFont="1" applyBorder="1" applyAlignment="1" applyProtection="1">
      <alignment horizontal="right" vertical="center" wrapText="1"/>
    </xf>
    <xf numFmtId="164" fontId="2" fillId="0" borderId="0" xfId="42" applyNumberFormat="1" applyAlignment="1">
      <alignment horizontal="center"/>
    </xf>
    <xf numFmtId="0" fontId="2" fillId="0" borderId="0" xfId="42" applyAlignment="1">
      <alignment horizontal="center"/>
    </xf>
    <xf numFmtId="0" fontId="2" fillId="0" borderId="0" xfId="42" applyFill="1" applyAlignment="1">
      <alignment horizontal="center"/>
    </xf>
    <xf numFmtId="0" fontId="2" fillId="0" borderId="0" xfId="42" applyFill="1"/>
    <xf numFmtId="165" fontId="34" fillId="0" borderId="21" xfId="42" applyNumberFormat="1" applyFont="1" applyBorder="1" applyAlignment="1" applyProtection="1">
      <alignment horizontal="right" vertical="center" wrapText="1"/>
    </xf>
    <xf numFmtId="0" fontId="20" fillId="0" borderId="17" xfId="0" applyFont="1" applyBorder="1" applyAlignment="1" applyProtection="1">
      <alignment horizontal="left" vertical="center" wrapText="1"/>
      <protection locked="0"/>
    </xf>
    <xf numFmtId="0" fontId="20" fillId="0" borderId="18" xfId="0" applyFont="1" applyBorder="1" applyAlignment="1" applyProtection="1">
      <alignment horizontal="left" vertical="center" wrapText="1"/>
      <protection locked="0"/>
    </xf>
    <xf numFmtId="0" fontId="20" fillId="0" borderId="18" xfId="0" applyFont="1" applyBorder="1" applyAlignment="1" applyProtection="1">
      <alignment horizontal="center" vertical="center" wrapText="1"/>
      <protection locked="0"/>
    </xf>
    <xf numFmtId="1" fontId="20" fillId="0" borderId="18" xfId="0" applyNumberFormat="1" applyFont="1" applyBorder="1" applyAlignment="1" applyProtection="1">
      <alignment horizontal="center" vertical="center" wrapText="1"/>
      <protection locked="0"/>
    </xf>
    <xf numFmtId="164" fontId="20" fillId="0" borderId="18" xfId="0" applyNumberFormat="1" applyFont="1" applyBorder="1" applyAlignment="1" applyProtection="1">
      <alignment horizontal="center" vertical="center" wrapText="1"/>
      <protection locked="0"/>
    </xf>
    <xf numFmtId="1" fontId="28" fillId="0" borderId="18" xfId="0" applyNumberFormat="1" applyFont="1" applyBorder="1" applyAlignment="1" applyProtection="1">
      <alignment horizontal="center" vertical="center" wrapText="1"/>
      <protection locked="0"/>
    </xf>
    <xf numFmtId="164" fontId="20" fillId="0" borderId="18" xfId="0" applyNumberFormat="1" applyFont="1" applyBorder="1" applyAlignment="1" applyProtection="1">
      <alignment horizontal="left" vertical="center" wrapText="1"/>
      <protection locked="0"/>
    </xf>
    <xf numFmtId="1" fontId="20" fillId="0" borderId="18" xfId="0" applyNumberFormat="1" applyFont="1" applyBorder="1" applyAlignment="1" applyProtection="1">
      <alignment horizontal="left" vertical="center" wrapText="1"/>
      <protection locked="0"/>
    </xf>
    <xf numFmtId="0" fontId="20" fillId="0" borderId="19" xfId="0" applyFont="1" applyBorder="1" applyAlignment="1" applyProtection="1">
      <alignment horizontal="left" vertical="center" wrapText="1"/>
      <protection locked="0"/>
    </xf>
    <xf numFmtId="164" fontId="43" fillId="0" borderId="18" xfId="0" applyNumberFormat="1" applyFont="1" applyBorder="1" applyAlignment="1" applyProtection="1">
      <alignment horizontal="center" vertical="center" wrapText="1"/>
      <protection locked="0"/>
    </xf>
    <xf numFmtId="0" fontId="20" fillId="0" borderId="1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 wrapText="1"/>
      <protection locked="0"/>
    </xf>
    <xf numFmtId="165" fontId="20" fillId="0" borderId="20" xfId="0" applyNumberFormat="1" applyFont="1" applyBorder="1" applyAlignment="1">
      <alignment horizontal="right" vertical="center" wrapText="1"/>
    </xf>
    <xf numFmtId="164" fontId="34" fillId="0" borderId="18" xfId="42" applyNumberFormat="1" applyFont="1" applyBorder="1" applyAlignment="1" applyProtection="1">
      <alignment horizontal="center" vertical="center" wrapText="1"/>
      <protection locked="0"/>
    </xf>
    <xf numFmtId="1" fontId="34" fillId="0" borderId="18" xfId="42" applyNumberFormat="1" applyFont="1" applyBorder="1" applyAlignment="1" applyProtection="1">
      <alignment horizontal="center" vertical="center" wrapText="1"/>
      <protection locked="0"/>
    </xf>
    <xf numFmtId="0" fontId="34" fillId="0" borderId="19" xfId="42" applyFont="1" applyFill="1" applyBorder="1" applyAlignment="1" applyProtection="1">
      <alignment horizontal="left" vertical="center" wrapText="1"/>
      <protection locked="0"/>
    </xf>
    <xf numFmtId="0" fontId="2" fillId="0" borderId="0" xfId="42" applyAlignment="1">
      <alignment wrapText="1"/>
    </xf>
    <xf numFmtId="0" fontId="34" fillId="0" borderId="0" xfId="0" applyFont="1" applyFill="1" applyBorder="1" applyProtection="1">
      <protection locked="0"/>
    </xf>
    <xf numFmtId="0" fontId="34" fillId="0" borderId="0" xfId="0" applyFont="1" applyBorder="1" applyProtection="1">
      <protection locked="0"/>
    </xf>
    <xf numFmtId="0" fontId="34" fillId="0" borderId="0" xfId="0" applyFont="1" applyFill="1" applyBorder="1" applyProtection="1"/>
    <xf numFmtId="0" fontId="36" fillId="0" borderId="0" xfId="0" applyFont="1" applyFill="1" applyBorder="1" applyAlignment="1" applyProtection="1">
      <alignment vertical="center"/>
      <protection locked="0"/>
    </xf>
    <xf numFmtId="0" fontId="36" fillId="0" borderId="0" xfId="0" applyFont="1" applyBorder="1" applyAlignment="1" applyProtection="1">
      <alignment vertical="center"/>
      <protection locked="0"/>
    </xf>
    <xf numFmtId="0" fontId="35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 applyProtection="1">
      <alignment vertical="center"/>
      <protection locked="0"/>
    </xf>
    <xf numFmtId="0" fontId="36" fillId="0" borderId="0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  <protection locked="0"/>
    </xf>
    <xf numFmtId="0" fontId="45" fillId="0" borderId="0" xfId="0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 applyProtection="1">
      <alignment horizontal="left"/>
      <protection locked="0"/>
    </xf>
    <xf numFmtId="0" fontId="34" fillId="0" borderId="0" xfId="0" applyFont="1" applyBorder="1" applyAlignment="1" applyProtection="1"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left"/>
      <protection locked="0"/>
    </xf>
    <xf numFmtId="0" fontId="36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horizontal="center"/>
    </xf>
    <xf numFmtId="0" fontId="34" fillId="0" borderId="0" xfId="0" applyFont="1" applyBorder="1" applyProtection="1"/>
    <xf numFmtId="0" fontId="34" fillId="0" borderId="0" xfId="0" applyFont="1" applyFill="1" applyBorder="1" applyAlignment="1" applyProtection="1">
      <alignment horizontal="left" vertic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45" fillId="0" borderId="0" xfId="0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/>
    <xf numFmtId="0" fontId="34" fillId="0" borderId="0" xfId="0" applyFont="1" applyFill="1" applyBorder="1" applyAlignment="1" applyProtection="1">
      <alignment horizontal="left"/>
    </xf>
    <xf numFmtId="0" fontId="45" fillId="0" borderId="0" xfId="0" applyFont="1" applyFill="1" applyBorder="1" applyAlignment="1" applyProtection="1">
      <alignment horizontal="left" vertical="center"/>
      <protection locked="0"/>
    </xf>
    <xf numFmtId="0" fontId="35" fillId="0" borderId="0" xfId="0" applyFont="1" applyFill="1" applyBorder="1" applyAlignment="1" applyProtection="1">
      <alignment horizontal="left"/>
      <protection locked="0"/>
    </xf>
    <xf numFmtId="0" fontId="34" fillId="0" borderId="0" xfId="0" applyFont="1" applyBorder="1" applyAlignment="1" applyProtection="1">
      <alignment vertical="center"/>
      <protection locked="0"/>
    </xf>
    <xf numFmtId="0" fontId="49" fillId="0" borderId="0" xfId="0" applyFont="1" applyFill="1" applyBorder="1" applyAlignment="1" applyProtection="1"/>
    <xf numFmtId="0" fontId="49" fillId="0" borderId="0" xfId="0" applyFont="1" applyFill="1" applyBorder="1" applyAlignment="1" applyProtection="1">
      <alignment horizontal="left"/>
    </xf>
    <xf numFmtId="0" fontId="49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 applyProtection="1">
      <protection locked="0"/>
    </xf>
    <xf numFmtId="0" fontId="50" fillId="0" borderId="0" xfId="0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horizontal="center"/>
      <protection locked="0"/>
    </xf>
    <xf numFmtId="0" fontId="49" fillId="0" borderId="0" xfId="0" applyFont="1" applyFill="1" applyBorder="1" applyAlignment="1" applyProtection="1">
      <alignment horizontal="left" vertical="center"/>
    </xf>
    <xf numFmtId="0" fontId="34" fillId="0" borderId="0" xfId="0" applyFont="1" applyBorder="1" applyAlignment="1" applyProtection="1">
      <alignment horizontal="right"/>
      <protection locked="0"/>
    </xf>
    <xf numFmtId="0" fontId="46" fillId="0" borderId="0" xfId="0" applyFont="1" applyFill="1" applyBorder="1" applyAlignment="1" applyProtection="1">
      <alignment horizontal="center"/>
    </xf>
    <xf numFmtId="0" fontId="48" fillId="0" borderId="0" xfId="0" applyFont="1" applyFill="1" applyBorder="1" applyAlignment="1" applyProtection="1"/>
    <xf numFmtId="0" fontId="34" fillId="0" borderId="0" xfId="0" applyFont="1" applyBorder="1" applyAlignment="1" applyProtection="1">
      <alignment horizontal="left" vertical="center"/>
      <protection locked="0"/>
    </xf>
    <xf numFmtId="0" fontId="49" fillId="0" borderId="0" xfId="0" applyFont="1" applyFill="1" applyBorder="1" applyAlignment="1" applyProtection="1">
      <alignment horizontal="center"/>
    </xf>
    <xf numFmtId="0" fontId="34" fillId="0" borderId="0" xfId="0" applyFont="1" applyBorder="1" applyAlignment="1" applyProtection="1">
      <alignment horizontal="right" vertical="center"/>
      <protection locked="0"/>
    </xf>
    <xf numFmtId="0" fontId="34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left" vertical="center"/>
    </xf>
    <xf numFmtId="0" fontId="49" fillId="0" borderId="0" xfId="0" applyFont="1" applyFill="1" applyBorder="1" applyProtection="1"/>
    <xf numFmtId="0" fontId="35" fillId="0" borderId="0" xfId="0" applyFont="1" applyFill="1" applyBorder="1" applyAlignment="1" applyProtection="1">
      <protection locked="0"/>
    </xf>
    <xf numFmtId="0" fontId="50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center"/>
    </xf>
    <xf numFmtId="0" fontId="34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/>
    <xf numFmtId="0" fontId="49" fillId="0" borderId="0" xfId="0" applyFont="1" applyFill="1" applyBorder="1" applyAlignment="1" applyProtection="1">
      <alignment horizontal="left" vertical="center"/>
    </xf>
    <xf numFmtId="0" fontId="48" fillId="0" borderId="0" xfId="0" applyFont="1" applyFill="1" applyBorder="1" applyAlignment="1" applyProtection="1">
      <alignment horizontal="center"/>
    </xf>
    <xf numFmtId="3" fontId="48" fillId="0" borderId="0" xfId="0" applyNumberFormat="1" applyFont="1" applyFill="1" applyBorder="1" applyAlignment="1" applyProtection="1">
      <alignment horizontal="left"/>
    </xf>
    <xf numFmtId="3" fontId="34" fillId="0" borderId="0" xfId="0" applyNumberFormat="1" applyFont="1" applyFill="1" applyBorder="1" applyAlignment="1" applyProtection="1">
      <alignment horizontal="left"/>
    </xf>
    <xf numFmtId="0" fontId="34" fillId="0" borderId="0" xfId="0" applyFont="1" applyFill="1" applyBorder="1" applyAlignment="1" applyProtection="1">
      <alignment vertical="center" wrapText="1"/>
    </xf>
    <xf numFmtId="0" fontId="49" fillId="0" borderId="0" xfId="0" applyFont="1" applyFill="1" applyBorder="1" applyAlignment="1" applyProtection="1">
      <alignment horizontal="center"/>
    </xf>
    <xf numFmtId="0" fontId="34" fillId="0" borderId="0" xfId="0" applyFont="1" applyFill="1" applyBorder="1" applyAlignment="1" applyProtection="1">
      <alignment horizontal="left" vertical="center" wrapText="1"/>
      <protection locked="0"/>
    </xf>
    <xf numFmtId="0" fontId="34" fillId="0" borderId="0" xfId="0" applyFont="1" applyFill="1" applyBorder="1" applyAlignment="1" applyProtection="1">
      <alignment vertical="center" wrapText="1"/>
      <protection locked="0"/>
    </xf>
    <xf numFmtId="3" fontId="34" fillId="0" borderId="0" xfId="0" applyNumberFormat="1" applyFont="1" applyBorder="1" applyAlignment="1" applyProtection="1">
      <alignment horizontal="left"/>
      <protection locked="0"/>
    </xf>
    <xf numFmtId="3" fontId="34" fillId="0" borderId="0" xfId="0" applyNumberFormat="1" applyFont="1" applyBorder="1" applyAlignment="1" applyProtection="1">
      <alignment horizontal="left" vertical="center"/>
      <protection locked="0"/>
    </xf>
    <xf numFmtId="0" fontId="34" fillId="0" borderId="11" xfId="0" applyFont="1" applyFill="1" applyBorder="1" applyProtection="1"/>
    <xf numFmtId="0" fontId="34" fillId="0" borderId="15" xfId="0" applyFont="1" applyFill="1" applyBorder="1" applyAlignment="1" applyProtection="1">
      <alignment horizontal="center"/>
    </xf>
    <xf numFmtId="0" fontId="34" fillId="0" borderId="15" xfId="0" applyFont="1" applyFill="1" applyBorder="1" applyProtection="1"/>
    <xf numFmtId="2" fontId="35" fillId="0" borderId="0" xfId="0" applyNumberFormat="1" applyFont="1" applyFill="1" applyBorder="1" applyAlignment="1" applyProtection="1">
      <alignment horizontal="right"/>
      <protection locked="0"/>
    </xf>
    <xf numFmtId="0" fontId="34" fillId="0" borderId="11" xfId="0" applyFont="1" applyFill="1" applyBorder="1" applyAlignment="1" applyProtection="1">
      <alignment vertical="center" wrapText="1"/>
    </xf>
    <xf numFmtId="0" fontId="34" fillId="0" borderId="15" xfId="0" applyFont="1" applyFill="1" applyBorder="1" applyAlignment="1" applyProtection="1">
      <alignment vertical="center" wrapText="1"/>
    </xf>
    <xf numFmtId="0" fontId="35" fillId="0" borderId="0" xfId="0" applyFont="1" applyFill="1" applyBorder="1" applyAlignment="1" applyProtection="1">
      <alignment horizontal="left" vertical="center" wrapText="1"/>
    </xf>
    <xf numFmtId="0" fontId="34" fillId="0" borderId="0" xfId="0" applyFont="1" applyFill="1" applyBorder="1" applyAlignment="1" applyProtection="1">
      <alignment horizontal="left" vertical="center" wrapText="1"/>
    </xf>
    <xf numFmtId="0" fontId="35" fillId="0" borderId="0" xfId="0" applyFont="1" applyFill="1" applyBorder="1" applyAlignment="1" applyProtection="1">
      <alignment horizontal="center"/>
    </xf>
    <xf numFmtId="0" fontId="35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wrapText="1"/>
    </xf>
    <xf numFmtId="0" fontId="34" fillId="0" borderId="15" xfId="0" applyFont="1" applyFill="1" applyBorder="1" applyAlignment="1" applyProtection="1">
      <alignment horizontal="center" vertical="center"/>
    </xf>
    <xf numFmtId="0" fontId="34" fillId="0" borderId="15" xfId="0" applyFont="1" applyFill="1" applyBorder="1" applyAlignment="1" applyProtection="1"/>
    <xf numFmtId="0" fontId="35" fillId="0" borderId="0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/>
    <xf numFmtId="0" fontId="34" fillId="0" borderId="0" xfId="0" applyFont="1" applyProtection="1">
      <protection locked="0"/>
    </xf>
    <xf numFmtId="0" fontId="34" fillId="0" borderId="0" xfId="0" applyFont="1" applyBorder="1" applyAlignment="1" applyProtection="1">
      <alignment horizontal="left"/>
    </xf>
    <xf numFmtId="0" fontId="34" fillId="0" borderId="0" xfId="0" applyFont="1" applyAlignment="1" applyProtection="1">
      <alignment horizontal="left"/>
    </xf>
    <xf numFmtId="0" fontId="34" fillId="0" borderId="0" xfId="0" applyFont="1" applyProtection="1"/>
    <xf numFmtId="0" fontId="34" fillId="0" borderId="0" xfId="0" applyFont="1" applyFill="1" applyBorder="1" applyAlignment="1" applyProtection="1">
      <alignment horizontal="center" vertical="center"/>
    </xf>
    <xf numFmtId="0" fontId="53" fillId="0" borderId="0" xfId="0" applyFont="1" applyFill="1" applyBorder="1" applyAlignment="1" applyProtection="1">
      <alignment horizontal="center"/>
    </xf>
    <xf numFmtId="0" fontId="34" fillId="34" borderId="18" xfId="0" applyFont="1" applyFill="1" applyBorder="1" applyAlignment="1" applyProtection="1">
      <alignment horizontal="left" vertical="center"/>
    </xf>
    <xf numFmtId="0" fontId="34" fillId="34" borderId="18" xfId="0" applyFont="1" applyFill="1" applyBorder="1" applyAlignment="1" applyProtection="1">
      <alignment vertical="center" wrapText="1"/>
    </xf>
    <xf numFmtId="0" fontId="34" fillId="37" borderId="12" xfId="0" applyFont="1" applyFill="1" applyBorder="1" applyAlignment="1" applyProtection="1">
      <alignment horizontal="left"/>
    </xf>
    <xf numFmtId="0" fontId="34" fillId="37" borderId="13" xfId="0" applyFont="1" applyFill="1" applyBorder="1" applyAlignment="1" applyProtection="1">
      <alignment horizontal="left" vertical="center"/>
    </xf>
    <xf numFmtId="0" fontId="34" fillId="37" borderId="13" xfId="0" applyFont="1" applyFill="1" applyBorder="1" applyAlignment="1" applyProtection="1">
      <alignment horizontal="left"/>
    </xf>
    <xf numFmtId="0" fontId="34" fillId="37" borderId="16" xfId="0" applyFont="1" applyFill="1" applyBorder="1" applyAlignment="1" applyProtection="1">
      <alignment horizontal="left" vertical="center"/>
    </xf>
    <xf numFmtId="0" fontId="34" fillId="36" borderId="23" xfId="0" applyFont="1" applyFill="1" applyBorder="1" applyAlignment="1" applyProtection="1">
      <alignment horizontal="center"/>
      <protection locked="0"/>
    </xf>
    <xf numFmtId="0" fontId="46" fillId="0" borderId="23" xfId="0" applyFont="1" applyFill="1" applyBorder="1" applyAlignment="1" applyProtection="1">
      <alignment horizontal="center"/>
      <protection locked="0"/>
    </xf>
    <xf numFmtId="11" fontId="34" fillId="0" borderId="0" xfId="0" applyNumberFormat="1" applyFont="1" applyBorder="1" applyAlignment="1" applyProtection="1">
      <alignment horizontal="center"/>
      <protection locked="0"/>
    </xf>
    <xf numFmtId="0" fontId="34" fillId="0" borderId="11" xfId="42" applyFont="1" applyFill="1" applyBorder="1" applyAlignment="1" applyProtection="1">
      <alignment horizontal="left" vertical="center" wrapText="1"/>
      <protection locked="0"/>
    </xf>
    <xf numFmtId="1" fontId="34" fillId="0" borderId="11" xfId="42" applyNumberFormat="1" applyFont="1" applyFill="1" applyBorder="1" applyAlignment="1" applyProtection="1">
      <alignment horizontal="left" vertical="center" wrapText="1"/>
      <protection locked="0"/>
    </xf>
    <xf numFmtId="164" fontId="34" fillId="0" borderId="11" xfId="42" applyNumberFormat="1" applyFont="1" applyBorder="1" applyAlignment="1" applyProtection="1">
      <alignment horizontal="center" vertical="center" wrapText="1"/>
      <protection locked="0"/>
    </xf>
    <xf numFmtId="1" fontId="34" fillId="0" borderId="11" xfId="42" applyNumberFormat="1" applyFont="1" applyBorder="1" applyAlignment="1" applyProtection="1">
      <alignment horizontal="center" vertical="center" wrapText="1"/>
      <protection locked="0"/>
    </xf>
    <xf numFmtId="0" fontId="34" fillId="0" borderId="11" xfId="42" applyFont="1" applyFill="1" applyBorder="1" applyAlignment="1" applyProtection="1">
      <alignment horizontal="left" vertical="center"/>
      <protection locked="0"/>
    </xf>
    <xf numFmtId="164" fontId="20" fillId="0" borderId="17" xfId="0" applyNumberFormat="1" applyFont="1" applyBorder="1" applyAlignment="1" applyProtection="1">
      <alignment horizontal="left" vertical="center"/>
      <protection locked="0"/>
    </xf>
    <xf numFmtId="0" fontId="20" fillId="0" borderId="18" xfId="0" applyFont="1" applyBorder="1" applyAlignment="1" applyProtection="1">
      <alignment horizontal="left" vertical="center"/>
      <protection locked="0"/>
    </xf>
    <xf numFmtId="0" fontId="34" fillId="0" borderId="18" xfId="42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Border="1" applyAlignment="1" applyProtection="1">
      <alignment horizontal="left" vertical="center"/>
      <protection locked="0"/>
    </xf>
    <xf numFmtId="0" fontId="34" fillId="34" borderId="18" xfId="0" applyFont="1" applyFill="1" applyBorder="1" applyAlignment="1" applyProtection="1">
      <alignment vertical="center"/>
    </xf>
    <xf numFmtId="0" fontId="35" fillId="34" borderId="18" xfId="0" applyFont="1" applyFill="1" applyBorder="1" applyAlignment="1" applyProtection="1">
      <alignment horizontal="left" vertical="center"/>
    </xf>
    <xf numFmtId="164" fontId="28" fillId="0" borderId="18" xfId="0" applyNumberFormat="1" applyFont="1" applyBorder="1" applyAlignment="1" applyProtection="1">
      <alignment horizontal="center" vertical="center" wrapText="1"/>
      <protection locked="0"/>
    </xf>
    <xf numFmtId="165" fontId="20" fillId="0" borderId="0" xfId="0" applyNumberFormat="1" applyFont="1" applyAlignment="1">
      <alignment horizontal="left" vertical="center"/>
    </xf>
    <xf numFmtId="165" fontId="20" fillId="0" borderId="0" xfId="0" applyNumberFormat="1" applyFont="1" applyAlignment="1" applyProtection="1">
      <alignment horizontal="left" vertical="center"/>
      <protection locked="0"/>
    </xf>
    <xf numFmtId="165" fontId="20" fillId="0" borderId="0" xfId="0" applyNumberFormat="1" applyFont="1" applyAlignment="1" applyProtection="1">
      <alignment vertical="center"/>
      <protection locked="0"/>
    </xf>
    <xf numFmtId="165" fontId="2" fillId="0" borderId="0" xfId="42" applyNumberFormat="1" applyFill="1"/>
    <xf numFmtId="165" fontId="2" fillId="0" borderId="0" xfId="42" applyNumberFormat="1"/>
    <xf numFmtId="164" fontId="21" fillId="34" borderId="38" xfId="0" applyNumberFormat="1" applyFont="1" applyFill="1" applyBorder="1" applyAlignment="1">
      <alignment horizontal="left" vertical="center"/>
    </xf>
    <xf numFmtId="164" fontId="21" fillId="34" borderId="22" xfId="0" applyNumberFormat="1" applyFont="1" applyFill="1" applyBorder="1" applyAlignment="1">
      <alignment horizontal="left" vertical="center"/>
    </xf>
    <xf numFmtId="164" fontId="21" fillId="34" borderId="27" xfId="0" applyNumberFormat="1" applyFont="1" applyFill="1" applyBorder="1" applyAlignment="1">
      <alignment horizontal="left" vertical="center"/>
    </xf>
    <xf numFmtId="1" fontId="31" fillId="0" borderId="0" xfId="0" applyNumberFormat="1" applyFont="1" applyBorder="1" applyAlignment="1">
      <alignment vertical="center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1" fontId="24" fillId="0" borderId="23" xfId="0" applyNumberFormat="1" applyFont="1" applyBorder="1" applyAlignment="1">
      <alignment horizontal="left" vertical="center"/>
    </xf>
    <xf numFmtId="1" fontId="20" fillId="0" borderId="0" xfId="0" applyNumberFormat="1" applyFont="1" applyBorder="1" applyAlignment="1">
      <alignment horizontal="center" vertical="center"/>
    </xf>
    <xf numFmtId="164" fontId="20" fillId="0" borderId="0" xfId="0" applyNumberFormat="1" applyFont="1" applyBorder="1" applyAlignment="1">
      <alignment horizontal="center" vertical="center"/>
    </xf>
    <xf numFmtId="1" fontId="30" fillId="0" borderId="0" xfId="0" applyNumberFormat="1" applyFont="1" applyBorder="1" applyAlignment="1">
      <alignment horizontal="left" vertical="center"/>
    </xf>
    <xf numFmtId="0" fontId="20" fillId="0" borderId="23" xfId="0" applyFont="1" applyBorder="1" applyAlignment="1">
      <alignment horizontal="left" vertical="center"/>
    </xf>
    <xf numFmtId="1" fontId="31" fillId="0" borderId="0" xfId="0" applyNumberFormat="1" applyFont="1" applyBorder="1" applyAlignment="1">
      <alignment horizontal="left" vertical="center"/>
    </xf>
    <xf numFmtId="1" fontId="29" fillId="0" borderId="0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center" vertical="center"/>
    </xf>
    <xf numFmtId="1" fontId="29" fillId="0" borderId="0" xfId="0" applyNumberFormat="1" applyFont="1" applyBorder="1" applyAlignment="1">
      <alignment horizontal="center" vertical="center"/>
    </xf>
    <xf numFmtId="1" fontId="29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vertical="center"/>
    </xf>
    <xf numFmtId="1" fontId="24" fillId="0" borderId="14" xfId="0" applyNumberFormat="1" applyFont="1" applyBorder="1" applyAlignment="1">
      <alignment horizontal="left" vertical="center"/>
    </xf>
    <xf numFmtId="0" fontId="23" fillId="0" borderId="15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1" fontId="24" fillId="0" borderId="0" xfId="0" applyNumberFormat="1" applyFont="1" applyBorder="1" applyAlignment="1">
      <alignment horizontal="left"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164" fontId="20" fillId="0" borderId="12" xfId="0" applyNumberFormat="1" applyFont="1" applyBorder="1" applyAlignment="1">
      <alignment horizontal="center" vertical="center"/>
    </xf>
    <xf numFmtId="164" fontId="20" fillId="0" borderId="13" xfId="0" applyNumberFormat="1" applyFont="1" applyBorder="1" applyAlignment="1">
      <alignment horizontal="center" vertical="center"/>
    </xf>
    <xf numFmtId="1" fontId="30" fillId="0" borderId="13" xfId="0" applyNumberFormat="1" applyFont="1" applyBorder="1" applyAlignment="1">
      <alignment horizontal="center" vertical="center"/>
    </xf>
    <xf numFmtId="164" fontId="31" fillId="0" borderId="13" xfId="0" applyNumberFormat="1" applyFont="1" applyBorder="1" applyAlignment="1">
      <alignment horizontal="center" vertical="center"/>
    </xf>
    <xf numFmtId="164" fontId="29" fillId="0" borderId="13" xfId="0" applyNumberFormat="1" applyFont="1" applyBorder="1" applyAlignment="1">
      <alignment horizontal="center" vertical="center"/>
    </xf>
    <xf numFmtId="164" fontId="22" fillId="0" borderId="13" xfId="0" applyNumberFormat="1" applyFont="1" applyBorder="1" applyAlignment="1">
      <alignment horizontal="left" vertical="center"/>
    </xf>
    <xf numFmtId="164" fontId="20" fillId="0" borderId="16" xfId="0" applyNumberFormat="1" applyFont="1" applyBorder="1" applyAlignment="1">
      <alignment horizontal="center" vertical="center"/>
    </xf>
    <xf numFmtId="1" fontId="34" fillId="0" borderId="0" xfId="0" applyNumberFormat="1" applyFont="1" applyBorder="1" applyProtection="1">
      <protection locked="0"/>
    </xf>
    <xf numFmtId="0" fontId="21" fillId="0" borderId="0" xfId="0" applyFont="1" applyBorder="1" applyAlignment="1">
      <alignment horizontal="center" vertical="center"/>
    </xf>
    <xf numFmtId="164" fontId="21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5" fillId="0" borderId="23" xfId="0" applyFont="1" applyFill="1" applyBorder="1" applyAlignment="1" applyProtection="1"/>
    <xf numFmtId="164" fontId="27" fillId="36" borderId="25" xfId="0" applyNumberFormat="1" applyFont="1" applyFill="1" applyBorder="1" applyAlignment="1" applyProtection="1">
      <alignment horizontal="center" vertical="center"/>
      <protection locked="0"/>
    </xf>
    <xf numFmtId="0" fontId="33" fillId="36" borderId="24" xfId="0" applyFont="1" applyFill="1" applyBorder="1" applyAlignment="1" applyProtection="1">
      <alignment horizontal="center" vertical="center"/>
      <protection locked="0"/>
    </xf>
    <xf numFmtId="0" fontId="33" fillId="36" borderId="25" xfId="0" applyFont="1" applyFill="1" applyBorder="1" applyAlignment="1" applyProtection="1">
      <alignment horizontal="center" vertical="center"/>
      <protection locked="0"/>
    </xf>
    <xf numFmtId="0" fontId="27" fillId="36" borderId="25" xfId="0" applyFont="1" applyFill="1" applyBorder="1" applyAlignment="1" applyProtection="1">
      <alignment horizontal="center" vertical="center"/>
      <protection locked="0"/>
    </xf>
    <xf numFmtId="1" fontId="27" fillId="36" borderId="25" xfId="0" applyNumberFormat="1" applyFont="1" applyFill="1" applyBorder="1" applyAlignment="1" applyProtection="1">
      <alignment horizontal="center" vertical="center"/>
      <protection locked="0"/>
    </xf>
    <xf numFmtId="0" fontId="27" fillId="36" borderId="25" xfId="0" applyFont="1" applyFill="1" applyBorder="1" applyAlignment="1" applyProtection="1">
      <alignment horizontal="left" vertical="center"/>
      <protection locked="0"/>
    </xf>
    <xf numFmtId="0" fontId="27" fillId="36" borderId="26" xfId="0" applyFont="1" applyFill="1" applyBorder="1" applyAlignment="1" applyProtection="1">
      <alignment horizontal="center" vertical="center"/>
      <protection locked="0"/>
    </xf>
    <xf numFmtId="0" fontId="27" fillId="36" borderId="21" xfId="0" applyFont="1" applyFill="1" applyBorder="1" applyAlignment="1" applyProtection="1">
      <alignment horizontal="center" vertical="center"/>
      <protection locked="0"/>
    </xf>
    <xf numFmtId="0" fontId="57" fillId="0" borderId="0" xfId="0" applyFont="1"/>
    <xf numFmtId="0" fontId="58" fillId="34" borderId="18" xfId="0" applyFont="1" applyFill="1" applyBorder="1" applyAlignment="1">
      <alignment horizontal="center" vertical="center"/>
    </xf>
    <xf numFmtId="14" fontId="58" fillId="34" borderId="18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center"/>
    </xf>
    <xf numFmtId="14" fontId="57" fillId="0" borderId="0" xfId="0" applyNumberFormat="1" applyFont="1" applyAlignment="1">
      <alignment horizontal="center"/>
    </xf>
    <xf numFmtId="165" fontId="58" fillId="34" borderId="18" xfId="0" applyNumberFormat="1" applyFont="1" applyFill="1" applyBorder="1" applyAlignment="1">
      <alignment horizontal="right" vertical="center"/>
    </xf>
    <xf numFmtId="165" fontId="57" fillId="0" borderId="0" xfId="0" applyNumberFormat="1" applyFont="1" applyAlignment="1">
      <alignment horizontal="right"/>
    </xf>
    <xf numFmtId="0" fontId="34" fillId="0" borderId="0" xfId="42" applyFont="1" applyBorder="1" applyAlignment="1">
      <alignment horizontal="center" vertical="center"/>
    </xf>
    <xf numFmtId="0" fontId="34" fillId="0" borderId="0" xfId="42" applyFont="1" applyFill="1" applyBorder="1" applyAlignment="1">
      <alignment horizontal="left"/>
    </xf>
    <xf numFmtId="0" fontId="34" fillId="0" borderId="11" xfId="42" applyFont="1" applyFill="1" applyBorder="1" applyAlignment="1">
      <alignment horizontal="left"/>
    </xf>
    <xf numFmtId="0" fontId="35" fillId="36" borderId="15" xfId="42" applyFont="1" applyFill="1" applyBorder="1" applyAlignment="1"/>
    <xf numFmtId="0" fontId="34" fillId="36" borderId="15" xfId="42" applyFont="1" applyFill="1" applyBorder="1"/>
    <xf numFmtId="0" fontId="35" fillId="34" borderId="25" xfId="42" applyFont="1" applyFill="1" applyBorder="1" applyAlignment="1">
      <alignment horizontal="left" vertical="center"/>
    </xf>
    <xf numFmtId="0" fontId="35" fillId="40" borderId="25" xfId="42" applyFont="1" applyFill="1" applyBorder="1" applyAlignment="1">
      <alignment horizontal="left" vertical="center"/>
    </xf>
    <xf numFmtId="0" fontId="35" fillId="34" borderId="32" xfId="42" applyFont="1" applyFill="1" applyBorder="1" applyAlignment="1">
      <alignment vertical="center"/>
    </xf>
    <xf numFmtId="0" fontId="35" fillId="34" borderId="25" xfId="42" applyFont="1" applyFill="1" applyBorder="1" applyAlignment="1">
      <alignment vertical="center"/>
    </xf>
    <xf numFmtId="0" fontId="35" fillId="34" borderId="31" xfId="42" applyFont="1" applyFill="1" applyBorder="1" applyAlignment="1">
      <alignment vertical="center"/>
    </xf>
    <xf numFmtId="0" fontId="34" fillId="34" borderId="15" xfId="42" applyFont="1" applyFill="1" applyBorder="1" applyAlignment="1">
      <alignment horizontal="left"/>
    </xf>
    <xf numFmtId="0" fontId="34" fillId="34" borderId="15" xfId="42" applyFont="1" applyFill="1" applyBorder="1" applyAlignment="1"/>
    <xf numFmtId="0" fontId="34" fillId="34" borderId="15" xfId="42" applyFont="1" applyFill="1" applyBorder="1"/>
    <xf numFmtId="0" fontId="35" fillId="34" borderId="15" xfId="42" applyFont="1" applyFill="1" applyBorder="1"/>
    <xf numFmtId="0" fontId="35" fillId="34" borderId="15" xfId="42" applyFont="1" applyFill="1" applyBorder="1" applyAlignment="1">
      <alignment horizontal="left"/>
    </xf>
    <xf numFmtId="0" fontId="35" fillId="34" borderId="15" xfId="42" applyFont="1" applyFill="1" applyBorder="1" applyAlignment="1">
      <alignment horizontal="center"/>
    </xf>
    <xf numFmtId="0" fontId="35" fillId="34" borderId="15" xfId="42" applyFont="1" applyFill="1" applyBorder="1" applyAlignment="1">
      <alignment horizontal="right"/>
    </xf>
    <xf numFmtId="0" fontId="35" fillId="34" borderId="15" xfId="42" applyFont="1" applyFill="1" applyBorder="1" applyAlignment="1"/>
    <xf numFmtId="0" fontId="36" fillId="34" borderId="15" xfId="42" applyFont="1" applyFill="1" applyBorder="1" applyAlignment="1">
      <alignment horizontal="center" vertical="center"/>
    </xf>
    <xf numFmtId="0" fontId="35" fillId="34" borderId="15" xfId="42" applyFont="1" applyFill="1" applyBorder="1" applyAlignment="1">
      <alignment horizontal="center" vertical="center"/>
    </xf>
    <xf numFmtId="0" fontId="35" fillId="34" borderId="0" xfId="42" applyFont="1" applyFill="1" applyBorder="1" applyAlignment="1">
      <alignment horizontal="center" vertical="center"/>
    </xf>
    <xf numFmtId="0" fontId="34" fillId="0" borderId="15" xfId="42" applyFont="1" applyFill="1" applyBorder="1" applyAlignment="1">
      <alignment horizontal="left"/>
    </xf>
    <xf numFmtId="0" fontId="34" fillId="0" borderId="15" xfId="42" applyFont="1" applyBorder="1" applyAlignment="1" applyProtection="1">
      <alignment horizontal="left"/>
      <protection locked="0"/>
    </xf>
    <xf numFmtId="0" fontId="34" fillId="0" borderId="15" xfId="42" applyFont="1" applyBorder="1" applyProtection="1">
      <protection locked="0"/>
    </xf>
    <xf numFmtId="0" fontId="35" fillId="36" borderId="15" xfId="42" applyFont="1" applyFill="1" applyBorder="1" applyAlignment="1">
      <alignment horizontal="left"/>
    </xf>
    <xf numFmtId="0" fontId="35" fillId="36" borderId="15" xfId="42" applyFont="1" applyFill="1" applyBorder="1"/>
    <xf numFmtId="0" fontId="35" fillId="36" borderId="15" xfId="42" applyFont="1" applyFill="1" applyBorder="1" applyAlignment="1">
      <alignment horizontal="right" vertical="center"/>
    </xf>
    <xf numFmtId="0" fontId="35" fillId="36" borderId="0" xfId="42" applyFont="1" applyFill="1" applyBorder="1" applyAlignment="1"/>
    <xf numFmtId="0" fontId="35" fillId="36" borderId="0" xfId="42" applyFont="1" applyFill="1" applyBorder="1"/>
    <xf numFmtId="0" fontId="34" fillId="0" borderId="11" xfId="42" applyFont="1" applyFill="1" applyBorder="1"/>
    <xf numFmtId="0" fontId="35" fillId="34" borderId="0" xfId="42" applyFont="1" applyFill="1"/>
    <xf numFmtId="0" fontId="35" fillId="34" borderId="0" xfId="42" applyFont="1" applyFill="1" applyAlignment="1">
      <alignment horizontal="left"/>
    </xf>
    <xf numFmtId="0" fontId="34" fillId="36" borderId="18" xfId="42" applyFont="1" applyFill="1" applyBorder="1" applyAlignment="1">
      <alignment vertical="center"/>
    </xf>
    <xf numFmtId="0" fontId="35" fillId="36" borderId="18" xfId="42" applyFont="1" applyFill="1" applyBorder="1" applyAlignment="1">
      <alignment vertical="center"/>
    </xf>
    <xf numFmtId="0" fontId="36" fillId="36" borderId="18" xfId="42" applyFont="1" applyFill="1" applyBorder="1" applyAlignment="1">
      <alignment vertical="center"/>
    </xf>
    <xf numFmtId="0" fontId="38" fillId="36" borderId="18" xfId="42" applyFont="1" applyFill="1" applyBorder="1" applyAlignment="1">
      <alignment horizontal="center" vertical="center"/>
    </xf>
    <xf numFmtId="0" fontId="38" fillId="36" borderId="18" xfId="42" applyFont="1" applyFill="1" applyBorder="1" applyAlignment="1">
      <alignment vertical="center"/>
    </xf>
    <xf numFmtId="0" fontId="57" fillId="0" borderId="0" xfId="0" applyFont="1" applyAlignment="1">
      <alignment vertical="center"/>
    </xf>
    <xf numFmtId="165" fontId="57" fillId="0" borderId="0" xfId="0" applyNumberFormat="1" applyFont="1" applyAlignment="1">
      <alignment horizontal="right" vertical="center"/>
    </xf>
    <xf numFmtId="0" fontId="58" fillId="0" borderId="0" xfId="0" applyFont="1"/>
    <xf numFmtId="0" fontId="57" fillId="36" borderId="0" xfId="0" applyFont="1" applyFill="1" applyAlignment="1">
      <alignment vertical="center"/>
    </xf>
    <xf numFmtId="165" fontId="57" fillId="36" borderId="0" xfId="0" applyNumberFormat="1" applyFont="1" applyFill="1" applyAlignment="1">
      <alignment horizontal="right" vertical="center"/>
    </xf>
    <xf numFmtId="14" fontId="57" fillId="0" borderId="0" xfId="0" applyNumberFormat="1" applyFont="1" applyAlignment="1">
      <alignment horizontal="left" vertical="center"/>
    </xf>
    <xf numFmtId="0" fontId="57" fillId="34" borderId="11" xfId="0" applyFont="1" applyFill="1" applyBorder="1" applyAlignment="1">
      <alignment horizontal="left" vertical="center"/>
    </xf>
    <xf numFmtId="165" fontId="57" fillId="34" borderId="11" xfId="0" applyNumberFormat="1" applyFont="1" applyFill="1" applyBorder="1" applyAlignment="1">
      <alignment horizontal="right" vertical="center"/>
    </xf>
    <xf numFmtId="49" fontId="58" fillId="34" borderId="18" xfId="0" applyNumberFormat="1" applyFont="1" applyFill="1" applyBorder="1" applyAlignment="1">
      <alignment horizontal="center" vertical="center"/>
    </xf>
    <xf numFmtId="14" fontId="57" fillId="0" borderId="0" xfId="0" applyNumberFormat="1" applyFont="1"/>
    <xf numFmtId="0" fontId="59" fillId="0" borderId="0" xfId="0" applyFont="1"/>
    <xf numFmtId="0" fontId="59" fillId="0" borderId="0" xfId="0" applyFont="1" applyAlignment="1">
      <alignment horizontal="center"/>
    </xf>
    <xf numFmtId="14" fontId="59" fillId="0" borderId="0" xfId="0" applyNumberFormat="1" applyFont="1"/>
    <xf numFmtId="49" fontId="59" fillId="0" borderId="0" xfId="0" applyNumberFormat="1" applyFont="1"/>
    <xf numFmtId="14" fontId="59" fillId="0" borderId="0" xfId="0" applyNumberFormat="1" applyFont="1" applyAlignment="1">
      <alignment horizontal="center"/>
    </xf>
    <xf numFmtId="1" fontId="21" fillId="34" borderId="39" xfId="0" applyNumberFormat="1" applyFont="1" applyFill="1" applyBorder="1" applyAlignment="1">
      <alignment horizontal="center" vertical="center"/>
    </xf>
    <xf numFmtId="1" fontId="20" fillId="0" borderId="4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Fill="1"/>
    <xf numFmtId="14" fontId="34" fillId="0" borderId="0" xfId="0" applyNumberFormat="1" applyFont="1" applyBorder="1" applyProtection="1">
      <protection locked="0"/>
    </xf>
    <xf numFmtId="14" fontId="34" fillId="0" borderId="0" xfId="0" applyNumberFormat="1" applyFont="1" applyBorder="1" applyAlignment="1" applyProtection="1">
      <alignment vertical="center"/>
      <protection locked="0"/>
    </xf>
    <xf numFmtId="14" fontId="36" fillId="0" borderId="0" xfId="0" applyNumberFormat="1" applyFont="1" applyFill="1" applyBorder="1" applyAlignment="1" applyProtection="1">
      <alignment vertical="center"/>
      <protection locked="0"/>
    </xf>
    <xf numFmtId="14" fontId="36" fillId="0" borderId="0" xfId="0" applyNumberFormat="1" applyFont="1" applyBorder="1" applyAlignment="1" applyProtection="1">
      <alignment horizontal="center" vertical="center"/>
      <protection locked="0"/>
    </xf>
    <xf numFmtId="14" fontId="34" fillId="0" borderId="0" xfId="0" applyNumberFormat="1" applyFont="1" applyBorder="1" applyAlignment="1" applyProtection="1">
      <protection locked="0"/>
    </xf>
    <xf numFmtId="14" fontId="34" fillId="0" borderId="0" xfId="0" applyNumberFormat="1" applyFont="1" applyBorder="1" applyAlignment="1" applyProtection="1">
      <alignment horizontal="center"/>
      <protection locked="0"/>
    </xf>
    <xf numFmtId="14" fontId="34" fillId="0" borderId="0" xfId="0" applyNumberFormat="1" applyFont="1" applyBorder="1" applyAlignment="1" applyProtection="1">
      <alignment horizontal="right"/>
      <protection locked="0"/>
    </xf>
    <xf numFmtId="14" fontId="34" fillId="0" borderId="0" xfId="0" applyNumberFormat="1" applyFont="1" applyBorder="1" applyAlignment="1" applyProtection="1">
      <alignment horizontal="right" vertical="center"/>
      <protection locked="0"/>
    </xf>
    <xf numFmtId="14" fontId="34" fillId="0" borderId="0" xfId="0" applyNumberFormat="1" applyFont="1" applyFill="1" applyBorder="1" applyProtection="1">
      <protection locked="0"/>
    </xf>
    <xf numFmtId="14" fontId="34" fillId="0" borderId="0" xfId="0" applyNumberFormat="1" applyFont="1" applyProtection="1">
      <protection locked="0"/>
    </xf>
    <xf numFmtId="0" fontId="20" fillId="0" borderId="15" xfId="0" applyFont="1" applyFill="1" applyBorder="1" applyAlignment="1">
      <alignment horizontal="center" vertical="center"/>
    </xf>
    <xf numFmtId="164" fontId="20" fillId="0" borderId="15" xfId="0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center" vertical="center"/>
    </xf>
    <xf numFmtId="1" fontId="20" fillId="0" borderId="41" xfId="0" applyNumberFormat="1" applyFont="1" applyBorder="1" applyAlignment="1" applyProtection="1">
      <alignment horizontal="center" vertical="center" wrapText="1"/>
      <protection locked="0"/>
    </xf>
    <xf numFmtId="1" fontId="21" fillId="34" borderId="42" xfId="0" applyNumberFormat="1" applyFont="1" applyFill="1" applyBorder="1" applyAlignment="1">
      <alignment horizontal="center" vertical="center"/>
    </xf>
    <xf numFmtId="1" fontId="20" fillId="0" borderId="43" xfId="0" applyNumberFormat="1" applyFont="1" applyBorder="1" applyAlignment="1" applyProtection="1">
      <alignment horizontal="center" vertical="center" wrapText="1"/>
      <protection locked="0"/>
    </xf>
    <xf numFmtId="165" fontId="20" fillId="0" borderId="0" xfId="0" applyNumberFormat="1" applyFont="1" applyBorder="1" applyAlignment="1">
      <alignment horizontal="right" vertical="center" wrapText="1"/>
    </xf>
    <xf numFmtId="165" fontId="20" fillId="0" borderId="0" xfId="0" applyNumberFormat="1" applyFont="1" applyBorder="1" applyAlignment="1">
      <alignment horizontal="right" vertical="center"/>
    </xf>
    <xf numFmtId="0" fontId="35" fillId="34" borderId="44" xfId="42" applyFont="1" applyFill="1" applyBorder="1" applyAlignment="1" applyProtection="1">
      <alignment horizontal="center" vertical="center" wrapText="1"/>
    </xf>
    <xf numFmtId="1" fontId="34" fillId="0" borderId="45" xfId="42" applyNumberFormat="1" applyFont="1" applyBorder="1" applyAlignment="1" applyProtection="1">
      <alignment horizontal="center" vertical="center" wrapText="1"/>
      <protection locked="0"/>
    </xf>
    <xf numFmtId="0" fontId="57" fillId="0" borderId="0" xfId="0" applyFont="1" applyAlignment="1">
      <alignment horizontal="left" vertical="center"/>
    </xf>
    <xf numFmtId="1" fontId="56" fillId="0" borderId="0" xfId="0" applyNumberFormat="1" applyFont="1" applyBorder="1" applyAlignment="1">
      <alignment horizontal="righ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1" xfId="0" applyFont="1" applyFill="1" applyBorder="1" applyAlignment="1">
      <alignment horizontal="left" vertical="center"/>
    </xf>
    <xf numFmtId="0" fontId="21" fillId="36" borderId="12" xfId="0" applyFont="1" applyFill="1" applyBorder="1" applyAlignment="1">
      <alignment horizontal="left" vertical="center"/>
    </xf>
    <xf numFmtId="0" fontId="21" fillId="36" borderId="14" xfId="0" applyFont="1" applyFill="1" applyBorder="1" applyAlignment="1">
      <alignment horizontal="left" vertical="center"/>
    </xf>
    <xf numFmtId="0" fontId="21" fillId="36" borderId="15" xfId="0" applyFont="1" applyFill="1" applyBorder="1" applyAlignment="1">
      <alignment horizontal="left" vertical="center"/>
    </xf>
    <xf numFmtId="0" fontId="21" fillId="36" borderId="16" xfId="0" applyFont="1" applyFill="1" applyBorder="1" applyAlignment="1">
      <alignment horizontal="left" vertical="center"/>
    </xf>
    <xf numFmtId="0" fontId="21" fillId="0" borderId="3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14" fontId="24" fillId="0" borderId="38" xfId="0" applyNumberFormat="1" applyFont="1" applyBorder="1" applyAlignment="1">
      <alignment horizontal="center" vertical="center"/>
    </xf>
    <xf numFmtId="14" fontId="24" fillId="0" borderId="27" xfId="0" applyNumberFormat="1" applyFont="1" applyBorder="1" applyAlignment="1">
      <alignment horizontal="center" vertical="center"/>
    </xf>
    <xf numFmtId="164" fontId="21" fillId="36" borderId="10" xfId="0" applyNumberFormat="1" applyFont="1" applyFill="1" applyBorder="1" applyAlignment="1">
      <alignment horizontal="center" vertical="center" wrapText="1"/>
    </xf>
    <xf numFmtId="164" fontId="21" fillId="36" borderId="11" xfId="0" applyNumberFormat="1" applyFont="1" applyFill="1" applyBorder="1" applyAlignment="1">
      <alignment horizontal="center" vertical="center" wrapText="1"/>
    </xf>
    <xf numFmtId="164" fontId="21" fillId="36" borderId="12" xfId="0" applyNumberFormat="1" applyFont="1" applyFill="1" applyBorder="1" applyAlignment="1">
      <alignment horizontal="center" vertical="center" wrapText="1"/>
    </xf>
    <xf numFmtId="164" fontId="21" fillId="36" borderId="14" xfId="0" applyNumberFormat="1" applyFont="1" applyFill="1" applyBorder="1" applyAlignment="1">
      <alignment horizontal="center" vertical="center" wrapText="1"/>
    </xf>
    <xf numFmtId="164" fontId="21" fillId="36" borderId="15" xfId="0" applyNumberFormat="1" applyFont="1" applyFill="1" applyBorder="1" applyAlignment="1">
      <alignment horizontal="center" vertical="center" wrapText="1"/>
    </xf>
    <xf numFmtId="164" fontId="21" fillId="36" borderId="16" xfId="0" applyNumberFormat="1" applyFont="1" applyFill="1" applyBorder="1" applyAlignment="1">
      <alignment horizontal="center" vertical="center" wrapText="1"/>
    </xf>
    <xf numFmtId="1" fontId="55" fillId="0" borderId="0" xfId="0" applyNumberFormat="1" applyFont="1" applyBorder="1" applyAlignment="1">
      <alignment horizontal="right" vertical="center"/>
    </xf>
    <xf numFmtId="1" fontId="27" fillId="33" borderId="24" xfId="0" applyNumberFormat="1" applyFont="1" applyFill="1" applyBorder="1" applyAlignment="1" applyProtection="1">
      <alignment horizontal="center" vertical="center"/>
      <protection locked="0"/>
    </xf>
    <xf numFmtId="1" fontId="27" fillId="33" borderId="25" xfId="0" applyNumberFormat="1" applyFont="1" applyFill="1" applyBorder="1" applyAlignment="1" applyProtection="1">
      <alignment horizontal="center" vertical="center"/>
      <protection locked="0"/>
    </xf>
    <xf numFmtId="1" fontId="27" fillId="33" borderId="26" xfId="0" applyNumberFormat="1" applyFont="1" applyFill="1" applyBorder="1" applyAlignment="1" applyProtection="1">
      <alignment horizontal="center" vertical="center"/>
      <protection locked="0"/>
    </xf>
    <xf numFmtId="0" fontId="51" fillId="0" borderId="0" xfId="0" applyFont="1" applyFill="1" applyBorder="1" applyAlignment="1" applyProtection="1">
      <alignment horizontal="center" wrapText="1"/>
    </xf>
    <xf numFmtId="0" fontId="34" fillId="37" borderId="0" xfId="0" applyFont="1" applyFill="1" applyBorder="1" applyAlignment="1" applyProtection="1">
      <alignment horizontal="left"/>
    </xf>
    <xf numFmtId="0" fontId="34" fillId="37" borderId="13" xfId="0" applyFont="1" applyFill="1" applyBorder="1" applyAlignment="1" applyProtection="1">
      <alignment horizontal="left"/>
    </xf>
    <xf numFmtId="0" fontId="34" fillId="39" borderId="23" xfId="0" applyFont="1" applyFill="1" applyBorder="1" applyAlignment="1" applyProtection="1">
      <alignment horizontal="center"/>
      <protection locked="0"/>
    </xf>
    <xf numFmtId="0" fontId="34" fillId="39" borderId="0" xfId="0" applyFont="1" applyFill="1" applyBorder="1" applyAlignment="1" applyProtection="1">
      <alignment horizontal="center"/>
      <protection locked="0"/>
    </xf>
    <xf numFmtId="0" fontId="35" fillId="0" borderId="23" xfId="0" applyFont="1" applyFill="1" applyBorder="1" applyAlignment="1" applyProtection="1">
      <alignment horizontal="center"/>
    </xf>
    <xf numFmtId="0" fontId="35" fillId="0" borderId="0" xfId="0" applyFont="1" applyFill="1" applyBorder="1" applyAlignment="1" applyProtection="1">
      <alignment horizontal="center"/>
    </xf>
    <xf numFmtId="0" fontId="34" fillId="0" borderId="15" xfId="0" applyFont="1" applyBorder="1" applyAlignment="1" applyProtection="1">
      <alignment horizontal="left"/>
    </xf>
    <xf numFmtId="14" fontId="48" fillId="38" borderId="15" xfId="0" applyNumberFormat="1" applyFont="1" applyFill="1" applyBorder="1" applyAlignment="1" applyProtection="1">
      <alignment horizontal="center"/>
    </xf>
    <xf numFmtId="3" fontId="48" fillId="34" borderId="0" xfId="0" applyNumberFormat="1" applyFont="1" applyFill="1" applyBorder="1" applyAlignment="1" applyProtection="1">
      <alignment horizontal="center"/>
    </xf>
    <xf numFmtId="0" fontId="49" fillId="0" borderId="0" xfId="0" applyFont="1" applyFill="1" applyBorder="1" applyAlignment="1" applyProtection="1">
      <alignment horizontal="center"/>
    </xf>
    <xf numFmtId="3" fontId="35" fillId="34" borderId="11" xfId="0" applyNumberFormat="1" applyFont="1" applyFill="1" applyBorder="1" applyAlignment="1" applyProtection="1">
      <alignment horizontal="left" vertical="center" wrapText="1"/>
    </xf>
    <xf numFmtId="3" fontId="35" fillId="34" borderId="15" xfId="0" applyNumberFormat="1" applyFont="1" applyFill="1" applyBorder="1" applyAlignment="1" applyProtection="1">
      <alignment horizontal="left" vertical="center" wrapText="1"/>
    </xf>
    <xf numFmtId="0" fontId="34" fillId="0" borderId="11" xfId="0" applyFont="1" applyBorder="1" applyAlignment="1" applyProtection="1">
      <alignment horizontal="left" vertical="center" wrapText="1"/>
    </xf>
    <xf numFmtId="0" fontId="34" fillId="0" borderId="15" xfId="0" applyFont="1" applyBorder="1" applyAlignment="1" applyProtection="1">
      <alignment horizontal="left" vertical="center" wrapText="1"/>
    </xf>
    <xf numFmtId="3" fontId="35" fillId="34" borderId="11" xfId="0" applyNumberFormat="1" applyFont="1" applyFill="1" applyBorder="1" applyAlignment="1" applyProtection="1">
      <alignment horizontal="center" vertical="center" wrapText="1"/>
    </xf>
    <xf numFmtId="3" fontId="35" fillId="34" borderId="15" xfId="0" applyNumberFormat="1" applyFont="1" applyFill="1" applyBorder="1" applyAlignment="1" applyProtection="1">
      <alignment horizontal="center" vertical="center" wrapText="1"/>
    </xf>
    <xf numFmtId="0" fontId="34" fillId="0" borderId="11" xfId="0" applyFont="1" applyBorder="1" applyAlignment="1" applyProtection="1">
      <alignment horizontal="center" vertical="center" wrapText="1"/>
    </xf>
    <xf numFmtId="0" fontId="34" fillId="0" borderId="15" xfId="0" applyFont="1" applyBorder="1" applyAlignment="1" applyProtection="1">
      <alignment horizontal="center" vertical="center" wrapText="1"/>
    </xf>
    <xf numFmtId="0" fontId="34" fillId="0" borderId="11" xfId="0" applyFont="1" applyBorder="1" applyAlignment="1" applyProtection="1">
      <alignment horizontal="left" vertical="center"/>
    </xf>
    <xf numFmtId="0" fontId="34" fillId="0" borderId="12" xfId="0" applyFont="1" applyBorder="1" applyAlignment="1" applyProtection="1">
      <alignment horizontal="left" vertical="center"/>
    </xf>
    <xf numFmtId="0" fontId="34" fillId="0" borderId="15" xfId="0" applyFont="1" applyBorder="1" applyAlignment="1" applyProtection="1">
      <alignment horizontal="left" vertical="center"/>
    </xf>
    <xf numFmtId="0" fontId="34" fillId="0" borderId="16" xfId="0" applyFont="1" applyBorder="1" applyAlignment="1" applyProtection="1">
      <alignment horizontal="left" vertical="center"/>
    </xf>
    <xf numFmtId="0" fontId="46" fillId="0" borderId="0" xfId="0" applyFont="1" applyFill="1" applyBorder="1" applyAlignment="1" applyProtection="1">
      <alignment horizontal="center"/>
    </xf>
    <xf numFmtId="0" fontId="49" fillId="0" borderId="0" xfId="0" applyFont="1" applyFill="1" applyBorder="1" applyAlignment="1" applyProtection="1">
      <alignment horizontal="left" vertical="center"/>
    </xf>
    <xf numFmtId="0" fontId="49" fillId="0" borderId="13" xfId="0" applyFont="1" applyFill="1" applyBorder="1" applyAlignment="1" applyProtection="1">
      <alignment horizontal="left" vertical="center"/>
    </xf>
    <xf numFmtId="3" fontId="34" fillId="39" borderId="23" xfId="0" applyNumberFormat="1" applyFont="1" applyFill="1" applyBorder="1" applyAlignment="1" applyProtection="1">
      <alignment horizontal="center"/>
      <protection locked="0"/>
    </xf>
    <xf numFmtId="3" fontId="34" fillId="39" borderId="0" xfId="0" applyNumberFormat="1" applyFont="1" applyFill="1" applyBorder="1" applyAlignment="1" applyProtection="1">
      <alignment horizontal="center"/>
      <protection locked="0"/>
    </xf>
    <xf numFmtId="0" fontId="34" fillId="36" borderId="23" xfId="0" applyFont="1" applyFill="1" applyBorder="1" applyAlignment="1" applyProtection="1">
      <alignment horizontal="center"/>
      <protection locked="0"/>
    </xf>
    <xf numFmtId="0" fontId="34" fillId="36" borderId="0" xfId="0" applyFont="1" applyFill="1" applyBorder="1" applyAlignment="1" applyProtection="1">
      <alignment horizontal="center"/>
      <protection locked="0"/>
    </xf>
    <xf numFmtId="0" fontId="34" fillId="0" borderId="0" xfId="0" applyFont="1" applyFill="1" applyBorder="1" applyAlignment="1" applyProtection="1">
      <alignment horizontal="left"/>
    </xf>
    <xf numFmtId="0" fontId="34" fillId="0" borderId="13" xfId="0" applyFont="1" applyFill="1" applyBorder="1" applyAlignment="1" applyProtection="1">
      <alignment horizontal="left"/>
    </xf>
    <xf numFmtId="3" fontId="48" fillId="0" borderId="23" xfId="0" applyNumberFormat="1" applyFont="1" applyFill="1" applyBorder="1" applyAlignment="1" applyProtection="1">
      <alignment horizontal="center"/>
    </xf>
    <xf numFmtId="3" fontId="48" fillId="0" borderId="0" xfId="0" applyNumberFormat="1" applyFont="1" applyFill="1" applyBorder="1" applyAlignment="1" applyProtection="1">
      <alignment horizontal="center"/>
    </xf>
    <xf numFmtId="0" fontId="49" fillId="0" borderId="0" xfId="0" applyFont="1" applyFill="1" applyBorder="1" applyAlignment="1" applyProtection="1">
      <alignment horizontal="left"/>
    </xf>
    <xf numFmtId="0" fontId="49" fillId="0" borderId="13" xfId="0" applyFont="1" applyFill="1" applyBorder="1" applyAlignment="1" applyProtection="1">
      <alignment horizontal="left"/>
    </xf>
    <xf numFmtId="0" fontId="34" fillId="0" borderId="0" xfId="0" applyFont="1" applyFill="1" applyBorder="1" applyAlignment="1" applyProtection="1">
      <alignment horizontal="left" vertical="center"/>
    </xf>
    <xf numFmtId="0" fontId="34" fillId="0" borderId="13" xfId="0" applyFont="1" applyFill="1" applyBorder="1" applyAlignment="1" applyProtection="1">
      <alignment horizontal="left" vertical="center"/>
    </xf>
    <xf numFmtId="0" fontId="46" fillId="0" borderId="23" xfId="0" applyFont="1" applyFill="1" applyBorder="1" applyAlignment="1" applyProtection="1">
      <alignment horizontal="center"/>
    </xf>
    <xf numFmtId="0" fontId="53" fillId="0" borderId="23" xfId="0" applyFont="1" applyFill="1" applyBorder="1" applyAlignment="1" applyProtection="1">
      <alignment horizontal="center"/>
    </xf>
    <xf numFmtId="0" fontId="53" fillId="0" borderId="0" xfId="0" applyFont="1" applyFill="1" applyBorder="1" applyAlignment="1" applyProtection="1">
      <alignment horizontal="center"/>
    </xf>
    <xf numFmtId="0" fontId="52" fillId="0" borderId="0" xfId="0" applyFont="1" applyFill="1" applyBorder="1" applyAlignment="1" applyProtection="1">
      <alignment horizontal="left" vertical="center"/>
    </xf>
    <xf numFmtId="0" fontId="52" fillId="0" borderId="13" xfId="0" applyFont="1" applyFill="1" applyBorder="1" applyAlignment="1" applyProtection="1">
      <alignment horizontal="left" vertical="center"/>
    </xf>
    <xf numFmtId="0" fontId="46" fillId="0" borderId="23" xfId="0" applyFont="1" applyFill="1" applyBorder="1" applyAlignment="1" applyProtection="1">
      <alignment horizontal="center"/>
      <protection locked="0"/>
    </xf>
    <xf numFmtId="0" fontId="46" fillId="0" borderId="0" xfId="0" applyFont="1" applyFill="1" applyBorder="1" applyAlignment="1" applyProtection="1">
      <alignment horizontal="center"/>
      <protection locked="0"/>
    </xf>
    <xf numFmtId="2" fontId="35" fillId="0" borderId="23" xfId="0" applyNumberFormat="1" applyFont="1" applyFill="1" applyBorder="1" applyAlignment="1" applyProtection="1">
      <alignment horizontal="center"/>
    </xf>
    <xf numFmtId="2" fontId="35" fillId="0" borderId="0" xfId="0" applyNumberFormat="1" applyFont="1" applyFill="1" applyBorder="1" applyAlignment="1" applyProtection="1">
      <alignment horizontal="center"/>
    </xf>
    <xf numFmtId="0" fontId="48" fillId="0" borderId="23" xfId="0" applyFont="1" applyFill="1" applyBorder="1" applyAlignment="1" applyProtection="1">
      <alignment horizontal="center"/>
    </xf>
    <xf numFmtId="0" fontId="48" fillId="0" borderId="0" xfId="0" applyFont="1" applyFill="1" applyBorder="1" applyAlignment="1" applyProtection="1">
      <alignment horizontal="center"/>
    </xf>
    <xf numFmtId="0" fontId="35" fillId="34" borderId="18" xfId="0" applyFont="1" applyFill="1" applyBorder="1" applyAlignment="1" applyProtection="1">
      <alignment horizontal="center" vertical="center"/>
    </xf>
    <xf numFmtId="0" fontId="35" fillId="0" borderId="0" xfId="0" applyFont="1" applyFill="1" applyBorder="1" applyAlignment="1" applyProtection="1">
      <alignment horizontal="left"/>
    </xf>
    <xf numFmtId="0" fontId="35" fillId="0" borderId="13" xfId="0" applyFont="1" applyFill="1" applyBorder="1" applyAlignment="1" applyProtection="1">
      <alignment horizontal="left"/>
    </xf>
    <xf numFmtId="0" fontId="34" fillId="0" borderId="23" xfId="0" applyFont="1" applyFill="1" applyBorder="1" applyAlignment="1" applyProtection="1">
      <alignment horizontal="left" vertical="center"/>
      <protection locked="0"/>
    </xf>
    <xf numFmtId="0" fontId="34" fillId="0" borderId="13" xfId="0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Border="1" applyAlignment="1" applyProtection="1">
      <alignment horizontal="center" vertical="center"/>
    </xf>
    <xf numFmtId="0" fontId="34" fillId="0" borderId="13" xfId="0" applyFont="1" applyFill="1" applyBorder="1" applyAlignment="1" applyProtection="1">
      <alignment horizontal="center" vertical="center"/>
    </xf>
    <xf numFmtId="0" fontId="34" fillId="0" borderId="23" xfId="0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horizontal="left" vertical="center"/>
      <protection locked="0"/>
    </xf>
    <xf numFmtId="3" fontId="34" fillId="36" borderId="23" xfId="0" applyNumberFormat="1" applyFont="1" applyFill="1" applyBorder="1" applyAlignment="1" applyProtection="1">
      <alignment horizontal="center"/>
      <protection locked="0"/>
    </xf>
    <xf numFmtId="3" fontId="34" fillId="36" borderId="0" xfId="0" applyNumberFormat="1" applyFont="1" applyFill="1" applyBorder="1" applyAlignment="1" applyProtection="1">
      <alignment horizontal="center"/>
      <protection locked="0"/>
    </xf>
    <xf numFmtId="0" fontId="35" fillId="40" borderId="32" xfId="42" applyFont="1" applyFill="1" applyBorder="1" applyAlignment="1">
      <alignment horizontal="center" vertical="center"/>
    </xf>
    <xf numFmtId="0" fontId="35" fillId="40" borderId="26" xfId="42" applyFont="1" applyFill="1" applyBorder="1" applyAlignment="1">
      <alignment horizontal="center" vertical="center"/>
    </xf>
    <xf numFmtId="0" fontId="36" fillId="36" borderId="24" xfId="42" applyFont="1" applyFill="1" applyBorder="1" applyAlignment="1">
      <alignment horizontal="center" vertical="center"/>
    </xf>
    <xf numFmtId="0" fontId="36" fillId="36" borderId="25" xfId="42" applyFont="1" applyFill="1" applyBorder="1" applyAlignment="1">
      <alignment horizontal="center" vertical="center"/>
    </xf>
    <xf numFmtId="0" fontId="36" fillId="36" borderId="26" xfId="42" applyFont="1" applyFill="1" applyBorder="1" applyAlignment="1">
      <alignment horizontal="center" vertical="center"/>
    </xf>
    <xf numFmtId="0" fontId="35" fillId="40" borderId="24" xfId="42" applyFont="1" applyFill="1" applyBorder="1" applyAlignment="1">
      <alignment horizontal="center" vertical="center"/>
    </xf>
    <xf numFmtId="0" fontId="35" fillId="40" borderId="31" xfId="42" applyFont="1" applyFill="1" applyBorder="1" applyAlignment="1">
      <alignment horizontal="center" vertical="center"/>
    </xf>
    <xf numFmtId="0" fontId="35" fillId="36" borderId="15" xfId="42" applyFont="1" applyFill="1" applyBorder="1" applyAlignment="1">
      <alignment horizontal="center"/>
    </xf>
    <xf numFmtId="0" fontId="34" fillId="0" borderId="18" xfId="42" applyFont="1" applyBorder="1" applyAlignment="1">
      <alignment horizontal="left"/>
    </xf>
    <xf numFmtId="0" fontId="34" fillId="0" borderId="18" xfId="42" applyFont="1" applyBorder="1" applyAlignment="1">
      <alignment horizontal="center"/>
    </xf>
    <xf numFmtId="0" fontId="34" fillId="0" borderId="0" xfId="42" applyFont="1" applyBorder="1" applyAlignment="1">
      <alignment horizontal="center" vertical="center"/>
    </xf>
    <xf numFmtId="0" fontId="34" fillId="0" borderId="15" xfId="42" applyFont="1" applyBorder="1" applyAlignment="1">
      <alignment horizontal="center" vertical="center"/>
    </xf>
    <xf numFmtId="0" fontId="34" fillId="0" borderId="11" xfId="42" applyFont="1" applyBorder="1" applyAlignment="1">
      <alignment horizontal="center" vertical="center"/>
    </xf>
    <xf numFmtId="0" fontId="35" fillId="40" borderId="25" xfId="42" applyFont="1" applyFill="1" applyBorder="1" applyAlignment="1">
      <alignment horizontal="center" vertical="center"/>
    </xf>
    <xf numFmtId="0" fontId="35" fillId="34" borderId="32" xfId="42" applyFont="1" applyFill="1" applyBorder="1" applyAlignment="1">
      <alignment horizontal="center" vertical="center"/>
    </xf>
    <xf numFmtId="0" fontId="35" fillId="34" borderId="25" xfId="42" applyFont="1" applyFill="1" applyBorder="1" applyAlignment="1">
      <alignment horizontal="center" vertical="center"/>
    </xf>
    <xf numFmtId="0" fontId="35" fillId="34" borderId="31" xfId="42" applyFont="1" applyFill="1" applyBorder="1" applyAlignment="1">
      <alignment horizontal="center" vertical="center"/>
    </xf>
    <xf numFmtId="0" fontId="34" fillId="0" borderId="11" xfId="42" applyFont="1" applyBorder="1" applyAlignment="1">
      <alignment horizontal="center"/>
    </xf>
    <xf numFmtId="0" fontId="34" fillId="0" borderId="14" xfId="42" applyFont="1" applyBorder="1" applyAlignment="1">
      <alignment horizontal="center"/>
    </xf>
    <xf numFmtId="0" fontId="34" fillId="0" borderId="16" xfId="42" applyFont="1" applyBorder="1" applyAlignment="1">
      <alignment horizontal="center"/>
    </xf>
    <xf numFmtId="0" fontId="34" fillId="0" borderId="23" xfId="42" applyFont="1" applyBorder="1" applyAlignment="1">
      <alignment horizontal="center"/>
    </xf>
    <xf numFmtId="0" fontId="34" fillId="0" borderId="13" xfId="42" applyFont="1" applyBorder="1" applyAlignment="1">
      <alignment horizontal="center"/>
    </xf>
    <xf numFmtId="0" fontId="34" fillId="0" borderId="0" xfId="42" applyFont="1" applyFill="1" applyBorder="1" applyAlignment="1">
      <alignment horizontal="left"/>
    </xf>
    <xf numFmtId="0" fontId="34" fillId="34" borderId="15" xfId="42" applyFont="1" applyFill="1" applyBorder="1" applyAlignment="1">
      <alignment horizontal="left"/>
    </xf>
    <xf numFmtId="0" fontId="35" fillId="34" borderId="15" xfId="42" applyFont="1" applyFill="1" applyBorder="1" applyAlignment="1">
      <alignment horizontal="center" vertical="center"/>
    </xf>
    <xf numFmtId="0" fontId="34" fillId="0" borderId="11" xfId="42" applyFont="1" applyFill="1" applyBorder="1" applyAlignment="1">
      <alignment horizontal="left"/>
    </xf>
    <xf numFmtId="0" fontId="58" fillId="36" borderId="15" xfId="0" applyFont="1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4"/>
    <cellStyle name="Normal 3" xfId="43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8"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theme="1"/>
      </font>
      <fill>
        <patternFill patternType="none">
          <bgColor auto="1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name val="Calibri Light"/>
        <family val="2"/>
        <scheme val="major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vertical="center" indent="0"/>
    </dxf>
    <dxf>
      <alignment horizontal="right"/>
    </dxf>
    <dxf>
      <alignment horizontal="right"/>
    </dxf>
    <dxf>
      <alignment horizontal="right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[SBI_Etude_Test_1 - Copie.xlsm]Tableau de bord!Tableau croisé dynamique4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69782781423364"/>
          <c:y val="0.28439385294229524"/>
          <c:w val="0.68581138513244144"/>
          <c:h val="0.43697782342424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'Tableau de bord'!$A$3:$A$7</c:f>
              <c:multiLvlStrCache>
                <c:ptCount val="2"/>
                <c:lvl>
                  <c:pt idx="0">
                    <c:v>mars</c:v>
                  </c:pt>
                  <c:pt idx="1">
                    <c:v>janv</c:v>
                  </c:pt>
                </c:lvl>
                <c:lvl>
                  <c:pt idx="0">
                    <c:v>2017</c:v>
                  </c:pt>
                  <c:pt idx="1">
                    <c:v>1900</c:v>
                  </c:pt>
                </c:lvl>
              </c:multiLvlStrCache>
            </c:multiLvlStrRef>
          </c:cat>
          <c:val>
            <c:numRef>
              <c:f>'Tableau de bord'!$B$3:$B$7</c:f>
              <c:numCache>
                <c:formatCode>#\ ##0.00\ "€"</c:formatCode>
                <c:ptCount val="2"/>
                <c:pt idx="0">
                  <c:v>15000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D9-4B5E-ABC3-2B2C3A170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30"/>
        <c:axId val="767396008"/>
        <c:axId val="767391744"/>
      </c:barChart>
      <c:catAx>
        <c:axId val="767396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391744"/>
        <c:crosses val="autoZero"/>
        <c:auto val="1"/>
        <c:lblAlgn val="ctr"/>
        <c:lblOffset val="100"/>
        <c:noMultiLvlLbl val="0"/>
      </c:catAx>
      <c:valAx>
        <c:axId val="76739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396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357187</xdr:colOff>
      <xdr:row>0</xdr:row>
      <xdr:rowOff>304799</xdr:rowOff>
    </xdr:from>
    <xdr:to>
      <xdr:col>9</xdr:col>
      <xdr:colOff>9525</xdr:colOff>
      <xdr:row>14</xdr:row>
      <xdr:rowOff>152399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19</xdr:row>
          <xdr:rowOff>95250</xdr:rowOff>
        </xdr:from>
        <xdr:to>
          <xdr:col>1</xdr:col>
          <xdr:colOff>895350</xdr:colOff>
          <xdr:row>20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Supprimer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19</xdr:row>
          <xdr:rowOff>95250</xdr:rowOff>
        </xdr:from>
        <xdr:to>
          <xdr:col>1</xdr:col>
          <xdr:colOff>314325</xdr:colOff>
          <xdr:row>20</xdr:row>
          <xdr:rowOff>180975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i" refreshedDate="42804.385716087963" createdVersion="6" refreshedVersion="6" minRefreshableVersion="3" recordCount="54">
  <cacheSource type="worksheet">
    <worksheetSource ref="A2:C56" sheet="Stat"/>
  </cacheSource>
  <cacheFields count="5">
    <cacheField name="Référence" numFmtId="0">
      <sharedItems containsMixedTypes="1" containsNumber="1" containsInteger="1" minValue="37104252" maxValue="37104252"/>
    </cacheField>
    <cacheField name="Livraison" numFmtId="14">
      <sharedItems containsSemiMixedTypes="0" containsNonDate="0" containsDate="1" containsString="0" minDate="1899-12-30T00:00:43" maxDate="2017-03-11T00:00:00" count="2">
        <d v="2017-03-10T00:00:00"/>
        <d v="1899-12-30T00:00:43"/>
      </sharedItems>
      <fieldGroup par="4" base="1">
        <rangePr groupBy="months" startDate="1899-12-30T00:00:43" endDate="2017-03-11T00:00:00"/>
        <groupItems count="14">
          <s v="&lt;00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3/2017"/>
        </groupItems>
      </fieldGroup>
    </cacheField>
    <cacheField name="Achats usine" numFmtId="165">
      <sharedItems containsSemiMixedTypes="0" containsString="0" containsNumber="1" containsInteger="1" minValue="0" maxValue="15000"/>
    </cacheField>
    <cacheField name="Trimestres" numFmtId="0" databaseField="0">
      <fieldGroup base="1">
        <rangePr groupBy="quarters" startDate="1899-12-30T00:00:43" endDate="2017-03-11T00:00:00"/>
        <groupItems count="6">
          <s v="&lt;00/01/1900"/>
          <s v="Trimestre1"/>
          <s v="Trimestre2"/>
          <s v="Trimestre3"/>
          <s v="Trimestre4"/>
          <s v="&gt;11/03/2017"/>
        </groupItems>
      </fieldGroup>
    </cacheField>
    <cacheField name="Années" numFmtId="0" databaseField="0">
      <fieldGroup base="1">
        <rangePr groupBy="years" startDate="1899-12-30T00:00:43" endDate="2017-03-11T00:00:00"/>
        <groupItems count="120">
          <s v="&lt;00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&gt;11/03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n v="37104252"/>
    <x v="0"/>
    <n v="1500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  <r>
    <s v=""/>
    <x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 rowHeaderCaption="Années">
  <location ref="A2:B7" firstHeaderRow="1" firstDataRow="1" firstDataCol="1"/>
  <pivotFields count="5"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5" showAll="0"/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axis="axisRow" showAll="0" defaultSubtotal="0">
      <items count="120">
        <item x="117"/>
        <item x="1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9"/>
      </items>
    </pivotField>
  </pivotFields>
  <rowFields count="2">
    <field x="4"/>
    <field x="1"/>
  </rowFields>
  <rowItems count="5">
    <i>
      <x v="1"/>
    </i>
    <i r="1">
      <x v="3"/>
    </i>
    <i>
      <x v="3"/>
    </i>
    <i r="1">
      <x v="1"/>
    </i>
    <i t="grand">
      <x/>
    </i>
  </rowItems>
  <colItems count="1">
    <i/>
  </colItems>
  <dataFields count="1">
    <dataField name="Somme de Achats usine" fld="2" baseField="0" baseItem="0" numFmtId="165"/>
  </dataFields>
  <formats count="74">
    <format dxfId="87">
      <pivotArea collapsedLevelsAreSubtotals="1" fieldPosition="0">
        <references count="1">
          <reference field="4" count="1">
            <x v="0"/>
          </reference>
        </references>
      </pivotArea>
    </format>
    <format dxfId="86">
      <pivotArea dataOnly="0" labelOnly="1" fieldPosition="0">
        <references count="1">
          <reference field="4" count="1">
            <x v="0"/>
          </reference>
        </references>
      </pivotArea>
    </format>
    <format dxfId="85">
      <pivotArea collapsedLevelsAreSubtotals="1" fieldPosition="0">
        <references count="1">
          <reference field="4" count="1">
            <x v="0"/>
          </reference>
        </references>
      </pivotArea>
    </format>
    <format dxfId="84">
      <pivotArea dataOnly="0" labelOnly="1" fieldPosition="0">
        <references count="1">
          <reference field="4" count="1">
            <x v="0"/>
          </reference>
        </references>
      </pivotArea>
    </format>
    <format dxfId="83">
      <pivotArea collapsedLevelsAreSubtotals="1" fieldPosition="0">
        <references count="1">
          <reference field="4" count="1">
            <x v="1"/>
          </reference>
        </references>
      </pivotArea>
    </format>
    <format dxfId="82">
      <pivotArea dataOnly="0" labelOnly="1" fieldPosition="0">
        <references count="1">
          <reference field="4" count="1">
            <x v="1"/>
          </reference>
        </references>
      </pivotArea>
    </format>
    <format dxfId="81">
      <pivotArea grandRow="1" outline="0" collapsedLevelsAreSubtotals="1" fieldPosition="0"/>
    </format>
    <format dxfId="80">
      <pivotArea dataOnly="0" labelOnly="1" grandRow="1" outline="0" fieldPosition="0"/>
    </format>
    <format dxfId="79">
      <pivotArea collapsedLevelsAreSubtotals="1" fieldPosition="0">
        <references count="1">
          <reference field="4" count="1">
            <x v="1"/>
          </reference>
        </references>
      </pivotArea>
    </format>
    <format dxfId="78">
      <pivotArea dataOnly="0" labelOnly="1" fieldPosition="0">
        <references count="1">
          <reference field="4" count="1">
            <x v="1"/>
          </reference>
        </references>
      </pivotArea>
    </format>
    <format dxfId="77">
      <pivotArea grandRow="1" outline="0" collapsedLevelsAreSubtotals="1" fieldPosition="0"/>
    </format>
    <format dxfId="76">
      <pivotArea dataOnly="0" labelOnly="1" grandRow="1" outline="0" fieldPosition="0"/>
    </format>
    <format dxfId="75">
      <pivotArea collapsedLevelsAreSubtotals="1" fieldPosition="0">
        <references count="1">
          <reference field="4" count="1">
            <x v="1"/>
          </reference>
        </references>
      </pivotArea>
    </format>
    <format dxfId="74">
      <pivotArea dataOnly="0" labelOnly="1" fieldPosition="0">
        <references count="1">
          <reference field="4" count="1">
            <x v="1"/>
          </reference>
        </references>
      </pivotArea>
    </format>
    <format dxfId="73">
      <pivotArea grandRow="1" outline="0" collapsedLevelsAreSubtotals="1" fieldPosition="0"/>
    </format>
    <format dxfId="72">
      <pivotArea dataOnly="0" labelOnly="1" grandRow="1" outline="0" fieldPosition="0"/>
    </format>
    <format dxfId="71">
      <pivotArea collapsedLevelsAreSubtotals="1" fieldPosition="0">
        <references count="1">
          <reference field="4" count="1">
            <x v="1"/>
          </reference>
        </references>
      </pivotArea>
    </format>
    <format dxfId="70">
      <pivotArea dataOnly="0" labelOnly="1" fieldPosition="0">
        <references count="1">
          <reference field="4" count="1">
            <x v="1"/>
          </reference>
        </references>
      </pivotArea>
    </format>
    <format dxfId="69">
      <pivotArea grandRow="1" outline="0" collapsedLevelsAreSubtotals="1" fieldPosition="0"/>
    </format>
    <format dxfId="68">
      <pivotArea dataOnly="0" labelOnly="1" grandRow="1" outline="0" fieldPosition="0"/>
    </format>
    <format dxfId="67">
      <pivotArea field="4" type="button" dataOnly="0" labelOnly="1" outline="0" axis="axisRow" fieldPosition="0"/>
    </format>
    <format dxfId="66">
      <pivotArea dataOnly="0" labelOnly="1" outline="0" axis="axisValues" fieldPosition="0"/>
    </format>
    <format dxfId="65">
      <pivotArea dataOnly="0" labelOnly="1" outline="0" axis="axisValues" fieldPosition="0"/>
    </format>
    <format dxfId="64">
      <pivotArea outline="0" collapsedLevelsAreSubtotals="1" fieldPosition="0"/>
    </format>
    <format dxfId="63">
      <pivotArea dataOnly="0" labelOnly="1" outline="0" axis="axisValues" fieldPosition="0"/>
    </format>
    <format dxfId="62">
      <pivotArea dataOnly="0" labelOnly="1" outline="0" axis="axisValues" fieldPosition="0"/>
    </format>
    <format dxfId="61">
      <pivotArea type="all" dataOnly="0" outline="0" fieldPosition="0"/>
    </format>
    <format dxfId="60">
      <pivotArea outline="0" collapsedLevelsAreSubtotals="1" fieldPosition="0"/>
    </format>
    <format dxfId="59">
      <pivotArea field="4" type="button" dataOnly="0" labelOnly="1" outline="0" axis="axisRow" fieldPosition="0"/>
    </format>
    <format dxfId="58">
      <pivotArea dataOnly="0" labelOnly="1" outline="0" axis="axisValues" fieldPosition="0"/>
    </format>
    <format dxfId="57">
      <pivotArea dataOnly="0" labelOnly="1" fieldPosition="0">
        <references count="1">
          <reference field="4" count="2">
            <x v="0"/>
            <x v="1"/>
          </reference>
        </references>
      </pivotArea>
    </format>
    <format dxfId="56">
      <pivotArea dataOnly="0" labelOnly="1" grandRow="1" outline="0" fieldPosition="0"/>
    </format>
    <format dxfId="55">
      <pivotArea dataOnly="0" labelOnly="1" fieldPosition="0">
        <references count="2">
          <reference field="1" count="7">
            <x v="6"/>
            <x v="7"/>
            <x v="8"/>
            <x v="9"/>
            <x v="10"/>
            <x v="11"/>
            <x v="12"/>
          </reference>
          <reference field="4" count="1" selected="0">
            <x v="0"/>
          </reference>
        </references>
      </pivotArea>
    </format>
    <format dxfId="54">
      <pivotArea dataOnly="0" labelOnly="1" fieldPosition="0">
        <references count="2">
          <reference field="1" count="2">
            <x v="1"/>
            <x v="2"/>
          </reference>
          <reference field="4" count="1" selected="0">
            <x v="1"/>
          </reference>
        </references>
      </pivotArea>
    </format>
    <format dxfId="53">
      <pivotArea dataOnly="0" labelOnly="1" outline="0" axis="axisValues" fieldPosition="0"/>
    </format>
    <format dxfId="52">
      <pivotArea type="all" dataOnly="0" outline="0" fieldPosition="0"/>
    </format>
    <format dxfId="51">
      <pivotArea outline="0" collapsedLevelsAreSubtotals="1" fieldPosition="0"/>
    </format>
    <format dxfId="50">
      <pivotArea field="4" type="button" dataOnly="0" labelOnly="1" outline="0" axis="axisRow" fieldPosition="0"/>
    </format>
    <format dxfId="49">
      <pivotArea dataOnly="0" labelOnly="1" outline="0" axis="axisValues" fieldPosition="0"/>
    </format>
    <format dxfId="48">
      <pivotArea dataOnly="0" labelOnly="1" fieldPosition="0">
        <references count="1">
          <reference field="4" count="2">
            <x v="0"/>
            <x v="1"/>
          </reference>
        </references>
      </pivotArea>
    </format>
    <format dxfId="47">
      <pivotArea dataOnly="0" labelOnly="1" grandRow="1" outline="0" fieldPosition="0"/>
    </format>
    <format dxfId="46">
      <pivotArea dataOnly="0" labelOnly="1" fieldPosition="0">
        <references count="2">
          <reference field="1" count="7">
            <x v="6"/>
            <x v="7"/>
            <x v="8"/>
            <x v="9"/>
            <x v="10"/>
            <x v="11"/>
            <x v="12"/>
          </reference>
          <reference field="4" count="1" selected="0">
            <x v="0"/>
          </reference>
        </references>
      </pivotArea>
    </format>
    <format dxfId="45">
      <pivotArea dataOnly="0" labelOnly="1" fieldPosition="0">
        <references count="2">
          <reference field="1" count="2">
            <x v="1"/>
            <x v="2"/>
          </reference>
          <reference field="4" count="1" selected="0">
            <x v="1"/>
          </reference>
        </references>
      </pivotArea>
    </format>
    <format dxfId="44">
      <pivotArea dataOnly="0" labelOnly="1" outline="0" axis="axisValues" fieldPosition="0"/>
    </format>
    <format dxfId="43">
      <pivotArea type="all" dataOnly="0" outline="0" fieldPosition="0"/>
    </format>
    <format dxfId="42">
      <pivotArea outline="0" collapsedLevelsAreSubtotals="1" fieldPosition="0"/>
    </format>
    <format dxfId="41">
      <pivotArea field="4" type="button" dataOnly="0" labelOnly="1" outline="0" axis="axisRow" fieldPosition="0"/>
    </format>
    <format dxfId="40">
      <pivotArea dataOnly="0" labelOnly="1" outline="0" axis="axisValues" fieldPosition="0"/>
    </format>
    <format dxfId="39">
      <pivotArea dataOnly="0" labelOnly="1" fieldPosition="0">
        <references count="1">
          <reference field="4" count="2">
            <x v="0"/>
            <x v="1"/>
          </reference>
        </references>
      </pivotArea>
    </format>
    <format dxfId="38">
      <pivotArea dataOnly="0" labelOnly="1" grandRow="1" outline="0" fieldPosition="0"/>
    </format>
    <format dxfId="37">
      <pivotArea dataOnly="0" labelOnly="1" fieldPosition="0">
        <references count="2">
          <reference field="1" count="7">
            <x v="6"/>
            <x v="7"/>
            <x v="8"/>
            <x v="9"/>
            <x v="10"/>
            <x v="11"/>
            <x v="12"/>
          </reference>
          <reference field="4" count="1" selected="0">
            <x v="0"/>
          </reference>
        </references>
      </pivotArea>
    </format>
    <format dxfId="36">
      <pivotArea dataOnly="0" labelOnly="1" fieldPosition="0">
        <references count="2">
          <reference field="1" count="2">
            <x v="1"/>
            <x v="2"/>
          </reference>
          <reference field="4" count="1" selected="0">
            <x v="1"/>
          </reference>
        </references>
      </pivotArea>
    </format>
    <format dxfId="35">
      <pivotArea dataOnly="0" labelOnly="1" outline="0" axis="axisValues" fieldPosition="0"/>
    </format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4" type="button" dataOnly="0" labelOnly="1" outline="0" axis="axisRow" fieldPosition="0"/>
    </format>
    <format dxfId="31">
      <pivotArea dataOnly="0" labelOnly="1" outline="0" axis="axisValues" fieldPosition="0"/>
    </format>
    <format dxfId="30">
      <pivotArea dataOnly="0" labelOnly="1" fieldPosition="0">
        <references count="1">
          <reference field="4" count="2">
            <x v="0"/>
            <x v="1"/>
          </reference>
        </references>
      </pivotArea>
    </format>
    <format dxfId="29">
      <pivotArea dataOnly="0" labelOnly="1" grandRow="1" outline="0" fieldPosition="0"/>
    </format>
    <format dxfId="28">
      <pivotArea dataOnly="0" labelOnly="1" fieldPosition="0">
        <references count="2">
          <reference field="1" count="7">
            <x v="6"/>
            <x v="7"/>
            <x v="8"/>
            <x v="9"/>
            <x v="10"/>
            <x v="11"/>
            <x v="12"/>
          </reference>
          <reference field="4" count="1" selected="0">
            <x v="0"/>
          </reference>
        </references>
      </pivotArea>
    </format>
    <format dxfId="27">
      <pivotArea dataOnly="0" labelOnly="1" fieldPosition="0">
        <references count="2">
          <reference field="1" count="2">
            <x v="1"/>
            <x v="2"/>
          </reference>
          <reference field="4" count="1" selected="0">
            <x v="1"/>
          </reference>
        </references>
      </pivotArea>
    </format>
    <format dxfId="26">
      <pivotArea dataOnly="0" labelOnly="1" outline="0" axis="axisValues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4" type="button" dataOnly="0" labelOnly="1" outline="0" axis="axisRow" fieldPosition="0"/>
    </format>
    <format dxfId="22">
      <pivotArea dataOnly="0" labelOnly="1" outline="0" axis="axisValues" fieldPosition="0"/>
    </format>
    <format dxfId="21">
      <pivotArea dataOnly="0" labelOnly="1" fieldPosition="0">
        <references count="1">
          <reference field="4" count="2">
            <x v="0"/>
            <x v="1"/>
          </reference>
        </references>
      </pivotArea>
    </format>
    <format dxfId="20">
      <pivotArea dataOnly="0" labelOnly="1" grandRow="1" outline="0" fieldPosition="0"/>
    </format>
    <format dxfId="19">
      <pivotArea dataOnly="0" labelOnly="1" fieldPosition="0">
        <references count="2">
          <reference field="1" count="7">
            <x v="6"/>
            <x v="7"/>
            <x v="8"/>
            <x v="9"/>
            <x v="10"/>
            <x v="11"/>
            <x v="12"/>
          </reference>
          <reference field="4" count="1" selected="0">
            <x v="0"/>
          </reference>
        </references>
      </pivotArea>
    </format>
    <format dxfId="18">
      <pivotArea dataOnly="0" labelOnly="1" fieldPosition="0">
        <references count="2">
          <reference field="1" count="2">
            <x v="1"/>
            <x v="2"/>
          </reference>
          <reference field="4" count="1" selected="0">
            <x v="1"/>
          </reference>
        </references>
      </pivotArea>
    </format>
    <format dxfId="17">
      <pivotArea dataOnly="0" labelOnly="1" outline="0" axis="axisValues" fieldPosition="0"/>
    </format>
    <format dxfId="16">
      <pivotArea outline="0" collapsedLevelsAreSubtotals="1" fieldPosition="0"/>
    </format>
    <format dxfId="15">
      <pivotArea dataOnly="0" labelOnly="1" outline="0" axis="axisValues" fieldPosition="0"/>
    </format>
    <format dxfId="14">
      <pivotArea dataOnly="0" labelOnly="1" outline="0" axis="axisValues" fieldPosition="0"/>
    </format>
  </format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/>
  </sheetPr>
  <dimension ref="A1:J19"/>
  <sheetViews>
    <sheetView workbookViewId="0">
      <selection activeCell="L11" sqref="L11"/>
    </sheetView>
  </sheetViews>
  <sheetFormatPr baseColWidth="10" defaultRowHeight="15" x14ac:dyDescent="0.25"/>
  <cols>
    <col min="1" max="1" width="12.42578125" style="386" customWidth="1"/>
    <col min="2" max="2" width="22" style="387" customWidth="1"/>
    <col min="3" max="10" width="10.7109375" style="342" customWidth="1"/>
    <col min="11" max="11" width="10.7109375" customWidth="1"/>
    <col min="12" max="12" width="12.5703125" customWidth="1"/>
    <col min="13" max="13" width="6.42578125" customWidth="1"/>
    <col min="15" max="15" width="12.5703125" bestFit="1" customWidth="1"/>
  </cols>
  <sheetData>
    <row r="1" spans="1:10" x14ac:dyDescent="0.25">
      <c r="C1" s="386"/>
      <c r="D1" s="386"/>
      <c r="E1" s="386"/>
      <c r="F1" s="386"/>
      <c r="G1" s="386"/>
      <c r="H1" s="386"/>
      <c r="I1" s="386"/>
      <c r="J1" s="386"/>
    </row>
    <row r="2" spans="1:10" x14ac:dyDescent="0.25">
      <c r="A2" s="389" t="s">
        <v>357</v>
      </c>
      <c r="B2" s="390" t="s">
        <v>358</v>
      </c>
      <c r="C2" s="388"/>
      <c r="D2" s="388"/>
      <c r="E2" s="388"/>
      <c r="F2" s="388"/>
      <c r="G2" s="388"/>
      <c r="H2" s="388"/>
      <c r="I2" s="388"/>
      <c r="J2" s="388"/>
    </row>
    <row r="3" spans="1:10" x14ac:dyDescent="0.25">
      <c r="A3" s="392" t="s">
        <v>355</v>
      </c>
      <c r="B3" s="393"/>
    </row>
    <row r="4" spans="1:10" x14ac:dyDescent="0.25">
      <c r="A4" s="391" t="s">
        <v>375</v>
      </c>
      <c r="B4" s="387">
        <v>15000</v>
      </c>
    </row>
    <row r="5" spans="1:10" x14ac:dyDescent="0.25">
      <c r="A5" s="425" t="s">
        <v>376</v>
      </c>
    </row>
    <row r="6" spans="1:10" x14ac:dyDescent="0.25">
      <c r="A6" s="391" t="s">
        <v>356</v>
      </c>
      <c r="B6" s="387">
        <v>0</v>
      </c>
    </row>
    <row r="7" spans="1:10" x14ac:dyDescent="0.25">
      <c r="A7" s="392" t="s">
        <v>354</v>
      </c>
      <c r="B7" s="393">
        <v>15000</v>
      </c>
    </row>
    <row r="8" spans="1:10" x14ac:dyDescent="0.25">
      <c r="A8"/>
      <c r="B8"/>
    </row>
    <row r="9" spans="1:10" x14ac:dyDescent="0.25">
      <c r="A9"/>
      <c r="B9"/>
    </row>
    <row r="10" spans="1:10" x14ac:dyDescent="0.25">
      <c r="A10"/>
      <c r="B10"/>
    </row>
    <row r="11" spans="1:10" x14ac:dyDescent="0.25">
      <c r="A11"/>
      <c r="B11"/>
    </row>
    <row r="12" spans="1:10" x14ac:dyDescent="0.25">
      <c r="A12"/>
      <c r="B12"/>
    </row>
    <row r="13" spans="1:10" x14ac:dyDescent="0.25">
      <c r="A13"/>
      <c r="B13"/>
    </row>
    <row r="14" spans="1:10" x14ac:dyDescent="0.25">
      <c r="A14"/>
      <c r="B14"/>
    </row>
    <row r="15" spans="1:10" x14ac:dyDescent="0.25">
      <c r="A15"/>
      <c r="B15"/>
    </row>
    <row r="16" spans="1:10" x14ac:dyDescent="0.25">
      <c r="A16"/>
      <c r="B16"/>
    </row>
    <row r="18" spans="1:3" x14ac:dyDescent="0.25">
      <c r="A18"/>
      <c r="B18"/>
      <c r="C18"/>
    </row>
    <row r="19" spans="1:3" x14ac:dyDescent="0.25">
      <c r="A19"/>
      <c r="B19"/>
      <c r="C19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1"/>
  </sheetPr>
  <dimension ref="A1:X293"/>
  <sheetViews>
    <sheetView tabSelected="1" zoomScale="112" zoomScaleNormal="112" workbookViewId="0">
      <selection activeCell="A19" sqref="A19"/>
    </sheetView>
  </sheetViews>
  <sheetFormatPr baseColWidth="10" defaultColWidth="11.7109375" defaultRowHeight="20.100000000000001" customHeight="1" x14ac:dyDescent="0.2"/>
  <cols>
    <col min="1" max="1" width="5.7109375" style="1" customWidth="1"/>
    <col min="2" max="3" width="18.7109375" style="1" customWidth="1"/>
    <col min="4" max="4" width="8.7109375" style="1" customWidth="1"/>
    <col min="5" max="5" width="12.7109375" style="1" customWidth="1"/>
    <col min="6" max="6" width="8.7109375" style="2" customWidth="1"/>
    <col min="7" max="7" width="4.7109375" style="3" customWidth="1"/>
    <col min="8" max="8" width="4.7109375" style="4" customWidth="1"/>
    <col min="9" max="9" width="9.7109375" style="4" customWidth="1"/>
    <col min="10" max="10" width="10.7109375" style="3" customWidth="1"/>
    <col min="11" max="11" width="5.7109375" style="3" customWidth="1"/>
    <col min="12" max="12" width="9.7109375" style="5" customWidth="1"/>
    <col min="13" max="14" width="7.7109375" style="6" customWidth="1"/>
    <col min="15" max="15" width="8.7109375" style="4" customWidth="1"/>
    <col min="16" max="16" width="6.7109375" style="4" customWidth="1"/>
    <col min="17" max="17" width="8.7109375" style="4" customWidth="1"/>
    <col min="18" max="19" width="6.7109375" style="3" customWidth="1"/>
    <col min="20" max="20" width="10.7109375" style="6" customWidth="1"/>
    <col min="21" max="21" width="10.7109375" style="1" customWidth="1"/>
    <col min="22" max="22" width="12.7109375" style="1" customWidth="1"/>
    <col min="23" max="23" width="10.7109375" style="1" customWidth="1"/>
    <col min="24" max="24" width="20.7109375" style="1" customWidth="1"/>
    <col min="25" max="16384" width="11.7109375" style="1"/>
  </cols>
  <sheetData>
    <row r="1" spans="1:24" s="12" customFormat="1" ht="12" customHeight="1" x14ac:dyDescent="0.25">
      <c r="A1" s="427" t="s">
        <v>0</v>
      </c>
      <c r="B1" s="428"/>
      <c r="C1" s="429"/>
      <c r="D1" s="433" t="s">
        <v>1</v>
      </c>
      <c r="E1" s="435">
        <f ca="1">TODAY()</f>
        <v>42804</v>
      </c>
      <c r="F1" s="7"/>
      <c r="G1" s="437" t="s">
        <v>2</v>
      </c>
      <c r="H1" s="438"/>
      <c r="I1" s="439"/>
      <c r="J1" s="8"/>
      <c r="K1" s="8"/>
      <c r="L1" s="294" t="s">
        <v>3</v>
      </c>
      <c r="M1" s="298" t="s">
        <v>4</v>
      </c>
      <c r="N1" s="299"/>
      <c r="O1" s="320"/>
      <c r="P1" s="443" t="s">
        <v>9</v>
      </c>
      <c r="Q1" s="443"/>
      <c r="R1" s="443"/>
      <c r="S1" s="443"/>
      <c r="T1" s="443"/>
      <c r="U1" s="443"/>
      <c r="V1" s="443"/>
    </row>
    <row r="2" spans="1:24" s="12" customFormat="1" ht="12" customHeight="1" x14ac:dyDescent="0.25">
      <c r="A2" s="430"/>
      <c r="B2" s="431"/>
      <c r="C2" s="432"/>
      <c r="D2" s="434"/>
      <c r="E2" s="436"/>
      <c r="F2" s="7"/>
      <c r="G2" s="440"/>
      <c r="H2" s="441"/>
      <c r="I2" s="442"/>
      <c r="J2" s="8"/>
      <c r="K2" s="8"/>
      <c r="L2" s="295" t="s">
        <v>5</v>
      </c>
      <c r="M2" s="300" t="s">
        <v>6</v>
      </c>
      <c r="N2" s="301"/>
      <c r="O2" s="321"/>
      <c r="P2" s="443"/>
      <c r="Q2" s="443"/>
      <c r="R2" s="443"/>
      <c r="S2" s="443"/>
      <c r="T2" s="443"/>
      <c r="U2" s="443"/>
      <c r="V2" s="443"/>
    </row>
    <row r="3" spans="1:24" s="12" customFormat="1" ht="12" customHeight="1" x14ac:dyDescent="0.25">
      <c r="A3" s="14"/>
      <c r="B3" s="14"/>
      <c r="C3" s="14"/>
      <c r="D3" s="15"/>
      <c r="E3" s="7"/>
      <c r="F3" s="7"/>
      <c r="G3" s="8"/>
      <c r="H3" s="8"/>
      <c r="I3" s="16"/>
      <c r="J3" s="8"/>
      <c r="K3" s="8"/>
      <c r="L3" s="295" t="s">
        <v>7</v>
      </c>
      <c r="M3" s="300" t="s">
        <v>8</v>
      </c>
      <c r="N3" s="303"/>
      <c r="O3" s="322"/>
      <c r="P3" s="443"/>
      <c r="Q3" s="443"/>
      <c r="R3" s="443"/>
      <c r="S3" s="443"/>
      <c r="T3" s="443"/>
      <c r="U3" s="443"/>
      <c r="V3" s="443"/>
    </row>
    <row r="4" spans="1:24" s="12" customFormat="1" ht="12" customHeight="1" x14ac:dyDescent="0.25">
      <c r="A4" s="314" t="s">
        <v>10</v>
      </c>
      <c r="B4" s="314"/>
      <c r="C4" s="315" t="str">
        <f>IF($G$1=B17,B17&amp; " - " &amp;C17,VLOOKUP($G$1,B18:O19,1)&amp;" - "&amp;VLOOKUP($G$1,B18:O19,2))</f>
        <v>Client - Project</v>
      </c>
      <c r="D4" s="316"/>
      <c r="E4" s="328"/>
      <c r="F4" s="328"/>
      <c r="G4" s="301"/>
      <c r="H4" s="10"/>
      <c r="I4" s="10"/>
      <c r="J4" s="8"/>
      <c r="K4" s="8"/>
      <c r="L4" s="295" t="s">
        <v>11</v>
      </c>
      <c r="M4" s="304" t="s">
        <v>12</v>
      </c>
      <c r="N4" s="303"/>
      <c r="O4" s="322"/>
      <c r="P4" s="443"/>
      <c r="Q4" s="443"/>
      <c r="R4" s="443"/>
      <c r="S4" s="443"/>
      <c r="T4" s="443"/>
      <c r="U4" s="443"/>
      <c r="V4" s="443"/>
    </row>
    <row r="5" spans="1:24" s="12" customFormat="1" ht="12" customHeight="1" x14ac:dyDescent="0.25">
      <c r="A5" s="314" t="s">
        <v>13</v>
      </c>
      <c r="B5" s="314"/>
      <c r="C5" s="315" t="s">
        <v>14</v>
      </c>
      <c r="D5" s="316"/>
      <c r="E5" s="328"/>
      <c r="F5" s="328"/>
      <c r="G5" s="301"/>
      <c r="H5" s="10"/>
      <c r="I5" s="10"/>
      <c r="J5" s="8"/>
      <c r="K5" s="8"/>
      <c r="L5" s="295" t="s">
        <v>15</v>
      </c>
      <c r="M5" s="304" t="s">
        <v>16</v>
      </c>
      <c r="N5" s="303"/>
      <c r="O5" s="322"/>
      <c r="P5" s="443"/>
      <c r="Q5" s="443"/>
      <c r="R5" s="443"/>
      <c r="S5" s="443"/>
      <c r="T5" s="443"/>
      <c r="U5" s="443"/>
      <c r="V5" s="443"/>
    </row>
    <row r="6" spans="1:24" s="12" customFormat="1" ht="12" customHeight="1" x14ac:dyDescent="0.25">
      <c r="A6" s="314" t="s">
        <v>17</v>
      </c>
      <c r="B6" s="314"/>
      <c r="C6" s="315" t="str">
        <f>IF($G$1=B17,D17 &amp; " - " &amp;E17,VLOOKUP($G$1,B18:O19,3)&amp;" - "&amp;VLOOKUP($G$1,B18:O19,4))</f>
        <v>Type - Model</v>
      </c>
      <c r="D6" s="316"/>
      <c r="E6" s="328"/>
      <c r="F6" s="328"/>
      <c r="G6" s="329"/>
      <c r="H6" s="8"/>
      <c r="I6" s="8"/>
      <c r="J6" s="8"/>
      <c r="K6" s="8"/>
      <c r="L6" s="295" t="s">
        <v>18</v>
      </c>
      <c r="M6" s="300" t="s">
        <v>19</v>
      </c>
      <c r="N6" s="303"/>
      <c r="O6" s="322"/>
      <c r="P6" s="426" t="s">
        <v>26</v>
      </c>
      <c r="Q6" s="426"/>
      <c r="R6" s="426"/>
      <c r="S6" s="426"/>
      <c r="T6" s="426"/>
      <c r="U6" s="426"/>
      <c r="V6" s="426"/>
    </row>
    <row r="7" spans="1:24" s="12" customFormat="1" ht="12" customHeight="1" x14ac:dyDescent="0.25">
      <c r="A7" s="314" t="s">
        <v>20</v>
      </c>
      <c r="B7" s="314"/>
      <c r="C7" s="315" t="str">
        <f>IF($G$1=B17,"HPL - CPL",VLOOKUP($G$1,B18:O19,5))</f>
        <v>HPL - CPL</v>
      </c>
      <c r="D7" s="316"/>
      <c r="E7" s="328"/>
      <c r="F7" s="328"/>
      <c r="G7" s="329"/>
      <c r="H7" s="8"/>
      <c r="I7" s="16"/>
      <c r="J7" s="8"/>
      <c r="K7" s="8"/>
      <c r="L7" s="295" t="s">
        <v>21</v>
      </c>
      <c r="M7" s="300" t="s">
        <v>22</v>
      </c>
      <c r="N7" s="303"/>
      <c r="O7" s="322"/>
      <c r="P7" s="426"/>
      <c r="Q7" s="426"/>
      <c r="R7" s="426"/>
      <c r="S7" s="426"/>
      <c r="T7" s="426"/>
      <c r="U7" s="426"/>
      <c r="V7" s="426"/>
    </row>
    <row r="8" spans="1:24" s="12" customFormat="1" ht="12" customHeight="1" x14ac:dyDescent="0.25">
      <c r="A8" s="314" t="s">
        <v>23</v>
      </c>
      <c r="B8" s="314"/>
      <c r="C8" s="317" t="str">
        <f>IF($G$1=B17,"Nombre",VLOOKUP($G$1,B18:O19,6))</f>
        <v>Nombre</v>
      </c>
      <c r="D8" s="316"/>
      <c r="E8" s="328"/>
      <c r="F8" s="328"/>
      <c r="G8" s="329"/>
      <c r="H8" s="8"/>
      <c r="I8" s="16"/>
      <c r="J8" s="8"/>
      <c r="K8" s="8"/>
      <c r="L8" s="295" t="s">
        <v>24</v>
      </c>
      <c r="M8" s="300" t="s">
        <v>25</v>
      </c>
      <c r="N8" s="305"/>
      <c r="O8" s="323"/>
      <c r="P8" s="297"/>
      <c r="Q8" s="297"/>
      <c r="R8" s="297"/>
      <c r="S8" s="297"/>
      <c r="T8" s="297"/>
      <c r="U8" s="297"/>
      <c r="V8" s="297"/>
    </row>
    <row r="9" spans="1:24" s="12" customFormat="1" ht="12" customHeight="1" x14ac:dyDescent="0.25">
      <c r="A9" s="314" t="s">
        <v>27</v>
      </c>
      <c r="B9" s="314"/>
      <c r="C9" s="316" t="s">
        <v>333</v>
      </c>
      <c r="D9" s="316"/>
      <c r="E9" s="328"/>
      <c r="F9" s="330"/>
      <c r="G9" s="329"/>
      <c r="H9" s="8"/>
      <c r="I9" s="16"/>
      <c r="J9" s="8"/>
      <c r="K9" s="8"/>
      <c r="L9" s="295" t="s">
        <v>28</v>
      </c>
      <c r="M9" s="300" t="s">
        <v>29</v>
      </c>
      <c r="N9" s="305"/>
      <c r="O9" s="323"/>
      <c r="P9" s="297"/>
      <c r="Q9" s="297"/>
      <c r="R9" s="297"/>
      <c r="S9" s="297"/>
      <c r="T9" s="297"/>
      <c r="U9" s="297"/>
      <c r="V9" s="297"/>
    </row>
    <row r="10" spans="1:24" s="12" customFormat="1" ht="12" customHeight="1" x14ac:dyDescent="0.25">
      <c r="A10" s="314" t="s">
        <v>30</v>
      </c>
      <c r="B10" s="314"/>
      <c r="C10" s="316" t="s">
        <v>31</v>
      </c>
      <c r="D10" s="316"/>
      <c r="E10" s="314"/>
      <c r="F10" s="331"/>
      <c r="G10" s="329"/>
      <c r="H10" s="8"/>
      <c r="I10" s="10"/>
      <c r="J10" s="8"/>
      <c r="K10" s="8"/>
      <c r="L10" s="295" t="s">
        <v>32</v>
      </c>
      <c r="M10" s="304" t="s">
        <v>33</v>
      </c>
      <c r="N10" s="306"/>
      <c r="O10" s="324"/>
      <c r="P10" s="308"/>
      <c r="Q10" s="307"/>
      <c r="R10" s="308"/>
      <c r="S10" s="308"/>
      <c r="T10" s="306"/>
      <c r="U10" s="309"/>
      <c r="V10" s="309"/>
    </row>
    <row r="11" spans="1:24" s="12" customFormat="1" ht="12" customHeight="1" x14ac:dyDescent="0.25">
      <c r="A11" s="314" t="s">
        <v>34</v>
      </c>
      <c r="B11" s="314"/>
      <c r="C11" s="316" t="str">
        <f>IF($G$1=B17,"Week",VLOOKUP($G$1,B18:O19,10))</f>
        <v>Week</v>
      </c>
      <c r="D11" s="316"/>
      <c r="E11" s="310"/>
      <c r="F11" s="332"/>
      <c r="G11" s="329"/>
      <c r="H11" s="8"/>
      <c r="I11" s="16"/>
      <c r="J11" s="8"/>
      <c r="K11" s="8"/>
      <c r="L11" s="295" t="s">
        <v>35</v>
      </c>
      <c r="M11" s="300" t="s">
        <v>36</v>
      </c>
      <c r="N11" s="301"/>
      <c r="O11" s="325"/>
      <c r="P11" s="302"/>
      <c r="Q11" s="302"/>
      <c r="R11" s="301"/>
      <c r="S11" s="301"/>
      <c r="T11" s="310"/>
      <c r="U11" s="311"/>
      <c r="V11" s="311"/>
    </row>
    <row r="12" spans="1:24" s="12" customFormat="1" ht="12" customHeight="1" x14ac:dyDescent="0.25">
      <c r="A12" s="318" t="s">
        <v>37</v>
      </c>
      <c r="B12" s="318"/>
      <c r="C12" s="319" t="s">
        <v>38</v>
      </c>
      <c r="D12" s="316"/>
      <c r="E12" s="316"/>
      <c r="F12" s="332"/>
      <c r="G12" s="329"/>
      <c r="H12" s="8"/>
      <c r="I12" s="16"/>
      <c r="J12" s="8"/>
      <c r="K12" s="8"/>
      <c r="L12" s="295" t="s">
        <v>39</v>
      </c>
      <c r="M12" s="300" t="s">
        <v>40</v>
      </c>
      <c r="N12" s="301"/>
      <c r="O12" s="321"/>
      <c r="P12" s="301"/>
      <c r="Q12" s="302"/>
      <c r="R12" s="301"/>
      <c r="S12" s="301"/>
      <c r="T12" s="310"/>
      <c r="U12" s="311"/>
      <c r="V12" s="311"/>
    </row>
    <row r="13" spans="1:24" s="12" customFormat="1" ht="12" customHeight="1" x14ac:dyDescent="0.25">
      <c r="A13" s="318" t="s">
        <v>41</v>
      </c>
      <c r="B13" s="318"/>
      <c r="C13" s="319" t="s">
        <v>38</v>
      </c>
      <c r="D13" s="316"/>
      <c r="E13" s="310"/>
      <c r="F13" s="332"/>
      <c r="G13" s="329"/>
      <c r="H13" s="8"/>
      <c r="I13" s="16"/>
      <c r="J13" s="8"/>
      <c r="K13" s="8"/>
      <c r="L13" s="295" t="s">
        <v>42</v>
      </c>
      <c r="M13" s="300" t="s">
        <v>43</v>
      </c>
      <c r="N13" s="301"/>
      <c r="O13" s="321"/>
      <c r="P13" s="301"/>
      <c r="Q13" s="302"/>
      <c r="R13" s="301"/>
      <c r="S13" s="301"/>
      <c r="T13" s="310"/>
      <c r="U13" s="311"/>
      <c r="V13" s="311"/>
    </row>
    <row r="14" spans="1:24" s="12" customFormat="1" ht="12" customHeight="1" x14ac:dyDescent="0.25">
      <c r="A14" s="318" t="s">
        <v>44</v>
      </c>
      <c r="B14" s="318"/>
      <c r="C14" s="319" t="s">
        <v>38</v>
      </c>
      <c r="D14" s="316"/>
      <c r="E14" s="310"/>
      <c r="F14" s="332"/>
      <c r="G14" s="329"/>
      <c r="H14" s="8"/>
      <c r="I14" s="16"/>
      <c r="J14" s="8"/>
      <c r="K14" s="8"/>
      <c r="L14" s="296" t="s">
        <v>45</v>
      </c>
      <c r="M14" s="312" t="s">
        <v>46</v>
      </c>
      <c r="N14" s="313"/>
      <c r="O14" s="326"/>
      <c r="P14" s="302"/>
      <c r="Q14" s="302"/>
      <c r="R14" s="301"/>
      <c r="S14" s="301"/>
      <c r="T14" s="310"/>
      <c r="U14" s="311"/>
      <c r="V14" s="311"/>
    </row>
    <row r="15" spans="1:24" s="12" customFormat="1" ht="12" customHeight="1" thickBot="1" x14ac:dyDescent="0.3">
      <c r="A15" s="19"/>
      <c r="B15" s="19"/>
      <c r="C15" s="20"/>
      <c r="D15" s="17"/>
      <c r="E15" s="9"/>
      <c r="F15" s="18"/>
      <c r="G15" s="8"/>
      <c r="H15" s="8"/>
      <c r="I15" s="16"/>
      <c r="J15" s="8"/>
      <c r="K15" s="8"/>
      <c r="L15" s="22"/>
      <c r="M15" s="13"/>
      <c r="N15" s="21"/>
      <c r="O15" s="10"/>
      <c r="P15" s="10"/>
      <c r="Q15" s="10"/>
      <c r="R15" s="11"/>
      <c r="S15" s="11"/>
      <c r="T15" s="9"/>
    </row>
    <row r="16" spans="1:24" s="12" customFormat="1" ht="24.95" customHeight="1" thickBot="1" x14ac:dyDescent="0.3">
      <c r="A16" s="335"/>
      <c r="B16" s="336"/>
      <c r="C16" s="337"/>
      <c r="D16" s="337"/>
      <c r="E16" s="337"/>
      <c r="F16" s="337"/>
      <c r="G16" s="338"/>
      <c r="H16" s="334"/>
      <c r="I16" s="334"/>
      <c r="J16" s="338"/>
      <c r="K16" s="338" t="s">
        <v>47</v>
      </c>
      <c r="L16" s="334"/>
      <c r="M16" s="337"/>
      <c r="N16" s="337"/>
      <c r="O16" s="334"/>
      <c r="P16" s="334"/>
      <c r="Q16" s="334"/>
      <c r="R16" s="338"/>
      <c r="S16" s="338"/>
      <c r="T16" s="339"/>
      <c r="U16" s="337"/>
      <c r="V16" s="340"/>
      <c r="X16" s="341" t="s">
        <v>48</v>
      </c>
    </row>
    <row r="17" spans="1:24" s="9" customFormat="1" ht="30" customHeight="1" x14ac:dyDescent="0.25">
      <c r="A17" s="40" t="s">
        <v>49</v>
      </c>
      <c r="B17" s="41" t="s">
        <v>2</v>
      </c>
      <c r="C17" s="41" t="s">
        <v>50</v>
      </c>
      <c r="D17" s="41" t="s">
        <v>51</v>
      </c>
      <c r="E17" s="41" t="s">
        <v>52</v>
      </c>
      <c r="F17" s="42" t="s">
        <v>3</v>
      </c>
      <c r="G17" s="42" t="s">
        <v>5</v>
      </c>
      <c r="H17" s="42" t="s">
        <v>7</v>
      </c>
      <c r="I17" s="43" t="s">
        <v>53</v>
      </c>
      <c r="J17" s="42" t="s">
        <v>54</v>
      </c>
      <c r="K17" s="42" t="s">
        <v>55</v>
      </c>
      <c r="L17" s="43" t="s">
        <v>21</v>
      </c>
      <c r="M17" s="44" t="s">
        <v>24</v>
      </c>
      <c r="N17" s="44" t="s">
        <v>28</v>
      </c>
      <c r="O17" s="43" t="s">
        <v>32</v>
      </c>
      <c r="P17" s="45" t="s">
        <v>56</v>
      </c>
      <c r="Q17" s="46"/>
      <c r="R17" s="47"/>
      <c r="S17" s="47"/>
      <c r="T17" s="41"/>
      <c r="U17" s="41"/>
      <c r="V17" s="48"/>
      <c r="X17" s="49" t="s">
        <v>57</v>
      </c>
    </row>
    <row r="18" spans="1:24" s="9" customFormat="1" ht="26.1" customHeight="1" x14ac:dyDescent="0.25">
      <c r="A18" s="170">
        <v>1001</v>
      </c>
      <c r="B18" s="171" t="s">
        <v>369</v>
      </c>
      <c r="C18" s="171" t="s">
        <v>370</v>
      </c>
      <c r="D18" s="171" t="s">
        <v>63</v>
      </c>
      <c r="E18" s="171" t="s">
        <v>77</v>
      </c>
      <c r="F18" s="172" t="s">
        <v>68</v>
      </c>
      <c r="G18" s="173">
        <v>4</v>
      </c>
      <c r="H18" s="173" t="s">
        <v>60</v>
      </c>
      <c r="I18" s="174">
        <v>42736</v>
      </c>
      <c r="J18" s="175">
        <v>37105013</v>
      </c>
      <c r="K18" s="173"/>
      <c r="L18" s="174"/>
      <c r="M18" s="172"/>
      <c r="N18" s="172"/>
      <c r="O18" s="174"/>
      <c r="P18" s="282"/>
      <c r="Q18" s="176"/>
      <c r="R18" s="177"/>
      <c r="S18" s="177"/>
      <c r="T18" s="171"/>
      <c r="U18" s="171"/>
      <c r="V18" s="178"/>
      <c r="X18" s="23">
        <v>20000</v>
      </c>
    </row>
    <row r="19" spans="1:24" s="9" customFormat="1" ht="26.1" customHeight="1" thickBot="1" x14ac:dyDescent="0.3">
      <c r="A19" s="24"/>
      <c r="B19" s="24"/>
      <c r="C19" s="24"/>
      <c r="D19" s="24"/>
      <c r="E19" s="24"/>
      <c r="F19" s="25"/>
      <c r="G19" s="26"/>
      <c r="H19" s="26"/>
      <c r="I19" s="27"/>
      <c r="J19" s="28"/>
      <c r="K19" s="26"/>
      <c r="L19" s="27"/>
      <c r="M19" s="25"/>
      <c r="N19" s="25"/>
      <c r="O19" s="27"/>
      <c r="P19" s="29"/>
      <c r="Q19" s="29"/>
      <c r="R19" s="30"/>
      <c r="S19" s="30"/>
      <c r="T19" s="24"/>
      <c r="U19" s="24"/>
      <c r="V19" s="24"/>
      <c r="X19" s="31"/>
    </row>
    <row r="20" spans="1:24" s="9" customFormat="1" ht="26.1" customHeight="1" thickBot="1" x14ac:dyDescent="0.3">
      <c r="A20" s="24"/>
      <c r="B20" s="24"/>
      <c r="C20" s="24"/>
      <c r="D20" s="24"/>
      <c r="E20" s="24"/>
      <c r="F20" s="25"/>
      <c r="G20" s="26"/>
      <c r="H20" s="26"/>
      <c r="I20" s="27"/>
      <c r="J20" s="28"/>
      <c r="K20" s="26"/>
      <c r="L20" s="27"/>
      <c r="M20" s="25"/>
      <c r="N20" s="25"/>
      <c r="O20" s="27"/>
      <c r="P20" s="29"/>
      <c r="Q20" s="29"/>
      <c r="R20" s="30"/>
      <c r="S20" s="30"/>
      <c r="T20" s="24"/>
      <c r="U20" s="24"/>
      <c r="V20" s="290"/>
      <c r="W20" s="289"/>
      <c r="X20" s="62">
        <f>SUM(X18:X19)</f>
        <v>20000</v>
      </c>
    </row>
    <row r="21" spans="1:24" s="9" customFormat="1" ht="26.1" customHeight="1" x14ac:dyDescent="0.25">
      <c r="A21" s="24"/>
      <c r="B21" s="24"/>
      <c r="C21" s="24"/>
      <c r="D21" s="24"/>
      <c r="E21" s="24"/>
      <c r="F21" s="25"/>
      <c r="G21" s="26"/>
      <c r="H21" s="26"/>
      <c r="I21" s="27"/>
      <c r="J21" s="28"/>
      <c r="K21" s="26"/>
      <c r="L21" s="27"/>
      <c r="M21" s="25"/>
      <c r="N21" s="25"/>
      <c r="O21" s="27"/>
      <c r="P21" s="29"/>
      <c r="Q21" s="29"/>
      <c r="R21" s="30"/>
      <c r="S21" s="30"/>
      <c r="T21" s="24"/>
      <c r="U21" s="24"/>
      <c r="V21" s="290"/>
      <c r="W21" s="289"/>
      <c r="X21" s="422"/>
    </row>
    <row r="22" spans="1:24" s="12" customFormat="1" ht="24.95" customHeight="1" x14ac:dyDescent="0.25">
      <c r="F22" s="18"/>
      <c r="G22" s="11"/>
      <c r="H22" s="10"/>
      <c r="I22" s="10"/>
      <c r="J22" s="11"/>
      <c r="K22" s="11"/>
      <c r="L22" s="33"/>
      <c r="M22" s="9"/>
      <c r="N22" s="9"/>
      <c r="O22" s="10"/>
      <c r="P22" s="10"/>
      <c r="Q22" s="10"/>
      <c r="R22" s="11"/>
      <c r="S22" s="11"/>
      <c r="T22" s="9"/>
    </row>
    <row r="23" spans="1:24" ht="24.95" customHeight="1" x14ac:dyDescent="0.2"/>
    <row r="24" spans="1:24" ht="24.95" customHeight="1" x14ac:dyDescent="0.2"/>
    <row r="25" spans="1:24" ht="24.95" customHeight="1" x14ac:dyDescent="0.2"/>
    <row r="26" spans="1:24" ht="24.95" customHeight="1" x14ac:dyDescent="0.2"/>
    <row r="27" spans="1:24" ht="24.95" customHeight="1" x14ac:dyDescent="0.2"/>
    <row r="28" spans="1:24" ht="24.95" customHeight="1" x14ac:dyDescent="0.2"/>
    <row r="29" spans="1:24" ht="24.95" customHeight="1" x14ac:dyDescent="0.2"/>
    <row r="30" spans="1:24" ht="24.95" customHeight="1" x14ac:dyDescent="0.2"/>
    <row r="31" spans="1:24" ht="24.95" customHeight="1" x14ac:dyDescent="0.2"/>
    <row r="32" spans="1:24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  <row r="290" ht="24.95" customHeight="1" x14ac:dyDescent="0.2"/>
    <row r="291" ht="24.95" customHeight="1" x14ac:dyDescent="0.2"/>
    <row r="292" ht="24.95" customHeight="1" x14ac:dyDescent="0.2"/>
    <row r="293" ht="24.95" customHeight="1" x14ac:dyDescent="0.2"/>
  </sheetData>
  <mergeCells count="6">
    <mergeCell ref="P6:V7"/>
    <mergeCell ref="A1:C2"/>
    <mergeCell ref="D1:D2"/>
    <mergeCell ref="E1:E2"/>
    <mergeCell ref="G1:I2"/>
    <mergeCell ref="P1:V5"/>
  </mergeCells>
  <dataValidations count="1">
    <dataValidation type="list" allowBlank="1" showInputMessage="1" showErrorMessage="1" sqref="G1:I2">
      <formula1>Client_PreOrder</formula1>
    </dataValidation>
  </dataValidations>
  <printOptions horizontalCentered="1"/>
  <pageMargins left="0" right="0" top="0.19685039370078741" bottom="0.19685039370078741" header="0" footer="0"/>
  <pageSetup paperSize="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upprProjet">
                <anchor moveWithCells="1" sizeWithCells="1">
                  <from>
                    <xdr:col>1</xdr:col>
                    <xdr:colOff>342900</xdr:colOff>
                    <xdr:row>19</xdr:row>
                    <xdr:rowOff>95250</xdr:rowOff>
                  </from>
                  <to>
                    <xdr:col>1</xdr:col>
                    <xdr:colOff>895350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NouvProjet">
                <anchor moveWithCells="1" sizeWithCells="1">
                  <from>
                    <xdr:col>0</xdr:col>
                    <xdr:colOff>142875</xdr:colOff>
                    <xdr:row>19</xdr:row>
                    <xdr:rowOff>95250</xdr:rowOff>
                  </from>
                  <to>
                    <xdr:col>1</xdr:col>
                    <xdr:colOff>314325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Eléments!$J$3:$P$3</xm:f>
          </x14:formula1>
          <xm:sqref>F18</xm:sqref>
        </x14:dataValidation>
        <x14:dataValidation type="list" allowBlank="1" showInputMessage="1" showErrorMessage="1">
          <x14:formula1>
            <xm:f>Eléments!$A$5:$A$6</xm:f>
          </x14:formula1>
          <xm:sqref>H18</xm:sqref>
        </x14:dataValidation>
        <x14:dataValidation type="list" allowBlank="1" showInputMessage="1" showErrorMessage="1">
          <x14:formula1>
            <xm:f>Eléments!$AK$3:$AK$18</xm:f>
          </x14:formula1>
          <xm:sqref>G18</xm:sqref>
        </x14:dataValidation>
        <x14:dataValidation type="list" allowBlank="1" showInputMessage="1" showErrorMessage="1">
          <x14:formula1>
            <xm:f>Poids!$O$3:$O$7</xm:f>
          </x14:formula1>
          <xm:sqref>D18</xm:sqref>
        </x14:dataValidation>
        <x14:dataValidation type="list" allowBlank="1" showInputMessage="1" showErrorMessage="1">
          <x14:formula1>
            <xm:f>IF(D18=Poids!$B$6,Moveo,IF(D18=Poids!$B$24,Variflex,IF(D18=Poids!$B$57,Moduline,IF(D18=Poids!$B$69,Varitrans,IF(D18=Poids!$B$74,SWG)))))</xm:f>
          </x14:formula1>
          <xm:sqref>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1"/>
  </sheetPr>
  <dimension ref="A1:X289"/>
  <sheetViews>
    <sheetView zoomScale="112" zoomScaleNormal="112" workbookViewId="0">
      <selection activeCell="F23" sqref="F23"/>
    </sheetView>
  </sheetViews>
  <sheetFormatPr baseColWidth="10" defaultColWidth="11.7109375" defaultRowHeight="20.100000000000001" customHeight="1" x14ac:dyDescent="0.2"/>
  <cols>
    <col min="1" max="1" width="5.7109375" style="1" customWidth="1"/>
    <col min="2" max="3" width="18.7109375" style="1" customWidth="1"/>
    <col min="4" max="4" width="8.7109375" style="1" customWidth="1"/>
    <col min="5" max="5" width="12.7109375" style="1" customWidth="1"/>
    <col min="6" max="6" width="8.7109375" style="2" customWidth="1"/>
    <col min="7" max="7" width="4.7109375" style="3" customWidth="1"/>
    <col min="8" max="8" width="4.7109375" style="4" customWidth="1"/>
    <col min="9" max="9" width="9.7109375" style="4" customWidth="1"/>
    <col min="10" max="10" width="10.7109375" style="3" customWidth="1"/>
    <col min="11" max="11" width="5.7109375" style="3" customWidth="1"/>
    <col min="12" max="12" width="9.7109375" style="5" customWidth="1"/>
    <col min="13" max="14" width="7.7109375" style="6" customWidth="1"/>
    <col min="15" max="15" width="8.7109375" style="4" customWidth="1"/>
    <col min="16" max="16" width="6.7109375" style="4" customWidth="1"/>
    <col min="17" max="17" width="8.7109375" style="4" customWidth="1"/>
    <col min="18" max="19" width="6.7109375" style="3" customWidth="1"/>
    <col min="20" max="20" width="10.7109375" style="6" customWidth="1"/>
    <col min="21" max="21" width="10.7109375" style="1" customWidth="1"/>
    <col min="22" max="22" width="12.7109375" style="1" customWidth="1"/>
    <col min="23" max="23" width="10.7109375" style="1" customWidth="1"/>
    <col min="24" max="24" width="20.7109375" style="1" customWidth="1"/>
    <col min="25" max="16384" width="11.7109375" style="1"/>
  </cols>
  <sheetData>
    <row r="1" spans="1:24" s="12" customFormat="1" ht="12" customHeight="1" x14ac:dyDescent="0.25">
      <c r="A1" s="427" t="s">
        <v>0</v>
      </c>
      <c r="B1" s="428"/>
      <c r="C1" s="429"/>
      <c r="D1" s="433" t="s">
        <v>1</v>
      </c>
      <c r="E1" s="435">
        <f ca="1">TODAY()</f>
        <v>42804</v>
      </c>
      <c r="F1" s="7"/>
      <c r="G1" s="437" t="s">
        <v>2</v>
      </c>
      <c r="H1" s="438"/>
      <c r="I1" s="439"/>
      <c r="J1" s="8"/>
      <c r="K1" s="8"/>
      <c r="L1" s="294" t="s">
        <v>3</v>
      </c>
      <c r="M1" s="298" t="s">
        <v>4</v>
      </c>
      <c r="N1" s="299"/>
      <c r="O1" s="320"/>
      <c r="P1" s="443" t="s">
        <v>9</v>
      </c>
      <c r="Q1" s="443"/>
      <c r="R1" s="443"/>
      <c r="S1" s="443"/>
      <c r="T1" s="443"/>
      <c r="U1" s="443"/>
      <c r="V1" s="443"/>
    </row>
    <row r="2" spans="1:24" s="12" customFormat="1" ht="12" customHeight="1" x14ac:dyDescent="0.25">
      <c r="A2" s="430"/>
      <c r="B2" s="431"/>
      <c r="C2" s="432"/>
      <c r="D2" s="434"/>
      <c r="E2" s="436"/>
      <c r="F2" s="7"/>
      <c r="G2" s="440"/>
      <c r="H2" s="441"/>
      <c r="I2" s="442"/>
      <c r="J2" s="8"/>
      <c r="K2" s="8"/>
      <c r="L2" s="295" t="s">
        <v>5</v>
      </c>
      <c r="M2" s="300" t="s">
        <v>6</v>
      </c>
      <c r="N2" s="301"/>
      <c r="O2" s="321"/>
      <c r="P2" s="443"/>
      <c r="Q2" s="443"/>
      <c r="R2" s="443"/>
      <c r="S2" s="443"/>
      <c r="T2" s="443"/>
      <c r="U2" s="443"/>
      <c r="V2" s="443"/>
    </row>
    <row r="3" spans="1:24" s="12" customFormat="1" ht="12" customHeight="1" x14ac:dyDescent="0.25">
      <c r="A3" s="14"/>
      <c r="B3" s="14"/>
      <c r="C3" s="14"/>
      <c r="D3" s="15"/>
      <c r="E3" s="7"/>
      <c r="F3" s="7"/>
      <c r="G3" s="8"/>
      <c r="H3" s="8"/>
      <c r="I3" s="16"/>
      <c r="J3" s="8"/>
      <c r="K3" s="8"/>
      <c r="L3" s="295" t="s">
        <v>7</v>
      </c>
      <c r="M3" s="300" t="s">
        <v>8</v>
      </c>
      <c r="N3" s="303"/>
      <c r="O3" s="322"/>
      <c r="P3" s="443"/>
      <c r="Q3" s="443"/>
      <c r="R3" s="443"/>
      <c r="S3" s="443"/>
      <c r="T3" s="443"/>
      <c r="U3" s="443"/>
      <c r="V3" s="443"/>
    </row>
    <row r="4" spans="1:24" s="12" customFormat="1" ht="12" customHeight="1" x14ac:dyDescent="0.25">
      <c r="A4" s="314" t="s">
        <v>10</v>
      </c>
      <c r="B4" s="314"/>
      <c r="C4" s="315" t="str">
        <f>IF($G$1=B17,B17&amp; " - " &amp;C17,VLOOKUP($G$1,#REF!,1)&amp;" - "&amp;VLOOKUP($G$1,#REF!,2))</f>
        <v>Client - Project</v>
      </c>
      <c r="D4" s="316"/>
      <c r="E4" s="328"/>
      <c r="F4" s="328"/>
      <c r="G4" s="301"/>
      <c r="H4" s="10"/>
      <c r="I4" s="10"/>
      <c r="J4" s="8"/>
      <c r="K4" s="8"/>
      <c r="L4" s="295" t="s">
        <v>11</v>
      </c>
      <c r="M4" s="304" t="s">
        <v>12</v>
      </c>
      <c r="N4" s="303"/>
      <c r="O4" s="322"/>
      <c r="P4" s="443"/>
      <c r="Q4" s="443"/>
      <c r="R4" s="443"/>
      <c r="S4" s="443"/>
      <c r="T4" s="443"/>
      <c r="U4" s="443"/>
      <c r="V4" s="443"/>
    </row>
    <row r="5" spans="1:24" s="12" customFormat="1" ht="12" customHeight="1" x14ac:dyDescent="0.25">
      <c r="A5" s="314" t="s">
        <v>13</v>
      </c>
      <c r="B5" s="314"/>
      <c r="C5" s="315" t="s">
        <v>14</v>
      </c>
      <c r="D5" s="316"/>
      <c r="E5" s="328"/>
      <c r="F5" s="328"/>
      <c r="G5" s="301"/>
      <c r="H5" s="10"/>
      <c r="I5" s="10"/>
      <c r="J5" s="8"/>
      <c r="K5" s="8"/>
      <c r="L5" s="295" t="s">
        <v>15</v>
      </c>
      <c r="M5" s="304" t="s">
        <v>16</v>
      </c>
      <c r="N5" s="303"/>
      <c r="O5" s="322"/>
      <c r="P5" s="443"/>
      <c r="Q5" s="443"/>
      <c r="R5" s="443"/>
      <c r="S5" s="443"/>
      <c r="T5" s="443"/>
      <c r="U5" s="443"/>
      <c r="V5" s="443"/>
    </row>
    <row r="6" spans="1:24" s="12" customFormat="1" ht="12" customHeight="1" x14ac:dyDescent="0.25">
      <c r="A6" s="314" t="s">
        <v>17</v>
      </c>
      <c r="B6" s="314"/>
      <c r="C6" s="315" t="str">
        <f>IF($G$1=B17,D17 &amp; " - " &amp;E17,VLOOKUP($G$1,#REF!,3)&amp;" - "&amp;VLOOKUP($G$1,#REF!,4))</f>
        <v>Type - Model</v>
      </c>
      <c r="D6" s="316"/>
      <c r="E6" s="328"/>
      <c r="F6" s="328"/>
      <c r="G6" s="329"/>
      <c r="H6" s="8"/>
      <c r="I6" s="8"/>
      <c r="J6" s="8"/>
      <c r="K6" s="8"/>
      <c r="L6" s="295" t="s">
        <v>18</v>
      </c>
      <c r="M6" s="300" t="s">
        <v>19</v>
      </c>
      <c r="N6" s="303"/>
      <c r="O6" s="322"/>
      <c r="P6" s="426" t="s">
        <v>26</v>
      </c>
      <c r="Q6" s="426"/>
      <c r="R6" s="426"/>
      <c r="S6" s="426"/>
      <c r="T6" s="426"/>
      <c r="U6" s="426"/>
      <c r="V6" s="426"/>
    </row>
    <row r="7" spans="1:24" s="12" customFormat="1" ht="12" customHeight="1" x14ac:dyDescent="0.25">
      <c r="A7" s="314" t="s">
        <v>20</v>
      </c>
      <c r="B7" s="314"/>
      <c r="C7" s="315" t="str">
        <f>IF($G$1=B17,"HPL - CPL",VLOOKUP($G$1,#REF!,5))</f>
        <v>HPL - CPL</v>
      </c>
      <c r="D7" s="316"/>
      <c r="E7" s="328"/>
      <c r="F7" s="328"/>
      <c r="G7" s="329"/>
      <c r="H7" s="8"/>
      <c r="I7" s="16"/>
      <c r="J7" s="8"/>
      <c r="K7" s="8"/>
      <c r="L7" s="295" t="s">
        <v>21</v>
      </c>
      <c r="M7" s="300" t="s">
        <v>22</v>
      </c>
      <c r="N7" s="303"/>
      <c r="O7" s="322"/>
      <c r="P7" s="426"/>
      <c r="Q7" s="426"/>
      <c r="R7" s="426"/>
      <c r="S7" s="426"/>
      <c r="T7" s="426"/>
      <c r="U7" s="426"/>
      <c r="V7" s="426"/>
    </row>
    <row r="8" spans="1:24" s="12" customFormat="1" ht="12" customHeight="1" x14ac:dyDescent="0.25">
      <c r="A8" s="314" t="s">
        <v>23</v>
      </c>
      <c r="B8" s="314"/>
      <c r="C8" s="317" t="str">
        <f>IF($G$1=B17,"Nombre",VLOOKUP($G$1,#REF!,6))</f>
        <v>Nombre</v>
      </c>
      <c r="D8" s="316"/>
      <c r="E8" s="328"/>
      <c r="F8" s="328"/>
      <c r="G8" s="329"/>
      <c r="H8" s="8"/>
      <c r="I8" s="16"/>
      <c r="J8" s="8"/>
      <c r="K8" s="8"/>
      <c r="L8" s="295" t="s">
        <v>24</v>
      </c>
      <c r="M8" s="300" t="s">
        <v>25</v>
      </c>
      <c r="N8" s="305"/>
      <c r="O8" s="323"/>
      <c r="P8" s="297"/>
      <c r="Q8" s="297"/>
      <c r="R8" s="297"/>
      <c r="S8" s="297"/>
      <c r="T8" s="297"/>
      <c r="U8" s="297"/>
      <c r="V8" s="297"/>
    </row>
    <row r="9" spans="1:24" s="12" customFormat="1" ht="12" customHeight="1" x14ac:dyDescent="0.25">
      <c r="A9" s="314" t="s">
        <v>27</v>
      </c>
      <c r="B9" s="314"/>
      <c r="C9" s="316" t="s">
        <v>333</v>
      </c>
      <c r="D9" s="316"/>
      <c r="E9" s="328"/>
      <c r="F9" s="330"/>
      <c r="G9" s="329"/>
      <c r="H9" s="8"/>
      <c r="I9" s="16"/>
      <c r="J9" s="8"/>
      <c r="K9" s="8"/>
      <c r="L9" s="295" t="s">
        <v>28</v>
      </c>
      <c r="M9" s="300" t="s">
        <v>29</v>
      </c>
      <c r="N9" s="305"/>
      <c r="O9" s="323"/>
      <c r="P9" s="297"/>
      <c r="Q9" s="297"/>
      <c r="R9" s="297"/>
      <c r="S9" s="297"/>
      <c r="T9" s="297"/>
      <c r="U9" s="297"/>
      <c r="V9" s="297"/>
    </row>
    <row r="10" spans="1:24" s="12" customFormat="1" ht="12" customHeight="1" x14ac:dyDescent="0.25">
      <c r="A10" s="314" t="s">
        <v>30</v>
      </c>
      <c r="B10" s="314"/>
      <c r="C10" s="316" t="s">
        <v>31</v>
      </c>
      <c r="D10" s="316"/>
      <c r="E10" s="314"/>
      <c r="F10" s="331"/>
      <c r="G10" s="329"/>
      <c r="H10" s="8"/>
      <c r="I10" s="10"/>
      <c r="J10" s="8"/>
      <c r="K10" s="8"/>
      <c r="L10" s="295" t="s">
        <v>32</v>
      </c>
      <c r="M10" s="304" t="s">
        <v>33</v>
      </c>
      <c r="N10" s="306"/>
      <c r="O10" s="324"/>
      <c r="P10" s="308"/>
      <c r="Q10" s="307"/>
      <c r="R10" s="308"/>
      <c r="S10" s="308"/>
      <c r="T10" s="306"/>
      <c r="U10" s="309"/>
      <c r="V10" s="309"/>
    </row>
    <row r="11" spans="1:24" s="12" customFormat="1" ht="12" customHeight="1" x14ac:dyDescent="0.25">
      <c r="A11" s="314" t="s">
        <v>34</v>
      </c>
      <c r="B11" s="314"/>
      <c r="C11" s="316" t="str">
        <f>IF($G$1=B17,"Week",VLOOKUP($G$1,#REF!,10))</f>
        <v>Week</v>
      </c>
      <c r="D11" s="316"/>
      <c r="E11" s="310"/>
      <c r="F11" s="332"/>
      <c r="G11" s="329"/>
      <c r="H11" s="8"/>
      <c r="I11" s="16"/>
      <c r="J11" s="8"/>
      <c r="K11" s="8"/>
      <c r="L11" s="295" t="s">
        <v>35</v>
      </c>
      <c r="M11" s="300" t="s">
        <v>36</v>
      </c>
      <c r="N11" s="301"/>
      <c r="O11" s="325"/>
      <c r="P11" s="302"/>
      <c r="Q11" s="302"/>
      <c r="R11" s="301"/>
      <c r="S11" s="301"/>
      <c r="T11" s="310"/>
      <c r="U11" s="311"/>
      <c r="V11" s="311"/>
    </row>
    <row r="12" spans="1:24" s="12" customFormat="1" ht="12" customHeight="1" x14ac:dyDescent="0.25">
      <c r="A12" s="318" t="s">
        <v>37</v>
      </c>
      <c r="B12" s="318"/>
      <c r="C12" s="319" t="s">
        <v>38</v>
      </c>
      <c r="D12" s="316"/>
      <c r="E12" s="316"/>
      <c r="F12" s="332"/>
      <c r="G12" s="329"/>
      <c r="H12" s="8"/>
      <c r="I12" s="16"/>
      <c r="J12" s="8"/>
      <c r="K12" s="8"/>
      <c r="L12" s="295" t="s">
        <v>39</v>
      </c>
      <c r="M12" s="300" t="s">
        <v>40</v>
      </c>
      <c r="N12" s="301"/>
      <c r="O12" s="321"/>
      <c r="P12" s="301"/>
      <c r="Q12" s="302"/>
      <c r="R12" s="301"/>
      <c r="S12" s="301"/>
      <c r="T12" s="310"/>
      <c r="U12" s="311"/>
      <c r="V12" s="311"/>
    </row>
    <row r="13" spans="1:24" s="12" customFormat="1" ht="12" customHeight="1" x14ac:dyDescent="0.25">
      <c r="A13" s="318" t="s">
        <v>41</v>
      </c>
      <c r="B13" s="318"/>
      <c r="C13" s="319" t="s">
        <v>38</v>
      </c>
      <c r="D13" s="316"/>
      <c r="E13" s="310"/>
      <c r="F13" s="332"/>
      <c r="G13" s="329"/>
      <c r="H13" s="8"/>
      <c r="I13" s="16"/>
      <c r="J13" s="8"/>
      <c r="K13" s="8"/>
      <c r="L13" s="295" t="s">
        <v>42</v>
      </c>
      <c r="M13" s="300" t="s">
        <v>43</v>
      </c>
      <c r="N13" s="301"/>
      <c r="O13" s="321"/>
      <c r="P13" s="301"/>
      <c r="Q13" s="302"/>
      <c r="R13" s="301"/>
      <c r="S13" s="301"/>
      <c r="T13" s="310"/>
      <c r="U13" s="311"/>
      <c r="V13" s="311"/>
    </row>
    <row r="14" spans="1:24" s="12" customFormat="1" ht="12" customHeight="1" x14ac:dyDescent="0.25">
      <c r="A14" s="318" t="s">
        <v>44</v>
      </c>
      <c r="B14" s="318"/>
      <c r="C14" s="319" t="s">
        <v>38</v>
      </c>
      <c r="D14" s="316"/>
      <c r="E14" s="310"/>
      <c r="F14" s="332"/>
      <c r="G14" s="329"/>
      <c r="H14" s="8"/>
      <c r="I14" s="16"/>
      <c r="J14" s="8"/>
      <c r="K14" s="8"/>
      <c r="L14" s="296" t="s">
        <v>45</v>
      </c>
      <c r="M14" s="312" t="s">
        <v>46</v>
      </c>
      <c r="N14" s="313"/>
      <c r="O14" s="326"/>
      <c r="P14" s="302"/>
      <c r="Q14" s="302"/>
      <c r="R14" s="301"/>
      <c r="S14" s="301"/>
      <c r="T14" s="310"/>
      <c r="U14" s="311"/>
      <c r="V14" s="311"/>
    </row>
    <row r="15" spans="1:24" s="12" customFormat="1" ht="12" customHeight="1" thickBot="1" x14ac:dyDescent="0.3">
      <c r="A15" s="32"/>
      <c r="B15" s="32"/>
      <c r="C15" s="32"/>
      <c r="D15" s="32"/>
      <c r="E15" s="32"/>
      <c r="F15" s="25"/>
      <c r="G15" s="26"/>
      <c r="H15" s="27"/>
      <c r="I15" s="27"/>
      <c r="J15" s="26"/>
      <c r="K15" s="26"/>
      <c r="L15" s="29"/>
      <c r="M15" s="24"/>
      <c r="N15" s="24"/>
      <c r="O15" s="27"/>
      <c r="P15" s="27"/>
      <c r="Q15" s="27"/>
      <c r="R15" s="26"/>
      <c r="S15" s="26"/>
      <c r="T15" s="24"/>
      <c r="U15" s="32"/>
      <c r="V15" s="32"/>
      <c r="W15" s="32"/>
      <c r="X15" s="32"/>
    </row>
    <row r="16" spans="1:24" s="51" customFormat="1" ht="24.95" customHeight="1" thickBot="1" x14ac:dyDescent="0.3">
      <c r="A16" s="53" t="s">
        <v>84</v>
      </c>
      <c r="B16" s="54">
        <v>2</v>
      </c>
      <c r="C16" s="35"/>
      <c r="D16" s="35"/>
      <c r="E16" s="35"/>
      <c r="F16" s="35"/>
      <c r="G16" s="36"/>
      <c r="H16" s="37"/>
      <c r="I16" s="37"/>
      <c r="J16" s="36"/>
      <c r="K16" s="36" t="s">
        <v>85</v>
      </c>
      <c r="L16" s="37"/>
      <c r="M16" s="35"/>
      <c r="N16" s="35"/>
      <c r="O16" s="37"/>
      <c r="P16" s="37"/>
      <c r="Q16" s="37"/>
      <c r="R16" s="36"/>
      <c r="S16" s="36"/>
      <c r="T16" s="38"/>
      <c r="U16" s="35"/>
      <c r="V16" s="39"/>
      <c r="W16" s="50"/>
      <c r="X16" s="34" t="s">
        <v>48</v>
      </c>
    </row>
    <row r="17" spans="1:24" s="52" customFormat="1" ht="30" customHeight="1" x14ac:dyDescent="0.25">
      <c r="A17" s="56" t="s">
        <v>49</v>
      </c>
      <c r="B17" s="57" t="s">
        <v>2</v>
      </c>
      <c r="C17" s="57" t="s">
        <v>50</v>
      </c>
      <c r="D17" s="57" t="s">
        <v>51</v>
      </c>
      <c r="E17" s="57" t="s">
        <v>52</v>
      </c>
      <c r="F17" s="58" t="s">
        <v>3</v>
      </c>
      <c r="G17" s="59" t="s">
        <v>5</v>
      </c>
      <c r="H17" s="60" t="s">
        <v>7</v>
      </c>
      <c r="I17" s="60" t="s">
        <v>53</v>
      </c>
      <c r="J17" s="59" t="s">
        <v>54</v>
      </c>
      <c r="K17" s="59" t="s">
        <v>55</v>
      </c>
      <c r="L17" s="60" t="s">
        <v>21</v>
      </c>
      <c r="M17" s="58" t="s">
        <v>24</v>
      </c>
      <c r="N17" s="58" t="s">
        <v>28</v>
      </c>
      <c r="O17" s="60" t="s">
        <v>32</v>
      </c>
      <c r="P17" s="60" t="s">
        <v>35</v>
      </c>
      <c r="Q17" s="60" t="s">
        <v>39</v>
      </c>
      <c r="R17" s="59" t="s">
        <v>42</v>
      </c>
      <c r="S17" s="419" t="s">
        <v>45</v>
      </c>
      <c r="T17" s="57" t="s">
        <v>56</v>
      </c>
      <c r="U17" s="58"/>
      <c r="V17" s="61"/>
      <c r="X17" s="55" t="s">
        <v>57</v>
      </c>
    </row>
    <row r="18" spans="1:24" s="12" customFormat="1" ht="24.95" customHeight="1" x14ac:dyDescent="0.25">
      <c r="A18" s="171">
        <v>1002</v>
      </c>
      <c r="B18" s="171" t="s">
        <v>371</v>
      </c>
      <c r="C18" s="171" t="s">
        <v>372</v>
      </c>
      <c r="D18" s="171" t="s">
        <v>70</v>
      </c>
      <c r="E18" s="171" t="s">
        <v>78</v>
      </c>
      <c r="F18" s="172" t="s">
        <v>65</v>
      </c>
      <c r="G18" s="173">
        <v>1</v>
      </c>
      <c r="H18" s="173" t="s">
        <v>60</v>
      </c>
      <c r="I18" s="174">
        <v>42767</v>
      </c>
      <c r="J18" s="175">
        <v>37104252</v>
      </c>
      <c r="K18" s="173">
        <v>10</v>
      </c>
      <c r="L18" s="179"/>
      <c r="M18" s="171"/>
      <c r="N18" s="171"/>
      <c r="O18" s="174">
        <v>42402</v>
      </c>
      <c r="P18" s="173" t="s">
        <v>86</v>
      </c>
      <c r="Q18" s="288">
        <v>42804</v>
      </c>
      <c r="R18" s="173"/>
      <c r="S18" s="420"/>
      <c r="T18" s="283"/>
      <c r="U18" s="172"/>
      <c r="V18" s="180"/>
      <c r="W18" s="181"/>
      <c r="X18" s="182">
        <v>15000</v>
      </c>
    </row>
    <row r="19" spans="1:24" ht="24.95" customHeight="1" thickBot="1" x14ac:dyDescent="0.25">
      <c r="A19" s="32"/>
      <c r="B19" s="32"/>
      <c r="C19" s="32"/>
      <c r="D19" s="32"/>
      <c r="E19" s="32"/>
      <c r="F19" s="25"/>
      <c r="G19" s="26"/>
      <c r="H19" s="27"/>
      <c r="I19" s="27"/>
      <c r="J19" s="26"/>
      <c r="K19" s="26"/>
      <c r="L19" s="29"/>
      <c r="M19" s="24"/>
      <c r="N19" s="24"/>
      <c r="O19" s="27"/>
      <c r="P19" s="27"/>
      <c r="Q19" s="27"/>
      <c r="R19" s="26"/>
      <c r="S19" s="26"/>
      <c r="T19" s="24"/>
      <c r="U19" s="32"/>
      <c r="V19" s="291"/>
      <c r="W19" s="181"/>
      <c r="X19" s="421"/>
    </row>
    <row r="20" spans="1:24" ht="24.95" customHeight="1" thickBot="1" x14ac:dyDescent="0.25">
      <c r="A20" s="12"/>
      <c r="B20" s="12"/>
      <c r="C20" s="12"/>
      <c r="D20" s="12"/>
      <c r="E20" s="12"/>
      <c r="F20" s="18"/>
      <c r="G20" s="11"/>
      <c r="H20" s="10"/>
      <c r="I20" s="10"/>
      <c r="J20" s="11"/>
      <c r="K20" s="11"/>
      <c r="L20" s="33"/>
      <c r="M20" s="9"/>
      <c r="N20" s="9"/>
      <c r="O20" s="10"/>
      <c r="P20" s="10"/>
      <c r="Q20" s="10"/>
      <c r="R20" s="11"/>
      <c r="S20" s="11"/>
      <c r="T20" s="9"/>
      <c r="U20" s="12"/>
      <c r="V20" s="12"/>
      <c r="W20" s="32"/>
      <c r="X20" s="62">
        <f>SUM(X19:X19)</f>
        <v>0</v>
      </c>
    </row>
    <row r="21" spans="1:24" ht="24.95" customHeight="1" x14ac:dyDescent="0.2">
      <c r="W21" s="12"/>
      <c r="X21" s="12"/>
    </row>
    <row r="22" spans="1:24" ht="24.95" customHeight="1" x14ac:dyDescent="0.2"/>
    <row r="23" spans="1:24" ht="24.95" customHeight="1" x14ac:dyDescent="0.2"/>
    <row r="24" spans="1:24" ht="24.95" customHeight="1" x14ac:dyDescent="0.2"/>
    <row r="25" spans="1:24" ht="24.95" customHeight="1" x14ac:dyDescent="0.2"/>
    <row r="26" spans="1:24" ht="24.95" customHeight="1" x14ac:dyDescent="0.2"/>
    <row r="27" spans="1:24" ht="24.95" customHeight="1" x14ac:dyDescent="0.2"/>
    <row r="28" spans="1:24" ht="24.95" customHeight="1" x14ac:dyDescent="0.2"/>
    <row r="29" spans="1:24" ht="24.95" customHeight="1" x14ac:dyDescent="0.2"/>
    <row r="30" spans="1:24" ht="24.95" customHeight="1" x14ac:dyDescent="0.2"/>
    <row r="31" spans="1:24" ht="24.95" customHeight="1" x14ac:dyDescent="0.2"/>
    <row r="32" spans="1:24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</sheetData>
  <mergeCells count="6">
    <mergeCell ref="P6:V7"/>
    <mergeCell ref="A1:C2"/>
    <mergeCell ref="G1:I2"/>
    <mergeCell ref="D1:D2"/>
    <mergeCell ref="E1:E2"/>
    <mergeCell ref="P1:V5"/>
  </mergeCells>
  <dataValidations disablePrompts="1" count="1">
    <dataValidation type="list" allowBlank="1" showInputMessage="1" showErrorMessage="1" sqref="G1:I2">
      <formula1>Client_Order</formula1>
    </dataValidation>
  </dataValidations>
  <printOptions horizontalCentered="1"/>
  <pageMargins left="0" right="0" top="0.19685039370078741" bottom="0.19685039370078741" header="0" footer="0"/>
  <pageSetup paperSize="8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Poids!$O$3:$O$7</xm:f>
          </x14:formula1>
          <xm:sqref>D18</xm:sqref>
        </x14:dataValidation>
        <x14:dataValidation type="list" allowBlank="1" showInputMessage="1" showErrorMessage="1">
          <x14:formula1>
            <xm:f>Eléments!$AK$3:$AK$18</xm:f>
          </x14:formula1>
          <xm:sqref>G18</xm:sqref>
        </x14:dataValidation>
        <x14:dataValidation type="list" allowBlank="1" showInputMessage="1" showErrorMessage="1">
          <x14:formula1>
            <xm:f>Eléments!$A$5:$A$6</xm:f>
          </x14:formula1>
          <xm:sqref>H18</xm:sqref>
        </x14:dataValidation>
        <x14:dataValidation type="list" allowBlank="1" showInputMessage="1" showErrorMessage="1">
          <x14:formula1>
            <xm:f>Eléments!$J$3:$P$3</xm:f>
          </x14:formula1>
          <xm:sqref>F18</xm:sqref>
        </x14:dataValidation>
        <x14:dataValidation type="list" allowBlank="1" showInputMessage="1" showErrorMessage="1">
          <x14:formula1>
            <xm:f>Eléments!$A$4:$A$5</xm:f>
          </x14:formula1>
          <xm:sqref>S18</xm:sqref>
        </x14:dataValidation>
        <x14:dataValidation type="list" allowBlank="1" showInputMessage="1" showErrorMessage="1">
          <x14:formula1>
            <xm:f>Eléments!$B$4:$B$7</xm:f>
          </x14:formula1>
          <xm:sqref>P18</xm:sqref>
        </x14:dataValidation>
        <x14:dataValidation type="list" allowBlank="1" showInputMessage="1" showErrorMessage="1">
          <x14:formula1>
            <xm:f>IF(D18=Poids!$B$6,Moveo,IF(D18=Poids!$B$24,Variflex,IF(D18=Poids!$B$57,Moduline,IF(D18=Poids!$B$69,Varitrans))))</xm:f>
          </x14:formula1>
          <xm:sqref>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X10"/>
  <sheetViews>
    <sheetView zoomScale="112" zoomScaleNormal="112" workbookViewId="0">
      <pane ySplit="2" topLeftCell="A3" activePane="bottomLeft" state="frozen"/>
      <selection pane="bottomLeft" activeCell="E24" sqref="E24"/>
    </sheetView>
  </sheetViews>
  <sheetFormatPr baseColWidth="10" defaultRowHeight="15" x14ac:dyDescent="0.25"/>
  <cols>
    <col min="1" max="1" width="6.7109375" style="136" customWidth="1"/>
    <col min="2" max="3" width="18.7109375" style="136" customWidth="1"/>
    <col min="4" max="4" width="8.7109375" style="136" customWidth="1"/>
    <col min="5" max="5" width="10.7109375" style="136" customWidth="1"/>
    <col min="6" max="8" width="4.7109375" style="136" customWidth="1"/>
    <col min="9" max="9" width="10" style="165" customWidth="1"/>
    <col min="10" max="10" width="10.7109375" style="166" customWidth="1"/>
    <col min="11" max="11" width="4.7109375" style="166" customWidth="1"/>
    <col min="12" max="12" width="10" style="165" customWidth="1"/>
    <col min="13" max="14" width="10.7109375" style="166" customWidth="1"/>
    <col min="15" max="15" width="10" style="165" customWidth="1"/>
    <col min="16" max="16" width="6.7109375" style="166" customWidth="1"/>
    <col min="17" max="17" width="8.7109375" style="165" customWidth="1"/>
    <col min="18" max="19" width="6.7109375" style="166" customWidth="1"/>
    <col min="20" max="22" width="10.7109375" style="136" customWidth="1"/>
    <col min="23" max="23" width="11.42578125" style="136"/>
    <col min="24" max="24" width="20.7109375" style="136" customWidth="1"/>
    <col min="25" max="16384" width="11.42578125" style="136"/>
  </cols>
  <sheetData>
    <row r="1" spans="1:24" ht="24.95" customHeight="1" thickBot="1" x14ac:dyDescent="0.3">
      <c r="A1" s="131" t="s">
        <v>292</v>
      </c>
      <c r="B1" s="132">
        <v>2</v>
      </c>
      <c r="C1" s="133"/>
      <c r="D1" s="133"/>
      <c r="E1" s="133"/>
      <c r="F1" s="133"/>
      <c r="G1" s="133"/>
      <c r="H1" s="133"/>
      <c r="I1" s="133"/>
      <c r="J1" s="133"/>
      <c r="K1" s="133" t="s">
        <v>293</v>
      </c>
      <c r="L1" s="133"/>
      <c r="M1" s="133"/>
      <c r="N1" s="133"/>
      <c r="O1" s="134"/>
      <c r="P1" s="133"/>
      <c r="Q1" s="133"/>
      <c r="R1" s="133"/>
      <c r="S1" s="133"/>
      <c r="T1" s="133"/>
      <c r="U1" s="133"/>
      <c r="V1" s="135"/>
      <c r="X1" s="137" t="s">
        <v>48</v>
      </c>
    </row>
    <row r="2" spans="1:24" s="144" customFormat="1" ht="30" customHeight="1" x14ac:dyDescent="0.25">
      <c r="A2" s="138" t="s">
        <v>49</v>
      </c>
      <c r="B2" s="139" t="s">
        <v>2</v>
      </c>
      <c r="C2" s="139" t="s">
        <v>50</v>
      </c>
      <c r="D2" s="139" t="s">
        <v>51</v>
      </c>
      <c r="E2" s="139" t="s">
        <v>52</v>
      </c>
      <c r="F2" s="140" t="s">
        <v>3</v>
      </c>
      <c r="G2" s="140" t="s">
        <v>5</v>
      </c>
      <c r="H2" s="140" t="s">
        <v>7</v>
      </c>
      <c r="I2" s="141" t="s">
        <v>53</v>
      </c>
      <c r="J2" s="140" t="s">
        <v>54</v>
      </c>
      <c r="K2" s="140" t="s">
        <v>55</v>
      </c>
      <c r="L2" s="141" t="s">
        <v>21</v>
      </c>
      <c r="M2" s="140" t="s">
        <v>24</v>
      </c>
      <c r="N2" s="140" t="s">
        <v>28</v>
      </c>
      <c r="O2" s="141" t="s">
        <v>32</v>
      </c>
      <c r="P2" s="140" t="s">
        <v>35</v>
      </c>
      <c r="Q2" s="141" t="s">
        <v>39</v>
      </c>
      <c r="R2" s="140" t="s">
        <v>42</v>
      </c>
      <c r="S2" s="423" t="s">
        <v>45</v>
      </c>
      <c r="T2" s="142" t="s">
        <v>56</v>
      </c>
      <c r="U2" s="142"/>
      <c r="V2" s="143"/>
      <c r="X2" s="145" t="s">
        <v>57</v>
      </c>
    </row>
    <row r="3" spans="1:24" ht="26.1" customHeight="1" x14ac:dyDescent="0.25">
      <c r="A3" s="146">
        <v>1002</v>
      </c>
      <c r="B3" s="147" t="s">
        <v>371</v>
      </c>
      <c r="C3" s="147" t="s">
        <v>372</v>
      </c>
      <c r="D3" s="147" t="s">
        <v>70</v>
      </c>
      <c r="E3" s="147" t="s">
        <v>78</v>
      </c>
      <c r="F3" s="147" t="s">
        <v>65</v>
      </c>
      <c r="G3" s="148">
        <v>1</v>
      </c>
      <c r="H3" s="148" t="s">
        <v>60</v>
      </c>
      <c r="I3" s="149">
        <v>42767</v>
      </c>
      <c r="J3" s="150">
        <v>37104252</v>
      </c>
      <c r="K3" s="151">
        <v>10</v>
      </c>
      <c r="L3" s="149"/>
      <c r="M3" s="152"/>
      <c r="N3" s="152"/>
      <c r="O3" s="149">
        <v>42402</v>
      </c>
      <c r="P3" s="183" t="s">
        <v>86</v>
      </c>
      <c r="Q3" s="183">
        <v>42804</v>
      </c>
      <c r="R3" s="184"/>
      <c r="S3" s="424" t="s">
        <v>60</v>
      </c>
      <c r="T3" s="284"/>
      <c r="U3" s="147"/>
      <c r="V3" s="185"/>
      <c r="W3" s="186"/>
      <c r="X3" s="153">
        <v>15000</v>
      </c>
    </row>
    <row r="4" spans="1:24" ht="26.1" customHeight="1" x14ac:dyDescent="0.25">
      <c r="A4" s="146">
        <v>1003</v>
      </c>
      <c r="B4" s="147" t="s">
        <v>371</v>
      </c>
      <c r="C4" s="147" t="s">
        <v>372</v>
      </c>
      <c r="D4" s="147" t="s">
        <v>70</v>
      </c>
      <c r="E4" s="147" t="s">
        <v>78</v>
      </c>
      <c r="F4" s="147" t="s">
        <v>65</v>
      </c>
      <c r="G4" s="148">
        <v>1</v>
      </c>
      <c r="H4" s="148" t="s">
        <v>60</v>
      </c>
      <c r="I4" s="149">
        <v>42767</v>
      </c>
      <c r="J4" s="150">
        <v>37104252</v>
      </c>
      <c r="K4" s="151">
        <v>10</v>
      </c>
      <c r="L4" s="149"/>
      <c r="M4" s="152"/>
      <c r="N4" s="152"/>
      <c r="O4" s="149">
        <v>42402</v>
      </c>
      <c r="P4" s="183" t="s">
        <v>86</v>
      </c>
      <c r="Q4" s="183">
        <v>42804</v>
      </c>
      <c r="R4" s="184"/>
      <c r="S4" s="424" t="s">
        <v>60</v>
      </c>
      <c r="T4" s="284"/>
      <c r="U4" s="147"/>
      <c r="V4" s="185"/>
      <c r="W4" s="186"/>
      <c r="X4" s="153">
        <v>15000</v>
      </c>
    </row>
    <row r="5" spans="1:24" ht="26.1" customHeight="1" x14ac:dyDescent="0.25">
      <c r="A5" s="146">
        <v>1003</v>
      </c>
      <c r="B5" s="147" t="s">
        <v>373</v>
      </c>
      <c r="C5" s="147" t="s">
        <v>374</v>
      </c>
      <c r="D5" s="147" t="s">
        <v>66</v>
      </c>
      <c r="E5" s="147" t="s">
        <v>76</v>
      </c>
      <c r="F5" s="147" t="s">
        <v>68</v>
      </c>
      <c r="G5" s="148">
        <v>2</v>
      </c>
      <c r="H5" s="148" t="s">
        <v>60</v>
      </c>
      <c r="I5" s="149">
        <v>42370</v>
      </c>
      <c r="J5" s="150">
        <v>37101491</v>
      </c>
      <c r="K5" s="151"/>
      <c r="L5" s="149"/>
      <c r="M5" s="152"/>
      <c r="N5" s="152"/>
      <c r="O5" s="149">
        <v>42401</v>
      </c>
      <c r="P5" s="183" t="s">
        <v>86</v>
      </c>
      <c r="Q5" s="183">
        <v>42430</v>
      </c>
      <c r="R5" s="184"/>
      <c r="S5" s="424" t="s">
        <v>60</v>
      </c>
      <c r="T5" s="284"/>
      <c r="U5" s="147"/>
      <c r="V5" s="185"/>
      <c r="W5" s="186"/>
      <c r="X5" s="153">
        <v>10000</v>
      </c>
    </row>
    <row r="6" spans="1:24" ht="26.1" customHeight="1" thickBot="1" x14ac:dyDescent="0.3">
      <c r="A6" s="154"/>
      <c r="B6" s="154"/>
      <c r="C6" s="154"/>
      <c r="D6" s="277"/>
      <c r="E6" s="154"/>
      <c r="F6" s="154"/>
      <c r="G6" s="155"/>
      <c r="H6" s="278"/>
      <c r="I6" s="156"/>
      <c r="J6" s="157"/>
      <c r="K6" s="158"/>
      <c r="L6" s="159"/>
      <c r="M6" s="160"/>
      <c r="N6" s="160"/>
      <c r="O6" s="156"/>
      <c r="P6" s="279"/>
      <c r="Q6" s="161"/>
      <c r="R6" s="162"/>
      <c r="S6" s="280"/>
      <c r="T6" s="281"/>
      <c r="U6" s="163"/>
      <c r="V6" s="163"/>
      <c r="X6" s="164"/>
    </row>
    <row r="7" spans="1:24" ht="26.1" customHeight="1" thickBot="1" x14ac:dyDescent="0.3">
      <c r="R7" s="167"/>
      <c r="S7" s="167"/>
      <c r="T7" s="168"/>
      <c r="U7" s="168"/>
      <c r="V7" s="292"/>
      <c r="W7" s="168"/>
      <c r="X7" s="169">
        <f>SUM(X3:X6)</f>
        <v>40000</v>
      </c>
    </row>
    <row r="9" spans="1:24" x14ac:dyDescent="0.25">
      <c r="X9" s="293"/>
    </row>
    <row r="10" spans="1:24" x14ac:dyDescent="0.25">
      <c r="X10" s="293"/>
    </row>
  </sheetData>
  <sortState ref="A3:X5">
    <sortCondition ref="B3"/>
  </sortState>
  <printOptions horizontalCentered="1"/>
  <pageMargins left="0.19685039370078741" right="0.19685039370078741" top="0.19685039370078741" bottom="0.19685039370078741" header="0" footer="0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Eléments!$B$4:$B$7</xm:f>
          </x14:formula1>
          <xm:sqref>P3:P6</xm:sqref>
        </x14:dataValidation>
        <x14:dataValidation type="list" allowBlank="1" showInputMessage="1" showErrorMessage="1">
          <x14:formula1>
            <xm:f>Eléments!$A$4:$A$5</xm:f>
          </x14:formula1>
          <xm:sqref>S3:S6</xm:sqref>
        </x14:dataValidation>
        <x14:dataValidation type="list" allowBlank="1" showInputMessage="1" showErrorMessage="1">
          <x14:formula1>
            <xm:f>Eléments!$A$5:$A$6</xm:f>
          </x14:formula1>
          <xm:sqref>H3:H6</xm:sqref>
        </x14:dataValidation>
        <x14:dataValidation type="list" allowBlank="1" showInputMessage="1" showErrorMessage="1">
          <x14:formula1>
            <xm:f>Eléments!$AK$3:$AK$18</xm:f>
          </x14:formula1>
          <xm:sqref>G3:G6</xm:sqref>
        </x14:dataValidation>
        <x14:dataValidation type="list" allowBlank="1" showInputMessage="1" showErrorMessage="1">
          <x14:formula1>
            <xm:f>Eléments!$K$3:$O$3</xm:f>
          </x14:formula1>
          <xm:sqref>F3:F6</xm:sqref>
        </x14:dataValidation>
        <x14:dataValidation type="list" allowBlank="1" showInputMessage="1" showErrorMessage="1">
          <x14:formula1>
            <xm:f>Poids!$O$3:$O$7</xm:f>
          </x14:formula1>
          <xm:sqref>D3:D6</xm:sqref>
        </x14:dataValidation>
        <x14:dataValidation type="list" allowBlank="1" showInputMessage="1" showErrorMessage="1">
          <x14:formula1>
            <xm:f>IF($D3=Poids!$B$6,Moveo,IF($D3=Poids!$B$24,Variflex,IF($D3=Poids!$B$57,Moduline,IF($D3=Poids!$B$69,Varitrans))))</xm:f>
          </x14:formula1>
          <xm:sqref>E3:E6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:R26"/>
  <sheetViews>
    <sheetView zoomScaleNormal="100" workbookViewId="0">
      <selection activeCell="E18" sqref="E18"/>
    </sheetView>
  </sheetViews>
  <sheetFormatPr baseColWidth="10" defaultRowHeight="15" x14ac:dyDescent="0.25"/>
  <cols>
    <col min="1" max="1" width="5.7109375" customWidth="1"/>
    <col min="2" max="3" width="18.7109375" customWidth="1"/>
    <col min="4" max="4" width="8.7109375" customWidth="1"/>
    <col min="5" max="5" width="12.7109375" customWidth="1"/>
    <col min="6" max="6" width="8.7109375" customWidth="1"/>
    <col min="7" max="8" width="4.7109375" customWidth="1"/>
    <col min="9" max="9" width="10.7109375" customWidth="1"/>
    <col min="10" max="10" width="8.7109375" customWidth="1"/>
    <col min="11" max="11" width="6.7109375" customWidth="1"/>
    <col min="12" max="14" width="8.7109375" customWidth="1"/>
    <col min="15" max="15" width="6.7109375" customWidth="1"/>
  </cols>
  <sheetData>
    <row r="1" spans="1:18" ht="24.95" customHeight="1" thickBot="1" x14ac:dyDescent="0.3">
      <c r="A1" s="444" t="s">
        <v>85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6"/>
    </row>
    <row r="2" spans="1:18" ht="24.95" customHeight="1" x14ac:dyDescent="0.25">
      <c r="A2" s="56" t="s">
        <v>49</v>
      </c>
      <c r="B2" s="57" t="s">
        <v>2</v>
      </c>
      <c r="C2" s="57" t="s">
        <v>50</v>
      </c>
      <c r="D2" s="57" t="s">
        <v>51</v>
      </c>
      <c r="E2" s="57" t="s">
        <v>52</v>
      </c>
      <c r="F2" s="58" t="s">
        <v>3</v>
      </c>
      <c r="G2" s="59" t="s">
        <v>5</v>
      </c>
      <c r="H2" s="60" t="s">
        <v>7</v>
      </c>
      <c r="I2" s="60" t="s">
        <v>349</v>
      </c>
      <c r="J2" s="59" t="s">
        <v>32</v>
      </c>
      <c r="K2" s="59" t="s">
        <v>55</v>
      </c>
      <c r="L2" s="58" t="s">
        <v>24</v>
      </c>
      <c r="M2" s="58" t="s">
        <v>28</v>
      </c>
      <c r="N2" s="60" t="s">
        <v>39</v>
      </c>
      <c r="O2" s="401" t="s">
        <v>45</v>
      </c>
      <c r="P2" s="57" t="s">
        <v>56</v>
      </c>
      <c r="Q2" s="58"/>
      <c r="R2" s="61"/>
    </row>
    <row r="3" spans="1:18" s="403" customFormat="1" ht="24.95" customHeight="1" x14ac:dyDescent="0.25">
      <c r="A3" s="170">
        <v>5058</v>
      </c>
      <c r="B3" s="171" t="s">
        <v>361</v>
      </c>
      <c r="C3" s="171" t="s">
        <v>364</v>
      </c>
      <c r="D3" s="171" t="s">
        <v>63</v>
      </c>
      <c r="E3" s="171" t="s">
        <v>345</v>
      </c>
      <c r="F3" s="172" t="s">
        <v>65</v>
      </c>
      <c r="G3" s="173">
        <v>1</v>
      </c>
      <c r="H3" s="173" t="s">
        <v>69</v>
      </c>
      <c r="I3" s="173"/>
      <c r="J3" s="174">
        <v>42795</v>
      </c>
      <c r="K3" s="172"/>
      <c r="L3" s="174"/>
      <c r="M3" s="414"/>
      <c r="N3" s="415"/>
      <c r="O3" s="402"/>
      <c r="P3" s="416"/>
      <c r="Q3" s="414"/>
      <c r="R3" s="417"/>
    </row>
    <row r="4" spans="1:18" s="403" customFormat="1" ht="24.95" customHeight="1" x14ac:dyDescent="0.25">
      <c r="A4" s="170">
        <v>4679</v>
      </c>
      <c r="B4" s="171" t="s">
        <v>61</v>
      </c>
      <c r="C4" s="171" t="s">
        <v>62</v>
      </c>
      <c r="D4" s="171" t="s">
        <v>295</v>
      </c>
      <c r="E4" s="171" t="s">
        <v>345</v>
      </c>
      <c r="F4" s="172" t="s">
        <v>65</v>
      </c>
      <c r="G4" s="173">
        <v>1</v>
      </c>
      <c r="H4" s="173" t="s">
        <v>60</v>
      </c>
      <c r="I4" s="173"/>
      <c r="J4" s="174">
        <v>42787</v>
      </c>
      <c r="K4" s="172"/>
      <c r="L4" s="174"/>
      <c r="M4" s="414"/>
      <c r="N4" s="415"/>
      <c r="O4" s="402"/>
      <c r="P4" s="416"/>
      <c r="Q4" s="414"/>
      <c r="R4" s="417"/>
    </row>
    <row r="5" spans="1:18" s="403" customFormat="1" ht="24.95" customHeight="1" x14ac:dyDescent="0.25">
      <c r="A5" s="170">
        <v>4939</v>
      </c>
      <c r="B5" s="171" t="s">
        <v>340</v>
      </c>
      <c r="C5" s="171" t="s">
        <v>348</v>
      </c>
      <c r="D5" s="171" t="s">
        <v>295</v>
      </c>
      <c r="E5" s="171" t="s">
        <v>345</v>
      </c>
      <c r="F5" s="172" t="s">
        <v>65</v>
      </c>
      <c r="G5" s="173">
        <v>1</v>
      </c>
      <c r="H5" s="173" t="s">
        <v>60</v>
      </c>
      <c r="I5" s="173"/>
      <c r="J5" s="174">
        <v>42779</v>
      </c>
      <c r="K5" s="172">
        <v>11</v>
      </c>
      <c r="L5" s="174"/>
      <c r="M5" s="414"/>
      <c r="N5" s="415"/>
      <c r="O5" s="402"/>
      <c r="P5" s="416"/>
      <c r="Q5" s="414"/>
      <c r="R5" s="417"/>
    </row>
    <row r="6" spans="1:18" s="403" customFormat="1" ht="24.95" customHeight="1" x14ac:dyDescent="0.25">
      <c r="A6" s="170">
        <v>4732</v>
      </c>
      <c r="B6" s="171" t="s">
        <v>359</v>
      </c>
      <c r="C6" s="171" t="s">
        <v>360</v>
      </c>
      <c r="D6" s="171" t="s">
        <v>295</v>
      </c>
      <c r="E6" s="171" t="s">
        <v>344</v>
      </c>
      <c r="F6" s="172" t="s">
        <v>65</v>
      </c>
      <c r="G6" s="173">
        <v>1</v>
      </c>
      <c r="H6" s="173" t="s">
        <v>69</v>
      </c>
      <c r="I6" s="173"/>
      <c r="J6" s="174">
        <v>42774</v>
      </c>
      <c r="K6" s="172">
        <v>8</v>
      </c>
      <c r="L6" s="174" t="s">
        <v>294</v>
      </c>
      <c r="M6" s="414" t="s">
        <v>294</v>
      </c>
      <c r="N6" s="415">
        <v>42783</v>
      </c>
      <c r="O6" s="402" t="s">
        <v>60</v>
      </c>
      <c r="P6" s="416"/>
      <c r="Q6" s="414"/>
      <c r="R6" s="417"/>
    </row>
    <row r="7" spans="1:18" s="403" customFormat="1" ht="24.95" customHeight="1" x14ac:dyDescent="0.25">
      <c r="A7" s="170">
        <v>4959</v>
      </c>
      <c r="B7" s="171" t="s">
        <v>365</v>
      </c>
      <c r="C7" s="171" t="s">
        <v>366</v>
      </c>
      <c r="D7" s="171" t="s">
        <v>295</v>
      </c>
      <c r="E7" s="171" t="s">
        <v>344</v>
      </c>
      <c r="F7" s="172" t="s">
        <v>65</v>
      </c>
      <c r="G7" s="173">
        <v>1</v>
      </c>
      <c r="H7" s="173" t="s">
        <v>69</v>
      </c>
      <c r="I7" s="173"/>
      <c r="J7" s="174"/>
      <c r="K7" s="172">
        <v>11</v>
      </c>
      <c r="L7" s="174"/>
      <c r="M7" s="414"/>
      <c r="N7" s="415"/>
      <c r="O7" s="402"/>
      <c r="P7" s="416"/>
      <c r="Q7" s="414"/>
      <c r="R7" s="417"/>
    </row>
    <row r="8" spans="1:18" s="403" customFormat="1" ht="24.95" customHeight="1" x14ac:dyDescent="0.25">
      <c r="A8" s="170">
        <v>4956</v>
      </c>
      <c r="B8" s="171" t="s">
        <v>368</v>
      </c>
      <c r="C8" s="171" t="s">
        <v>367</v>
      </c>
      <c r="D8" s="171" t="s">
        <v>295</v>
      </c>
      <c r="E8" s="171"/>
      <c r="F8" s="172"/>
      <c r="G8" s="173"/>
      <c r="H8" s="173"/>
      <c r="I8" s="173"/>
      <c r="J8" s="174"/>
      <c r="K8" s="172"/>
      <c r="L8" s="174"/>
      <c r="M8" s="414"/>
      <c r="N8" s="415"/>
      <c r="O8" s="418"/>
      <c r="P8" s="416"/>
      <c r="Q8" s="414"/>
      <c r="R8" s="417"/>
    </row>
    <row r="9" spans="1:18" s="403" customFormat="1" ht="24.95" customHeight="1" x14ac:dyDescent="0.25">
      <c r="A9" s="170">
        <v>4937</v>
      </c>
      <c r="B9" s="171" t="s">
        <v>347</v>
      </c>
      <c r="C9" s="171" t="s">
        <v>350</v>
      </c>
      <c r="D9" s="171" t="s">
        <v>295</v>
      </c>
      <c r="E9" s="171" t="s">
        <v>345</v>
      </c>
      <c r="F9" s="172" t="s">
        <v>65</v>
      </c>
      <c r="G9" s="173">
        <v>1</v>
      </c>
      <c r="H9" s="173" t="s">
        <v>60</v>
      </c>
      <c r="I9" s="173"/>
      <c r="J9" s="174">
        <v>42779</v>
      </c>
      <c r="K9" s="172">
        <v>13</v>
      </c>
      <c r="L9" s="174"/>
      <c r="M9" s="414"/>
      <c r="N9" s="415"/>
      <c r="O9" s="402"/>
      <c r="P9" s="416"/>
      <c r="Q9" s="414"/>
      <c r="R9" s="417"/>
    </row>
    <row r="10" spans="1:18" ht="24.95" customHeight="1" x14ac:dyDescent="0.25"/>
    <row r="11" spans="1:18" ht="24.95" customHeight="1" x14ac:dyDescent="0.25"/>
    <row r="12" spans="1:18" ht="24.95" customHeight="1" x14ac:dyDescent="0.25"/>
    <row r="13" spans="1:18" ht="24.95" customHeight="1" x14ac:dyDescent="0.25"/>
    <row r="14" spans="1:18" ht="24.95" customHeight="1" x14ac:dyDescent="0.25"/>
    <row r="15" spans="1:18" ht="24.95" customHeight="1" x14ac:dyDescent="0.25"/>
    <row r="16" spans="1:18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</sheetData>
  <sortState ref="A3:R9">
    <sortCondition ref="B3:B9"/>
  </sortState>
  <mergeCells count="1">
    <mergeCell ref="A1:R1"/>
  </mergeCells>
  <pageMargins left="0.7" right="0.7" top="0.75" bottom="0.75" header="0.3" footer="0.3"/>
  <pageSetup paperSize="8" orientation="landscape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IF(D3=Poids!$B$6,Moveo,IF(D3=Poids!$B$24,Variflex,IF(D3=Poids!$B$57,Moduline,IF(D3=Poids!$B$69,Varitrans,IF(D3=Poids!$B$74,SWG)))))</xm:f>
          </x14:formula1>
          <xm:sqref>E3:E9</xm:sqref>
        </x14:dataValidation>
        <x14:dataValidation type="list" allowBlank="1" showInputMessage="1" showErrorMessage="1">
          <x14:formula1>
            <xm:f>Eléments!$J$3:$P$3</xm:f>
          </x14:formula1>
          <xm:sqref>F3:F9</xm:sqref>
        </x14:dataValidation>
        <x14:dataValidation type="list" allowBlank="1" showInputMessage="1" showErrorMessage="1">
          <x14:formula1>
            <xm:f>Eléments!$A$5:$A$6</xm:f>
          </x14:formula1>
          <xm:sqref>H3:I9</xm:sqref>
        </x14:dataValidation>
        <x14:dataValidation type="list" allowBlank="1" showInputMessage="1" showErrorMessage="1">
          <x14:formula1>
            <xm:f>Eléments!$AK$3:$AK$18</xm:f>
          </x14:formula1>
          <xm:sqref>G3:G9</xm:sqref>
        </x14:dataValidation>
        <x14:dataValidation type="list" allowBlank="1" showInputMessage="1" showErrorMessage="1">
          <x14:formula1>
            <xm:f>Poids!$O$3:$O$7</xm:f>
          </x14:formula1>
          <xm:sqref>D3:D9</xm:sqref>
        </x14:dataValidation>
        <x14:dataValidation type="list" allowBlank="1" showInputMessage="1" showErrorMessage="1">
          <x14:formula1>
            <xm:f>Eléments!$A$4:$A$5</xm:f>
          </x14:formula1>
          <xm:sqref>O3:O9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A712"/>
  <sheetViews>
    <sheetView workbookViewId="0">
      <selection activeCell="Q29" sqref="Q29"/>
    </sheetView>
  </sheetViews>
  <sheetFormatPr baseColWidth="10" defaultColWidth="11.42578125" defaultRowHeight="12.75" x14ac:dyDescent="0.2"/>
  <cols>
    <col min="1" max="1" width="4.7109375" style="265" customWidth="1"/>
    <col min="2" max="3" width="10.7109375" style="265" customWidth="1"/>
    <col min="4" max="11" width="8.7109375" style="265" customWidth="1"/>
    <col min="12" max="12" width="4.7109375" style="265" customWidth="1"/>
    <col min="13" max="15" width="4.7109375" style="187" customWidth="1"/>
    <col min="16" max="16" width="8.7109375" style="187" customWidth="1"/>
    <col min="17" max="18" width="8.7109375" style="262" customWidth="1"/>
    <col min="19" max="19" width="16.85546875" style="413" customWidth="1"/>
    <col min="20" max="20" width="12.7109375" style="262" customWidth="1"/>
    <col min="21" max="21" width="8.7109375" style="262" customWidth="1"/>
    <col min="22" max="99" width="10.7109375" style="262" customWidth="1"/>
    <col min="100" max="16384" width="11.42578125" style="262"/>
  </cols>
  <sheetData>
    <row r="1" spans="1:24" s="212" customFormat="1" ht="24.95" customHeight="1" x14ac:dyDescent="0.25">
      <c r="A1" s="496" t="s">
        <v>296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194"/>
      <c r="N1" s="194"/>
      <c r="O1" s="194"/>
      <c r="P1" s="194"/>
      <c r="S1" s="405"/>
    </row>
    <row r="2" spans="1:24" s="188" customFormat="1" ht="12.6" customHeight="1" x14ac:dyDescent="0.2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90"/>
      <c r="O2" s="190"/>
      <c r="P2" s="190"/>
      <c r="Q2" s="190"/>
      <c r="R2" s="190"/>
      <c r="S2" s="406"/>
      <c r="T2" s="190"/>
      <c r="U2" s="190"/>
      <c r="V2" s="190"/>
      <c r="W2" s="190"/>
      <c r="X2" s="191"/>
    </row>
    <row r="3" spans="1:24" s="188" customFormat="1" ht="12" customHeight="1" x14ac:dyDescent="0.2">
      <c r="A3" s="192"/>
      <c r="B3" s="497" t="s">
        <v>2</v>
      </c>
      <c r="C3" s="498"/>
      <c r="D3" s="499"/>
      <c r="E3" s="504"/>
      <c r="F3" s="504"/>
      <c r="G3" s="192" t="s">
        <v>297</v>
      </c>
      <c r="H3" s="499"/>
      <c r="I3" s="500"/>
      <c r="J3" s="333" t="s">
        <v>6</v>
      </c>
      <c r="K3" s="205"/>
      <c r="L3" s="189"/>
      <c r="M3" s="193"/>
      <c r="N3" s="194"/>
      <c r="O3" s="195"/>
      <c r="P3" s="196"/>
      <c r="Q3" s="196"/>
      <c r="R3" s="196"/>
      <c r="S3" s="407"/>
      <c r="T3" s="196"/>
      <c r="U3" s="196"/>
      <c r="V3" s="196"/>
      <c r="W3" s="196"/>
    </row>
    <row r="4" spans="1:24" s="188" customFormat="1" ht="12" customHeight="1" x14ac:dyDescent="0.2">
      <c r="A4" s="192"/>
      <c r="B4" s="497" t="s">
        <v>298</v>
      </c>
      <c r="C4" s="498"/>
      <c r="D4" s="499"/>
      <c r="E4" s="504"/>
      <c r="F4" s="504"/>
      <c r="G4" s="192" t="s">
        <v>299</v>
      </c>
      <c r="H4" s="499"/>
      <c r="I4" s="500"/>
      <c r="J4" s="333" t="s">
        <v>300</v>
      </c>
      <c r="K4" s="205"/>
      <c r="L4" s="189"/>
      <c r="M4" s="197"/>
      <c r="N4" s="198"/>
      <c r="O4" s="198"/>
      <c r="R4" s="199"/>
      <c r="S4" s="408"/>
      <c r="T4" s="199"/>
      <c r="U4" s="199"/>
    </row>
    <row r="5" spans="1:24" s="188" customFormat="1" ht="12" customHeight="1" x14ac:dyDescent="0.2">
      <c r="A5" s="192"/>
      <c r="B5" s="497" t="s">
        <v>301</v>
      </c>
      <c r="C5" s="498"/>
      <c r="D5" s="499"/>
      <c r="E5" s="504"/>
      <c r="F5" s="504"/>
      <c r="G5" s="192" t="s">
        <v>302</v>
      </c>
      <c r="H5" s="499"/>
      <c r="I5" s="500"/>
      <c r="J5" s="333" t="s">
        <v>303</v>
      </c>
      <c r="K5" s="205"/>
      <c r="L5" s="189"/>
      <c r="M5" s="197"/>
      <c r="N5" s="198"/>
      <c r="O5" s="198"/>
      <c r="P5" s="199"/>
      <c r="Q5" s="199"/>
      <c r="R5" s="200"/>
      <c r="S5" s="409"/>
      <c r="T5" s="200"/>
      <c r="U5" s="200"/>
    </row>
    <row r="6" spans="1:24" s="188" customFormat="1" ht="12" customHeight="1" x14ac:dyDescent="0.2">
      <c r="A6" s="189"/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97"/>
      <c r="N6" s="198"/>
      <c r="O6" s="198"/>
      <c r="P6" s="201"/>
      <c r="Q6" s="201"/>
      <c r="R6" s="200"/>
      <c r="S6" s="409"/>
      <c r="T6" s="200"/>
      <c r="U6" s="200"/>
    </row>
    <row r="7" spans="1:24" s="188" customFormat="1" ht="12" customHeight="1" x14ac:dyDescent="0.2">
      <c r="A7" s="202"/>
      <c r="B7" s="477" t="s">
        <v>304</v>
      </c>
      <c r="C7" s="478"/>
      <c r="D7" s="475" t="s">
        <v>63</v>
      </c>
      <c r="E7" s="476"/>
      <c r="F7" s="203"/>
      <c r="G7" s="477" t="s">
        <v>305</v>
      </c>
      <c r="H7" s="477"/>
      <c r="I7" s="478"/>
      <c r="J7" s="475" t="s">
        <v>75</v>
      </c>
      <c r="K7" s="476"/>
      <c r="L7" s="204"/>
      <c r="N7" s="198"/>
      <c r="O7" s="198"/>
      <c r="P7" s="198"/>
      <c r="Q7" s="205"/>
      <c r="R7" s="199"/>
      <c r="S7" s="408"/>
      <c r="T7" s="200"/>
      <c r="U7" s="200"/>
      <c r="V7" s="200"/>
      <c r="W7" s="200"/>
    </row>
    <row r="8" spans="1:24" s="188" customFormat="1" ht="12" customHeight="1" x14ac:dyDescent="0.2">
      <c r="A8" s="206"/>
      <c r="B8" s="477" t="s">
        <v>306</v>
      </c>
      <c r="C8" s="478"/>
      <c r="D8" s="475" t="s">
        <v>204</v>
      </c>
      <c r="E8" s="476"/>
      <c r="F8" s="204"/>
      <c r="G8" s="477" t="s">
        <v>307</v>
      </c>
      <c r="H8" s="477"/>
      <c r="I8" s="478"/>
      <c r="J8" s="494">
        <f>VLOOKUP(J7,Poids!A6:I70,9,0)</f>
        <v>49</v>
      </c>
      <c r="K8" s="495"/>
      <c r="L8" s="207"/>
      <c r="M8" s="197"/>
      <c r="N8" s="198"/>
      <c r="O8" s="205"/>
      <c r="P8" s="199"/>
      <c r="Q8" s="199"/>
      <c r="R8" s="200"/>
      <c r="S8" s="409"/>
      <c r="T8" s="200"/>
      <c r="U8" s="200"/>
    </row>
    <row r="9" spans="1:24" s="188" customFormat="1" ht="12" customHeight="1" x14ac:dyDescent="0.2">
      <c r="A9" s="206"/>
      <c r="B9" s="477" t="s">
        <v>308</v>
      </c>
      <c r="C9" s="478"/>
      <c r="D9" s="473">
        <v>9498</v>
      </c>
      <c r="E9" s="474"/>
      <c r="F9" s="208"/>
      <c r="G9" s="477" t="s">
        <v>309</v>
      </c>
      <c r="H9" s="477"/>
      <c r="I9" s="478"/>
      <c r="J9" s="473">
        <v>2700</v>
      </c>
      <c r="K9" s="474"/>
      <c r="L9" s="207"/>
      <c r="M9" s="197"/>
      <c r="N9" s="198"/>
      <c r="O9" s="198"/>
      <c r="P9" s="201"/>
      <c r="Q9" s="201"/>
      <c r="R9" s="200"/>
      <c r="S9" s="409"/>
      <c r="T9" s="200"/>
      <c r="U9" s="200"/>
    </row>
    <row r="10" spans="1:24" s="188" customFormat="1" ht="12" customHeight="1" x14ac:dyDescent="0.2">
      <c r="A10" s="206"/>
      <c r="B10" s="209"/>
      <c r="C10" s="209"/>
      <c r="D10" s="221"/>
      <c r="E10" s="221"/>
      <c r="F10" s="208"/>
      <c r="G10" s="209"/>
      <c r="H10" s="209"/>
      <c r="I10" s="209"/>
      <c r="J10" s="221" t="s">
        <v>310</v>
      </c>
      <c r="K10" s="221"/>
      <c r="L10" s="207"/>
      <c r="M10" s="205"/>
      <c r="N10" s="210"/>
      <c r="O10" s="211"/>
      <c r="P10" s="199"/>
      <c r="Q10" s="199"/>
      <c r="R10" s="199"/>
      <c r="S10" s="408"/>
      <c r="T10" s="200"/>
    </row>
    <row r="11" spans="1:24" s="212" customFormat="1" ht="12" customHeight="1" x14ac:dyDescent="0.2">
      <c r="A11" s="206"/>
      <c r="B11" s="477" t="s">
        <v>311</v>
      </c>
      <c r="C11" s="478"/>
      <c r="D11" s="475" t="s">
        <v>143</v>
      </c>
      <c r="E11" s="476"/>
      <c r="F11" s="208"/>
      <c r="G11" s="477" t="s">
        <v>312</v>
      </c>
      <c r="H11" s="478"/>
      <c r="I11" s="475" t="s">
        <v>259</v>
      </c>
      <c r="J11" s="476"/>
      <c r="K11" s="476"/>
      <c r="L11" s="207"/>
      <c r="M11" s="205"/>
      <c r="N11" s="198"/>
      <c r="O11" s="198"/>
      <c r="P11" s="199"/>
      <c r="Q11" s="199"/>
      <c r="R11" s="199"/>
      <c r="S11" s="408"/>
      <c r="T11" s="200"/>
      <c r="U11" s="188"/>
      <c r="V11" s="188"/>
      <c r="W11" s="188"/>
    </row>
    <row r="12" spans="1:24" s="212" customFormat="1" ht="12" customHeight="1" x14ac:dyDescent="0.2">
      <c r="A12" s="206"/>
      <c r="B12" s="477" t="s">
        <v>313</v>
      </c>
      <c r="C12" s="478"/>
      <c r="D12" s="505">
        <v>200</v>
      </c>
      <c r="E12" s="506"/>
      <c r="F12" s="208"/>
      <c r="G12" s="477"/>
      <c r="H12" s="478"/>
      <c r="I12" s="492">
        <f>VLOOKUP(I11,Poids!T42:Z45,7,0)</f>
        <v>25</v>
      </c>
      <c r="J12" s="493"/>
      <c r="K12" s="222" t="s">
        <v>255</v>
      </c>
      <c r="L12" s="207"/>
      <c r="M12" s="205"/>
      <c r="N12" s="198"/>
      <c r="O12" s="198"/>
      <c r="P12" s="200"/>
      <c r="Q12" s="200"/>
      <c r="R12" s="200"/>
      <c r="S12" s="409"/>
      <c r="T12" s="190"/>
      <c r="U12" s="188"/>
    </row>
    <row r="13" spans="1:24" s="188" customFormat="1" ht="12" customHeight="1" x14ac:dyDescent="0.2">
      <c r="A13" s="207"/>
      <c r="B13" s="213"/>
      <c r="C13" s="213"/>
      <c r="D13" s="213"/>
      <c r="E13" s="213"/>
      <c r="F13" s="213"/>
      <c r="G13" s="214"/>
      <c r="H13" s="214"/>
      <c r="I13" s="214"/>
      <c r="J13" s="215"/>
      <c r="K13" s="215"/>
      <c r="L13" s="207"/>
      <c r="M13" s="205"/>
      <c r="N13" s="194"/>
      <c r="O13" s="216"/>
      <c r="P13" s="200"/>
      <c r="Q13" s="200"/>
      <c r="R13" s="200"/>
      <c r="S13" s="409"/>
      <c r="T13" s="200"/>
    </row>
    <row r="14" spans="1:24" s="188" customFormat="1" ht="12" customHeight="1" x14ac:dyDescent="0.2">
      <c r="A14" s="207"/>
      <c r="B14" s="477" t="s">
        <v>314</v>
      </c>
      <c r="C14" s="478"/>
      <c r="D14" s="475" t="s">
        <v>60</v>
      </c>
      <c r="E14" s="476"/>
      <c r="F14" s="215"/>
      <c r="G14" s="477" t="str">
        <f>IF(D14=Eléments!A5,"Ajouter une porte différente","")</f>
        <v>Ajouter une porte différente</v>
      </c>
      <c r="H14" s="477"/>
      <c r="I14" s="478"/>
      <c r="J14" s="475" t="s">
        <v>69</v>
      </c>
      <c r="K14" s="476"/>
      <c r="L14" s="217"/>
      <c r="M14" s="205"/>
      <c r="N14" s="218"/>
      <c r="O14" s="197"/>
      <c r="P14" s="200"/>
      <c r="Q14" s="276"/>
      <c r="R14" s="200"/>
      <c r="S14" s="409"/>
      <c r="T14" s="200"/>
      <c r="V14" s="212"/>
      <c r="W14" s="212"/>
    </row>
    <row r="15" spans="1:24" s="188" customFormat="1" ht="12" customHeight="1" x14ac:dyDescent="0.2">
      <c r="A15" s="207"/>
      <c r="B15" s="477" t="str">
        <f>IF(D14=Eléments!A6,"","Type de porte")</f>
        <v>Type de porte</v>
      </c>
      <c r="C15" s="478"/>
      <c r="D15" s="475" t="s">
        <v>114</v>
      </c>
      <c r="E15" s="476"/>
      <c r="F15" s="215"/>
      <c r="G15" s="477" t="str">
        <f>IF(D14=Eléments!A6,"","Type de porte")</f>
        <v>Type de porte</v>
      </c>
      <c r="H15" s="477"/>
      <c r="I15" s="478"/>
      <c r="J15" s="490" t="s">
        <v>114</v>
      </c>
      <c r="K15" s="491"/>
      <c r="L15" s="217"/>
      <c r="M15" s="205"/>
      <c r="N15" s="218"/>
      <c r="O15" s="216"/>
      <c r="P15" s="200"/>
      <c r="Q15" s="200"/>
      <c r="R15" s="200"/>
      <c r="S15" s="409"/>
      <c r="T15" s="200"/>
      <c r="U15" s="200"/>
      <c r="V15" s="212"/>
      <c r="W15" s="212"/>
    </row>
    <row r="16" spans="1:24" s="188" customFormat="1" ht="12" customHeight="1" x14ac:dyDescent="0.2">
      <c r="A16" s="207"/>
      <c r="B16" s="477" t="str">
        <f>IF(D14=Eléments!A6,"","Largeur Porte (mm)")</f>
        <v>Largeur Porte (mm)</v>
      </c>
      <c r="C16" s="478"/>
      <c r="D16" s="475">
        <v>1210</v>
      </c>
      <c r="E16" s="476"/>
      <c r="F16" s="215"/>
      <c r="G16" s="477" t="str">
        <f>IF(D14=Eléments!A6,"","Largeur Porte (mm)")</f>
        <v>Largeur Porte (mm)</v>
      </c>
      <c r="H16" s="477"/>
      <c r="I16" s="478"/>
      <c r="J16" s="490">
        <v>1210</v>
      </c>
      <c r="K16" s="491"/>
      <c r="L16" s="215"/>
      <c r="M16" s="205"/>
      <c r="N16" s="216"/>
      <c r="O16" s="216"/>
      <c r="P16" s="200"/>
      <c r="Q16" s="200"/>
      <c r="R16" s="200"/>
      <c r="S16" s="409"/>
      <c r="T16" s="200"/>
      <c r="U16" s="200"/>
    </row>
    <row r="17" spans="1:24" s="188" customFormat="1" ht="12" customHeight="1" x14ac:dyDescent="0.2">
      <c r="A17" s="207"/>
      <c r="B17" s="477" t="str">
        <f>IF(J14=Eléments!A6,"","Nombre")</f>
        <v/>
      </c>
      <c r="C17" s="478"/>
      <c r="D17" s="274">
        <v>1</v>
      </c>
      <c r="E17" s="267">
        <f>IF(D14=Eléments!A6,0,D17)</f>
        <v>1</v>
      </c>
      <c r="F17" s="215"/>
      <c r="G17" s="477" t="str">
        <f>IF(J14=Eléments!A6,"","Nombre")</f>
        <v/>
      </c>
      <c r="H17" s="477"/>
      <c r="I17" s="478"/>
      <c r="J17" s="275">
        <v>1</v>
      </c>
      <c r="K17" s="221">
        <f>IF(J14=Eléments!$A$6,0,J17)</f>
        <v>0</v>
      </c>
      <c r="L17" s="215"/>
      <c r="M17" s="205"/>
      <c r="O17" s="194"/>
      <c r="P17" s="200"/>
      <c r="Q17" s="200"/>
      <c r="R17" s="200"/>
      <c r="S17" s="410"/>
      <c r="T17" s="220"/>
      <c r="U17" s="200"/>
    </row>
    <row r="18" spans="1:24" s="223" customFormat="1" ht="12" customHeight="1" x14ac:dyDescent="0.2">
      <c r="A18" s="207"/>
      <c r="B18" s="477" t="str">
        <f>IF(J14=Eléments!A6,"","Nombre")</f>
        <v/>
      </c>
      <c r="C18" s="478"/>
      <c r="D18" s="486">
        <f>IF(D14=Eléments!A6,0,IF(D15=Eléments!I98,D16*E17,D16*E17*2))</f>
        <v>1210</v>
      </c>
      <c r="E18" s="487"/>
      <c r="F18" s="222"/>
      <c r="G18" s="477" t="str">
        <f>IF(J14=Eléments!A6,"","Nombre")</f>
        <v/>
      </c>
      <c r="H18" s="477"/>
      <c r="I18" s="478"/>
      <c r="J18" s="485">
        <f>IF(J14=Eléments!$A$6,0,IF(J15=Eléments!I98,J16*J17,J16*J17*2))</f>
        <v>0</v>
      </c>
      <c r="K18" s="470"/>
      <c r="L18" s="215"/>
      <c r="M18" s="205"/>
      <c r="N18" s="188"/>
      <c r="O18" s="218"/>
      <c r="P18" s="188"/>
      <c r="Q18" s="188"/>
      <c r="R18" s="188"/>
      <c r="S18" s="410"/>
      <c r="T18" s="220"/>
      <c r="U18" s="188"/>
      <c r="V18" s="188"/>
      <c r="W18" s="188"/>
      <c r="X18" s="188"/>
    </row>
    <row r="19" spans="1:24" s="223" customFormat="1" ht="12" customHeight="1" x14ac:dyDescent="0.2">
      <c r="A19" s="207"/>
      <c r="B19" s="209"/>
      <c r="C19" s="209"/>
      <c r="D19" s="221"/>
      <c r="E19" s="221"/>
      <c r="F19" s="235"/>
      <c r="G19" s="235"/>
      <c r="H19" s="235"/>
      <c r="I19" s="214"/>
      <c r="J19" s="240"/>
      <c r="K19" s="213"/>
      <c r="L19" s="215"/>
      <c r="M19" s="205"/>
      <c r="N19" s="188"/>
      <c r="O19" s="218"/>
      <c r="S19" s="411"/>
      <c r="T19" s="225"/>
      <c r="U19" s="188"/>
    </row>
    <row r="20" spans="1:24" s="188" customFormat="1" ht="12" customHeight="1" x14ac:dyDescent="0.2">
      <c r="A20" s="226"/>
      <c r="B20" s="483" t="s">
        <v>315</v>
      </c>
      <c r="C20" s="484"/>
      <c r="D20" s="475" t="s">
        <v>152</v>
      </c>
      <c r="E20" s="476"/>
      <c r="F20" s="215"/>
      <c r="G20" s="488" t="str">
        <f>Eléments!A11</f>
        <v>Course TE</v>
      </c>
      <c r="H20" s="488"/>
      <c r="I20" s="489"/>
      <c r="J20" s="274">
        <v>120</v>
      </c>
      <c r="K20" s="253">
        <f>IF(OR(D20=Eléments!A45,D20=Eléments!M45),J20,0)</f>
        <v>0</v>
      </c>
      <c r="L20" s="223"/>
      <c r="M20" s="194"/>
      <c r="O20" s="216"/>
      <c r="P20" s="223"/>
      <c r="Q20" s="223"/>
      <c r="R20" s="223"/>
      <c r="S20" s="411"/>
      <c r="T20" s="225"/>
      <c r="V20" s="223"/>
      <c r="W20" s="223"/>
      <c r="X20" s="223"/>
    </row>
    <row r="21" spans="1:24" s="188" customFormat="1" ht="12" customHeight="1" x14ac:dyDescent="0.2">
      <c r="A21" s="226"/>
      <c r="B21" s="483" t="str">
        <f>IF(D20=Eléments!AL20,Eléments!AL20 &amp; " (mm)","")</f>
        <v/>
      </c>
      <c r="C21" s="484"/>
      <c r="D21" s="485"/>
      <c r="E21" s="470"/>
      <c r="F21" s="215"/>
      <c r="G21" s="471" t="str">
        <f>Eléments!AL20</f>
        <v>AWA</v>
      </c>
      <c r="H21" s="471"/>
      <c r="I21" s="472"/>
      <c r="J21" s="274">
        <v>519</v>
      </c>
      <c r="K21" s="253">
        <f>IF(D20=Eléments!AL20,J21,0)</f>
        <v>0</v>
      </c>
      <c r="L21" s="228"/>
      <c r="M21" s="229"/>
      <c r="S21" s="404"/>
    </row>
    <row r="22" spans="1:24" s="188" customFormat="1" ht="12" customHeight="1" x14ac:dyDescent="0.2">
      <c r="A22" s="226"/>
      <c r="B22" s="483"/>
      <c r="C22" s="483"/>
      <c r="D22" s="470"/>
      <c r="E22" s="470"/>
      <c r="F22" s="215"/>
      <c r="G22" s="219"/>
      <c r="H22" s="230"/>
      <c r="I22" s="230"/>
      <c r="J22" s="217"/>
      <c r="K22" s="217"/>
      <c r="L22" s="231"/>
      <c r="M22" s="205"/>
      <c r="O22" s="187"/>
      <c r="S22" s="404"/>
    </row>
    <row r="23" spans="1:24" s="188" customFormat="1" ht="12" customHeight="1" x14ac:dyDescent="0.2">
      <c r="A23" s="209"/>
      <c r="B23" s="477" t="s">
        <v>316</v>
      </c>
      <c r="C23" s="478"/>
      <c r="D23" s="475" t="s">
        <v>69</v>
      </c>
      <c r="E23" s="476"/>
      <c r="F23" s="215"/>
      <c r="G23" s="448" t="str">
        <f>"Longueur élément WE"</f>
        <v>Longueur élément WE</v>
      </c>
      <c r="H23" s="448"/>
      <c r="I23" s="449"/>
      <c r="J23" s="450">
        <v>958</v>
      </c>
      <c r="K23" s="451"/>
      <c r="L23" s="231"/>
      <c r="M23" s="211"/>
      <c r="S23" s="404"/>
    </row>
    <row r="24" spans="1:24" s="188" customFormat="1" ht="12" customHeight="1" x14ac:dyDescent="0.2">
      <c r="A24" s="209"/>
      <c r="B24" s="209"/>
      <c r="C24" s="209"/>
      <c r="D24" s="203"/>
      <c r="E24" s="203"/>
      <c r="F24" s="215"/>
      <c r="G24" s="209"/>
      <c r="H24" s="209"/>
      <c r="I24" s="209"/>
      <c r="J24" s="452">
        <f>IF(D23=Eléments!A6,0,J23)</f>
        <v>0</v>
      </c>
      <c r="K24" s="453"/>
      <c r="L24" s="231"/>
      <c r="M24" s="198"/>
      <c r="S24" s="404"/>
    </row>
    <row r="25" spans="1:24" s="188" customFormat="1" ht="12" customHeight="1" x14ac:dyDescent="0.2">
      <c r="A25" s="209"/>
      <c r="B25" s="232"/>
      <c r="C25" s="232"/>
      <c r="D25" s="233"/>
      <c r="E25" s="233"/>
      <c r="F25" s="213"/>
      <c r="G25" s="213"/>
      <c r="H25" s="213"/>
      <c r="I25" s="208"/>
      <c r="J25" s="208"/>
      <c r="K25" s="208"/>
      <c r="L25" s="226"/>
      <c r="M25" s="198"/>
      <c r="S25" s="404"/>
    </row>
    <row r="26" spans="1:24" s="187" customFormat="1" ht="12" customHeight="1" x14ac:dyDescent="0.2">
      <c r="A26" s="189"/>
      <c r="B26" s="477" t="s">
        <v>317</v>
      </c>
      <c r="C26" s="478"/>
      <c r="D26" s="473"/>
      <c r="E26" s="474"/>
      <c r="F26" s="224"/>
      <c r="G26" s="483" t="s">
        <v>318</v>
      </c>
      <c r="H26" s="483"/>
      <c r="I26" s="484"/>
      <c r="J26" s="473">
        <v>60</v>
      </c>
      <c r="K26" s="474"/>
      <c r="L26" s="226"/>
      <c r="M26" s="198"/>
      <c r="O26" s="188"/>
      <c r="S26" s="412"/>
      <c r="T26" s="188"/>
    </row>
    <row r="27" spans="1:24" s="188" customFormat="1" ht="12" customHeight="1" x14ac:dyDescent="0.2">
      <c r="A27" s="189"/>
      <c r="B27" s="232"/>
      <c r="C27" s="232"/>
      <c r="D27" s="234">
        <v>-49</v>
      </c>
      <c r="E27" s="234">
        <v>86</v>
      </c>
      <c r="F27" s="224"/>
      <c r="G27" s="240"/>
      <c r="H27" s="213"/>
      <c r="I27" s="208"/>
      <c r="J27" s="231"/>
      <c r="K27" s="231"/>
      <c r="L27" s="231"/>
      <c r="M27" s="198"/>
      <c r="S27" s="404"/>
    </row>
    <row r="28" spans="1:24" s="188" customFormat="1" ht="12" customHeight="1" x14ac:dyDescent="0.2">
      <c r="A28" s="226"/>
      <c r="B28" s="477" t="s">
        <v>334</v>
      </c>
      <c r="C28" s="478"/>
      <c r="D28" s="479">
        <f>IF(J28="",IF(AND(D23=Eléments!A5,J30=Eléments!A5),ROUNDUP((D9-(D18+J18+K20+K21+J24+D26+J26+(J31*J32)))/1250,0),IF(AND(D23=Eléments!A6,J30=Eléments!A5),ROUNDUP((D9-(D18+J18+K20+K21+D26+J26+(J31*J32)))/1250,0),IF(AND(D23=Eléments!A5,J30=Eléments!A6),ROUNDUP((D9-(D18+J18+K20+K21+J24+D26+J26))/1250,0),IF(AND(D23=Eléments!A6,J30=Eléments!A6),ROUNDUP((D9-(D18+J18+K20+K21+D26+J26))/1250,0))))),"")</f>
        <v>6</v>
      </c>
      <c r="E28" s="480"/>
      <c r="F28" s="232"/>
      <c r="G28" s="481" t="s">
        <v>336</v>
      </c>
      <c r="H28" s="481"/>
      <c r="I28" s="482"/>
      <c r="J28" s="450"/>
      <c r="K28" s="451"/>
      <c r="L28" s="231"/>
      <c r="M28" s="198"/>
      <c r="S28" s="404"/>
    </row>
    <row r="29" spans="1:24" s="188" customFormat="1" ht="12" customHeight="1" x14ac:dyDescent="0.2">
      <c r="A29" s="227"/>
      <c r="B29" s="235"/>
      <c r="C29" s="235"/>
      <c r="D29" s="236"/>
      <c r="E29" s="236"/>
      <c r="F29" s="232"/>
      <c r="G29" s="213"/>
      <c r="H29" s="213"/>
      <c r="I29" s="213"/>
      <c r="J29" s="221"/>
      <c r="K29" s="221"/>
      <c r="L29" s="231"/>
      <c r="M29" s="198"/>
      <c r="S29" s="404"/>
    </row>
    <row r="30" spans="1:24" s="188" customFormat="1" ht="12" customHeight="1" x14ac:dyDescent="0.2">
      <c r="A30" s="232"/>
      <c r="B30" s="477" t="s">
        <v>335</v>
      </c>
      <c r="C30" s="478"/>
      <c r="D30" s="479">
        <f>IF(J28="",IF(J30=Eléments!A6,ROUNDDOWN((D9-(D18+J18+K20+K21+J24+D26+J26))/D28,0),ROUNDDOWN((D9-(D18+J18+K20+K21+J24+D26+J26+(J31*J32)))/D28,0)),IF(J30=Eléments!A6,ROUNDDOWN((D9-(D18+J18+K20+K21+J24+D26+J26))/J28,0),ROUNDDOWN((D9-(D18+J18+K20+K21+J24+D26+J26+(J31*J32)))/(J28-J32),0)))</f>
        <v>1175</v>
      </c>
      <c r="E30" s="480"/>
      <c r="F30" s="232"/>
      <c r="G30" s="471" t="s">
        <v>337</v>
      </c>
      <c r="H30" s="471"/>
      <c r="I30" s="472"/>
      <c r="J30" s="475" t="s">
        <v>60</v>
      </c>
      <c r="K30" s="476"/>
      <c r="L30" s="232"/>
      <c r="M30" s="211"/>
      <c r="S30" s="404"/>
    </row>
    <row r="31" spans="1:24" s="188" customFormat="1" ht="12" customHeight="1" x14ac:dyDescent="0.2">
      <c r="A31" s="232"/>
      <c r="B31" s="219"/>
      <c r="C31" s="219"/>
      <c r="D31" s="470"/>
      <c r="E31" s="470"/>
      <c r="F31" s="232"/>
      <c r="G31" s="471" t="str">
        <f>IF(J30=Eléments!A5,"Longueur VE 2","")</f>
        <v>Longueur VE 2</v>
      </c>
      <c r="H31" s="471"/>
      <c r="I31" s="472"/>
      <c r="J31" s="473">
        <v>1178</v>
      </c>
      <c r="K31" s="474"/>
      <c r="L31" s="232"/>
      <c r="M31" s="198"/>
      <c r="S31" s="404"/>
    </row>
    <row r="32" spans="1:24" s="188" customFormat="1" ht="12" customHeight="1" x14ac:dyDescent="0.2">
      <c r="A32" s="232"/>
      <c r="B32" s="219"/>
      <c r="C32" s="219"/>
      <c r="D32" s="236"/>
      <c r="E32" s="236"/>
      <c r="F32" s="232"/>
      <c r="G32" s="471" t="str">
        <f>IF(J30=Eléments!A5,"Nombre d'éléments VE 2","")</f>
        <v>Nombre d'éléments VE 2</v>
      </c>
      <c r="H32" s="471"/>
      <c r="I32" s="472"/>
      <c r="J32" s="475">
        <v>1</v>
      </c>
      <c r="K32" s="476"/>
      <c r="L32" s="232"/>
      <c r="M32" s="198"/>
      <c r="S32" s="404"/>
    </row>
    <row r="33" spans="1:27" s="188" customFormat="1" ht="12" customHeight="1" x14ac:dyDescent="0.2">
      <c r="A33" s="232"/>
      <c r="B33" s="232"/>
      <c r="C33" s="232"/>
      <c r="D33" s="192"/>
      <c r="E33" s="192"/>
      <c r="F33" s="232"/>
      <c r="G33" s="232"/>
      <c r="H33" s="232"/>
      <c r="I33" s="232"/>
      <c r="J33" s="208"/>
      <c r="K33" s="208"/>
      <c r="L33" s="226"/>
      <c r="M33" s="198"/>
      <c r="S33" s="404"/>
    </row>
    <row r="34" spans="1:27" s="212" customFormat="1" ht="20.100000000000001" customHeight="1" x14ac:dyDescent="0.2">
      <c r="A34" s="286"/>
      <c r="B34" s="286"/>
      <c r="C34" s="286"/>
      <c r="D34" s="287" t="s">
        <v>319</v>
      </c>
      <c r="E34" s="287" t="s">
        <v>51</v>
      </c>
      <c r="F34" s="287" t="s">
        <v>320</v>
      </c>
      <c r="G34" s="287" t="s">
        <v>321</v>
      </c>
      <c r="H34" s="287" t="s">
        <v>187</v>
      </c>
      <c r="I34" s="287" t="s">
        <v>321</v>
      </c>
      <c r="J34" s="268"/>
      <c r="K34" s="268"/>
      <c r="L34" s="269"/>
      <c r="M34" s="285"/>
      <c r="R34" s="188"/>
      <c r="S34" s="404"/>
      <c r="T34" s="188"/>
      <c r="V34" s="188"/>
      <c r="W34" s="188"/>
      <c r="X34" s="188"/>
      <c r="Y34" s="225"/>
      <c r="Z34" s="225"/>
      <c r="AA34" s="225"/>
    </row>
    <row r="35" spans="1:27" s="188" customFormat="1" ht="12" customHeight="1" x14ac:dyDescent="0.2">
      <c r="A35" s="204"/>
      <c r="B35" s="204"/>
      <c r="C35" s="189"/>
      <c r="D35" s="209">
        <f>IF(D26=0,0,1)</f>
        <v>0</v>
      </c>
      <c r="E35" s="270" t="s">
        <v>127</v>
      </c>
      <c r="F35" s="237">
        <f>IF(D26=0,0,D26)</f>
        <v>0</v>
      </c>
      <c r="G35" s="238">
        <f t="shared" ref="G35:G41" si="0">IF(D35=0,0,D35*F35)</f>
        <v>0</v>
      </c>
      <c r="H35" s="238">
        <f>0</f>
        <v>0</v>
      </c>
      <c r="I35" s="238">
        <f>IF(D35=0,0,H35*D35)</f>
        <v>0</v>
      </c>
      <c r="J35" s="189"/>
      <c r="K35" s="239"/>
      <c r="L35" s="209"/>
      <c r="M35" s="198"/>
      <c r="R35" s="212"/>
      <c r="S35" s="405"/>
      <c r="V35" s="212"/>
      <c r="W35" s="212"/>
      <c r="Y35" s="225"/>
      <c r="Z35" s="225"/>
      <c r="AA35" s="225"/>
    </row>
    <row r="36" spans="1:27" s="188" customFormat="1" ht="12" customHeight="1" x14ac:dyDescent="0.2">
      <c r="A36" s="204"/>
      <c r="B36" s="204"/>
      <c r="C36" s="189"/>
      <c r="D36" s="209">
        <f>IF(J26=0,0,1)</f>
        <v>1</v>
      </c>
      <c r="E36" s="271" t="s">
        <v>126</v>
      </c>
      <c r="F36" s="237">
        <f>IF(J26=0,0,J26)</f>
        <v>60</v>
      </c>
      <c r="G36" s="238">
        <f t="shared" si="0"/>
        <v>60</v>
      </c>
      <c r="H36" s="238">
        <f>0</f>
        <v>0</v>
      </c>
      <c r="I36" s="238">
        <f t="shared" ref="I36:I43" si="1">IF(D36=0,0,H36*D36)</f>
        <v>0</v>
      </c>
      <c r="J36" s="447" t="s">
        <v>322</v>
      </c>
      <c r="K36" s="447"/>
      <c r="L36" s="209"/>
      <c r="M36" s="198"/>
      <c r="S36" s="404"/>
      <c r="V36" s="220"/>
      <c r="W36" s="220"/>
      <c r="Y36" s="225"/>
      <c r="Z36" s="225"/>
      <c r="AA36" s="225"/>
    </row>
    <row r="37" spans="1:27" s="188" customFormat="1" ht="12" customHeight="1" x14ac:dyDescent="0.2">
      <c r="A37" s="204"/>
      <c r="B37" s="204"/>
      <c r="C37" s="189"/>
      <c r="D37" s="209">
        <f>IF(J28=0,D28-D40,J28-D38-D40)</f>
        <v>5</v>
      </c>
      <c r="E37" s="271" t="s">
        <v>338</v>
      </c>
      <c r="F37" s="237">
        <f>IF(D30=0,0,D30)</f>
        <v>1175</v>
      </c>
      <c r="G37" s="238">
        <f t="shared" si="0"/>
        <v>5875</v>
      </c>
      <c r="H37" s="238">
        <f>IF(D37=0,0,ROUNDUP((F37/1000)*($J$9/1000)*$J$8,0))</f>
        <v>156</v>
      </c>
      <c r="I37" s="238">
        <f>IF(D37=0,0,H37*D37)</f>
        <v>780</v>
      </c>
      <c r="J37" s="447"/>
      <c r="K37" s="447"/>
      <c r="L37" s="209"/>
      <c r="M37" s="198"/>
      <c r="R37" s="220"/>
      <c r="S37" s="410"/>
      <c r="V37" s="225"/>
      <c r="W37" s="225"/>
      <c r="X37" s="225"/>
      <c r="Y37" s="225"/>
      <c r="Z37" s="225"/>
      <c r="AA37" s="225"/>
    </row>
    <row r="38" spans="1:27" s="188" customFormat="1" ht="12" customHeight="1" x14ac:dyDescent="0.2">
      <c r="A38" s="204"/>
      <c r="B38" s="204"/>
      <c r="C38" s="189"/>
      <c r="D38" s="209">
        <f>IF(J30=Eléments!A6,0,J32)</f>
        <v>1</v>
      </c>
      <c r="E38" s="271" t="s">
        <v>339</v>
      </c>
      <c r="F38" s="237">
        <f>IF(D38=0,0,J31)</f>
        <v>1178</v>
      </c>
      <c r="G38" s="238">
        <f t="shared" si="0"/>
        <v>1178</v>
      </c>
      <c r="H38" s="238">
        <f>IF(D38=0,0,ROUNDUP((F38/1000)*($J$9/1000)*$J$8,0))</f>
        <v>156</v>
      </c>
      <c r="I38" s="238">
        <f t="shared" si="1"/>
        <v>156</v>
      </c>
      <c r="J38" s="456">
        <f>(MAX(H35:H45))</f>
        <v>241</v>
      </c>
      <c r="K38" s="456"/>
      <c r="L38" s="209"/>
      <c r="M38" s="194"/>
      <c r="N38" s="201"/>
      <c r="O38" s="201"/>
      <c r="R38" s="220"/>
      <c r="S38" s="410"/>
      <c r="V38" s="225"/>
      <c r="W38" s="225"/>
      <c r="X38" s="225"/>
      <c r="Y38" s="225"/>
      <c r="Z38" s="225"/>
      <c r="AA38" s="225"/>
    </row>
    <row r="39" spans="1:27" s="188" customFormat="1" ht="13.5" customHeight="1" x14ac:dyDescent="0.2">
      <c r="A39" s="204"/>
      <c r="B39" s="204"/>
      <c r="C39" s="189"/>
      <c r="D39" s="209">
        <f>IF(D23=Eléments!A6,0,1)</f>
        <v>0</v>
      </c>
      <c r="E39" s="271" t="s">
        <v>128</v>
      </c>
      <c r="F39" s="237">
        <f>IF(D39=0,0,J23)</f>
        <v>0</v>
      </c>
      <c r="G39" s="238">
        <f t="shared" si="0"/>
        <v>0</v>
      </c>
      <c r="H39" s="238">
        <f>IF(D39=0,0,ROUNDUP((F39/1000)*($J$9/1000)*$J$8,0))</f>
        <v>0</v>
      </c>
      <c r="I39" s="238">
        <f t="shared" si="1"/>
        <v>0</v>
      </c>
      <c r="J39" s="457"/>
      <c r="K39" s="457"/>
      <c r="L39" s="209"/>
      <c r="M39" s="205"/>
      <c r="N39" s="201"/>
      <c r="O39" s="205"/>
      <c r="Q39" s="187"/>
      <c r="R39" s="220"/>
      <c r="S39" s="410"/>
      <c r="V39" s="225"/>
      <c r="W39" s="225"/>
      <c r="X39" s="225"/>
      <c r="Y39" s="225"/>
      <c r="Z39" s="225"/>
      <c r="AA39" s="225"/>
    </row>
    <row r="40" spans="1:27" s="188" customFormat="1" ht="12.6" customHeight="1" x14ac:dyDescent="0.2">
      <c r="A40" s="204"/>
      <c r="B40" s="204"/>
      <c r="C40" s="189"/>
      <c r="D40" s="209">
        <f>IF(OR(D20=Eléments!AL16,D20=Eléments!AL17,D20=Eléments!AL18,D20=Eléments!AL19),1,0)</f>
        <v>1</v>
      </c>
      <c r="E40" s="271" t="s">
        <v>221</v>
      </c>
      <c r="F40" s="237">
        <f>IF(D40=1,IF(OR(D20=Eléments!AL18,D20=Eléments!AL19),D30+K20,D30),0)</f>
        <v>1175</v>
      </c>
      <c r="G40" s="238">
        <f t="shared" si="0"/>
        <v>1175</v>
      </c>
      <c r="H40" s="238">
        <f>IF(D40=0,0,IF(D7=Poids!B6,ROUNDUP(($F$40/1000)*($J$9/1000)*$J$8+Poids!I19,0),ROUNDUP(($F$40/1000)*($J$9/1000)*$J$8+Poids!I52,0)))</f>
        <v>206</v>
      </c>
      <c r="I40" s="238">
        <f t="shared" si="1"/>
        <v>206</v>
      </c>
      <c r="J40" s="189"/>
      <c r="K40" s="189"/>
      <c r="L40" s="209"/>
      <c r="M40" s="218"/>
      <c r="N40" s="201"/>
      <c r="O40" s="205"/>
      <c r="P40" s="241"/>
      <c r="Q40" s="187"/>
      <c r="R40" s="220"/>
      <c r="S40" s="410"/>
      <c r="V40" s="225"/>
      <c r="W40" s="225"/>
      <c r="X40" s="225"/>
      <c r="Y40" s="225"/>
      <c r="Z40" s="225"/>
      <c r="AA40" s="225"/>
    </row>
    <row r="41" spans="1:27" s="188" customFormat="1" ht="12" customHeight="1" x14ac:dyDescent="0.2">
      <c r="A41" s="204"/>
      <c r="B41" s="204"/>
      <c r="C41" s="189"/>
      <c r="D41" s="209">
        <f>IF(D20=Eléments!AL20,1,0)</f>
        <v>0</v>
      </c>
      <c r="E41" s="272" t="s">
        <v>147</v>
      </c>
      <c r="F41" s="237">
        <f>IF(D41=1,J21,0)</f>
        <v>0</v>
      </c>
      <c r="G41" s="238">
        <f t="shared" si="0"/>
        <v>0</v>
      </c>
      <c r="H41" s="238">
        <f>0</f>
        <v>0</v>
      </c>
      <c r="I41" s="238">
        <f t="shared" si="1"/>
        <v>0</v>
      </c>
      <c r="J41" s="189"/>
      <c r="K41" s="189"/>
      <c r="L41" s="209"/>
      <c r="M41" s="218"/>
      <c r="O41" s="205"/>
      <c r="P41" s="242"/>
      <c r="Q41" s="187"/>
      <c r="R41" s="201"/>
      <c r="S41" s="404"/>
    </row>
    <row r="42" spans="1:27" s="188" customFormat="1" ht="12" customHeight="1" x14ac:dyDescent="0.2">
      <c r="A42" s="204"/>
      <c r="B42" s="204"/>
      <c r="C42" s="189"/>
      <c r="D42" s="209">
        <f>IF($D$14=Eléments!A6,0,IF($D$15=Eléments!I98,$E$17,0))</f>
        <v>1</v>
      </c>
      <c r="E42" s="272" t="s">
        <v>114</v>
      </c>
      <c r="F42" s="237">
        <f>IF(D42=0,0,IF($D$15=Eléments!$I$98,$D$16,$D$16*2))</f>
        <v>1210</v>
      </c>
      <c r="G42" s="238">
        <f>IF(D42=0,0,F42*D42)</f>
        <v>1210</v>
      </c>
      <c r="H42" s="238">
        <f>IF(D42=0,0,IF($D$7=Poids!$B$6,ROUNDUP((($F$42/1000)*($J$9/1000)*$J$8)+Poids!$I$20,0),ROUNDUP((($F$42/1000)*($J$9/1000)*$J$8)+Poids!$I$53,0)))</f>
        <v>241</v>
      </c>
      <c r="I42" s="238">
        <f>IF(D42=0,0,H42*D42)</f>
        <v>241</v>
      </c>
      <c r="J42" s="189"/>
      <c r="K42" s="189"/>
      <c r="L42" s="209"/>
      <c r="M42" s="218"/>
      <c r="O42" s="205"/>
      <c r="P42" s="241"/>
      <c r="Q42" s="187"/>
      <c r="R42" s="201"/>
      <c r="S42" s="404"/>
    </row>
    <row r="43" spans="1:27" s="188" customFormat="1" ht="12" customHeight="1" x14ac:dyDescent="0.2">
      <c r="A43" s="204"/>
      <c r="B43" s="204"/>
      <c r="C43" s="189"/>
      <c r="D43" s="209">
        <f>IF($J$14=D20=Eléments!A6,0,IF($J$15=Eléments!I98,$K$17,0))</f>
        <v>0</v>
      </c>
      <c r="E43" s="271" t="s">
        <v>114</v>
      </c>
      <c r="F43" s="237">
        <f>IF(D43=0,0,IF($J$15=Eléments!$I$98,$J$16,$J$16*2))</f>
        <v>0</v>
      </c>
      <c r="G43" s="238">
        <f>IF(D43=0,0,F43*D43)</f>
        <v>0</v>
      </c>
      <c r="H43" s="238">
        <f>IF(D43=0,0,IF($D$7=Poids!$B$6,ROUNDUP((($F$43/1000)*($J$9/1000)*$J$8)+Poids!$I$20,0),ROUNDUP((($F$43/1000)*($J$9/1000)*$J$8)+Poids!$I$53,0)))</f>
        <v>0</v>
      </c>
      <c r="I43" s="238">
        <f t="shared" si="1"/>
        <v>0</v>
      </c>
      <c r="J43" s="189"/>
      <c r="K43" s="189"/>
      <c r="L43" s="209"/>
      <c r="M43" s="190"/>
      <c r="O43" s="205"/>
      <c r="P43" s="195"/>
      <c r="Q43" s="187"/>
      <c r="R43" s="201"/>
      <c r="S43" s="404"/>
    </row>
    <row r="44" spans="1:27" s="188" customFormat="1" ht="12" customHeight="1" x14ac:dyDescent="0.2">
      <c r="A44" s="204"/>
      <c r="B44" s="204"/>
      <c r="C44" s="189"/>
      <c r="D44" s="209">
        <f>IF($D$14=Eléments!A6,0,IF($D$15=Eléments!J98,$E$17,0))</f>
        <v>0</v>
      </c>
      <c r="E44" s="271" t="s">
        <v>113</v>
      </c>
      <c r="F44" s="237">
        <f>IF(D44=0,0,$D$16)</f>
        <v>0</v>
      </c>
      <c r="G44" s="238">
        <f>IF(D44=0,0,(F44*2)*D44)</f>
        <v>0</v>
      </c>
      <c r="H44" s="238">
        <f>IF(D44=0,0,IF($D$7=Poids!$B$6,ROUNDUP((($F$44/1000)*($J$9/1000)*$J$8)+Poids!$I$21,0),ROUNDUP((($F$44/1000)*($J$9/1000)*$J$8)+Poids!$I$54,0)))</f>
        <v>0</v>
      </c>
      <c r="I44" s="238">
        <f>IF(D44=0,0,(H44*2)*D44)</f>
        <v>0</v>
      </c>
      <c r="J44" s="189"/>
      <c r="K44" s="189"/>
      <c r="L44" s="209"/>
      <c r="M44" s="190"/>
      <c r="O44" s="205"/>
      <c r="P44" s="195"/>
      <c r="Q44" s="187"/>
      <c r="R44" s="243"/>
      <c r="S44" s="404"/>
    </row>
    <row r="45" spans="1:27" s="212" customFormat="1" ht="12" customHeight="1" x14ac:dyDescent="0.2">
      <c r="A45" s="204"/>
      <c r="B45" s="204"/>
      <c r="C45" s="232"/>
      <c r="D45" s="209">
        <f>IF($D$14=Eléments!I98,0,IF($J$15=Eléments!J98,$K$17,0))</f>
        <v>0</v>
      </c>
      <c r="E45" s="273" t="s">
        <v>113</v>
      </c>
      <c r="F45" s="237">
        <f>IF(D45=0,0,$J$16)</f>
        <v>0</v>
      </c>
      <c r="G45" s="238">
        <f>IF(D45=0,0,(F45*2)*D45)</f>
        <v>0</v>
      </c>
      <c r="H45" s="238">
        <f>IF(D45=0,0,IF($D$7=Poids!$B$6,ROUNDUP((($F$45/1000)*($J$9/1000)*$J$8)+Poids!$I$21,0),ROUNDUP((($F$45/1000)*($J$9/1000)*$J$8)+Poids!$I$54,0)))</f>
        <v>0</v>
      </c>
      <c r="I45" s="238">
        <f>IF(D45=0,0,(H45*2)*D45)</f>
        <v>0</v>
      </c>
      <c r="J45" s="189"/>
      <c r="K45" s="189"/>
      <c r="L45" s="209"/>
      <c r="M45" s="187"/>
      <c r="N45" s="205"/>
      <c r="O45" s="205"/>
      <c r="P45" s="229"/>
      <c r="Q45" s="187"/>
      <c r="R45" s="243"/>
      <c r="S45" s="404"/>
      <c r="T45" s="188"/>
    </row>
    <row r="46" spans="1:27" s="212" customFormat="1" ht="12" customHeight="1" x14ac:dyDescent="0.2">
      <c r="A46" s="466" t="s">
        <v>323</v>
      </c>
      <c r="B46" s="466"/>
      <c r="C46" s="466"/>
      <c r="D46" s="466"/>
      <c r="E46" s="467"/>
      <c r="F46" s="458">
        <f>SUM(G35:G45)</f>
        <v>9498</v>
      </c>
      <c r="G46" s="460" t="str">
        <f>IF(D9=F46,"Bravo KIKI",IF(D9&gt;F46," Modifier SL ou WA de " &amp; (D9-F46) &amp;" mm ",IF((J30*K30)&gt;D9,"Revoir le nombre d'éléments peut être","Revoir le nombre d'éléments peut être")))</f>
        <v>Bravo KIKI</v>
      </c>
      <c r="H46" s="460"/>
      <c r="I46" s="460"/>
      <c r="J46" s="460"/>
      <c r="K46" s="460"/>
      <c r="L46" s="245"/>
      <c r="M46" s="187"/>
      <c r="N46" s="198"/>
      <c r="O46" s="198"/>
      <c r="P46" s="229"/>
      <c r="Q46" s="187"/>
      <c r="R46" s="244"/>
      <c r="S46" s="405"/>
    </row>
    <row r="47" spans="1:27" s="212" customFormat="1" ht="12" customHeight="1" x14ac:dyDescent="0.2">
      <c r="A47" s="468"/>
      <c r="B47" s="468"/>
      <c r="C47" s="468"/>
      <c r="D47" s="468"/>
      <c r="E47" s="469"/>
      <c r="F47" s="459"/>
      <c r="G47" s="461"/>
      <c r="H47" s="461"/>
      <c r="I47" s="461"/>
      <c r="J47" s="461"/>
      <c r="K47" s="461"/>
      <c r="L47" s="247"/>
      <c r="M47" s="187"/>
      <c r="N47" s="198"/>
      <c r="O47" s="216"/>
      <c r="P47" s="229"/>
      <c r="Q47" s="187"/>
      <c r="R47" s="223"/>
      <c r="S47" s="405"/>
    </row>
    <row r="48" spans="1:27" s="212" customFormat="1" ht="12" customHeight="1" x14ac:dyDescent="0.2">
      <c r="A48" s="226"/>
      <c r="B48" s="209"/>
      <c r="C48" s="209"/>
      <c r="D48" s="226"/>
      <c r="E48" s="208"/>
      <c r="F48" s="209"/>
      <c r="G48" s="208"/>
      <c r="H48" s="231"/>
      <c r="I48" s="231"/>
      <c r="J48" s="231"/>
      <c r="K48" s="239"/>
      <c r="L48" s="208"/>
      <c r="M48" s="187"/>
      <c r="N48" s="198"/>
      <c r="O48" s="248"/>
      <c r="P48" s="229"/>
      <c r="Q48" s="187"/>
      <c r="R48" s="223"/>
      <c r="S48" s="405"/>
    </row>
    <row r="49" spans="1:20" s="188" customFormat="1" ht="12" customHeight="1" x14ac:dyDescent="0.2">
      <c r="A49" s="466" t="s">
        <v>324</v>
      </c>
      <c r="B49" s="466"/>
      <c r="C49" s="466"/>
      <c r="D49" s="462">
        <f>SUM(I35:I45)</f>
        <v>1383</v>
      </c>
      <c r="E49" s="464" t="s">
        <v>325</v>
      </c>
      <c r="F49" s="462">
        <f>IF(D9="",0,ROUNDUP(J8*(J9/1000),0))</f>
        <v>133</v>
      </c>
      <c r="G49" s="464" t="s">
        <v>267</v>
      </c>
      <c r="H49" s="464" t="s">
        <v>326</v>
      </c>
      <c r="I49" s="464"/>
      <c r="J49" s="462">
        <f>((I12*(D12/1000)))+HLOOKUP(D11,Poids!U4:Z5,2,0)</f>
        <v>8.5</v>
      </c>
      <c r="K49" s="464" t="s">
        <v>267</v>
      </c>
      <c r="L49" s="249"/>
      <c r="M49" s="187"/>
      <c r="N49" s="198"/>
      <c r="O49" s="248"/>
      <c r="P49" s="216"/>
      <c r="Q49" s="194"/>
      <c r="R49" s="223"/>
      <c r="S49" s="405"/>
      <c r="T49" s="212"/>
    </row>
    <row r="50" spans="1:20" s="188" customFormat="1" ht="12" customHeight="1" x14ac:dyDescent="0.2">
      <c r="A50" s="468"/>
      <c r="B50" s="468"/>
      <c r="C50" s="468"/>
      <c r="D50" s="463"/>
      <c r="E50" s="465"/>
      <c r="F50" s="463"/>
      <c r="G50" s="465"/>
      <c r="H50" s="465"/>
      <c r="I50" s="465"/>
      <c r="J50" s="463"/>
      <c r="K50" s="465"/>
      <c r="L50" s="250"/>
      <c r="M50" s="187"/>
      <c r="N50" s="216"/>
      <c r="O50" s="187"/>
      <c r="P50" s="216"/>
      <c r="Q50" s="187"/>
      <c r="R50" s="201"/>
      <c r="S50" s="404"/>
    </row>
    <row r="51" spans="1:20" s="188" customFormat="1" ht="12" customHeight="1" x14ac:dyDescent="0.2">
      <c r="A51" s="231"/>
      <c r="B51" s="232"/>
      <c r="C51" s="232"/>
      <c r="D51" s="232"/>
      <c r="E51" s="226"/>
      <c r="F51" s="226"/>
      <c r="G51" s="226"/>
      <c r="H51" s="251"/>
      <c r="I51" s="252"/>
      <c r="J51" s="252"/>
      <c r="K51" s="252"/>
      <c r="L51" s="252"/>
      <c r="M51" s="216"/>
      <c r="R51" s="201"/>
      <c r="S51" s="404"/>
    </row>
    <row r="52" spans="1:20" s="188" customFormat="1" ht="12" customHeight="1" x14ac:dyDescent="0.2">
      <c r="A52" s="231"/>
      <c r="B52" s="204" t="str">
        <f>IF(C52="","",E37)</f>
        <v/>
      </c>
      <c r="C52" s="232" t="str">
        <f>IF(OR(F37&lt;Eléments!E75,F37&gt;Eléments!F75),"Attention les dimensions d'un élément standard doivent être comprise entre " &amp; Eléments!E75 &amp; " mm et " &amp; Eléments!F75 &amp; " mm","")</f>
        <v/>
      </c>
      <c r="D52" s="232"/>
      <c r="E52" s="226"/>
      <c r="F52" s="226"/>
      <c r="G52" s="226"/>
      <c r="H52" s="252"/>
      <c r="I52" s="252"/>
      <c r="J52" s="252"/>
      <c r="K52" s="252"/>
      <c r="L52" s="204"/>
      <c r="M52" s="198"/>
      <c r="S52" s="404"/>
    </row>
    <row r="53" spans="1:20" s="188" customFormat="1" ht="12" customHeight="1" x14ac:dyDescent="0.2">
      <c r="A53" s="189"/>
      <c r="B53" s="232" t="str">
        <f>IF(C53="","",E40)</f>
        <v/>
      </c>
      <c r="C53" s="232" t="str">
        <f>IF(F40=0,"",IF(D7=Eléments!A2,IF(OR(F40&lt;Eléments!E49,F40&gt;Eléments!F49),"Attention les dimensions d'un élément standard doivent être comprise entre "&amp; Eléments!E49 &amp;" mm et "&amp; Eléments!F49 &amp;" mm",""),IF(OR(F40&lt;Eléments!E52,F40&gt;Eléments!F52),"Attention les dimensions d'un élément standard doivent être comprise entre "&amp; Eléments!E52 &amp;" mm et "&amp; Eléments!F52 &amp;" mm","")))</f>
        <v/>
      </c>
      <c r="D53" s="232"/>
      <c r="E53" s="226"/>
      <c r="F53" s="226"/>
      <c r="G53" s="226"/>
      <c r="H53" s="252"/>
      <c r="I53" s="252"/>
      <c r="J53" s="252"/>
      <c r="K53" s="252"/>
      <c r="L53" s="252"/>
      <c r="M53" s="198"/>
      <c r="S53" s="404"/>
    </row>
    <row r="54" spans="1:20" s="188" customFormat="1" ht="12" customHeight="1" x14ac:dyDescent="0.2">
      <c r="A54" s="189"/>
      <c r="B54" s="209" t="str">
        <f>IF(C54="","",E42)</f>
        <v>DT</v>
      </c>
      <c r="C54" s="226" t="b">
        <f>IF(OR(D42&lt;&gt;0,D43&lt;&gt;0),IF($D$7=Eléments!$A$2,IF($J$9&lt;Eléments!$C$102,"Attention pour un passage de porte standard de 2100 mm la hauteur sous rail doit être supérieure à 2440 mm",""),IF($D$7=Eléments!$A$3,IF($J$9&lt;Eléments!$C$104,"Attention pour un passage de porte standard de 2100 mm la hauteur sous rail doit être supérieure à 2400 mm",""))),"")</f>
        <v>0</v>
      </c>
      <c r="D54" s="226"/>
      <c r="E54" s="226"/>
      <c r="F54" s="226"/>
      <c r="G54" s="226"/>
      <c r="H54" s="232"/>
      <c r="I54" s="232"/>
      <c r="J54" s="232"/>
      <c r="K54" s="226"/>
      <c r="L54" s="232"/>
      <c r="M54" s="198"/>
      <c r="S54" s="404"/>
    </row>
    <row r="55" spans="1:20" s="188" customFormat="1" ht="12" customHeight="1" x14ac:dyDescent="0.2">
      <c r="A55" s="189"/>
      <c r="B55" s="209" t="str">
        <f>IF(C55="","",E44)</f>
        <v/>
      </c>
      <c r="C55" s="226" t="str">
        <f>IF(OR(D44&lt;&gt;0,D45&lt;&gt;0),IF($D$7=Eléments!$A$2,IF($J$9&lt;Eléments!$C$102,"Attention pour un passage de porte standard de 2100 mm la hauteur sous rail doit être supérieure à 2440 mm",""),IF($D$7=Eléments!$A$3,IF($J$9&lt;Eléments!$C$104,"Attention pour un passage de porte standard de 2100 mm la hauteur sous rail doit être supérieure à 2400 mm",""))),"")</f>
        <v/>
      </c>
      <c r="D55" s="226"/>
      <c r="E55" s="226"/>
      <c r="F55" s="226"/>
      <c r="G55" s="204"/>
      <c r="H55" s="232"/>
      <c r="I55" s="232"/>
      <c r="J55" s="232"/>
      <c r="K55" s="226"/>
      <c r="L55" s="232"/>
      <c r="M55" s="198"/>
      <c r="S55" s="404"/>
    </row>
    <row r="56" spans="1:20" s="188" customFormat="1" ht="12" customHeight="1" x14ac:dyDescent="0.2">
      <c r="A56" s="189"/>
      <c r="B56" s="204" t="s">
        <v>327</v>
      </c>
      <c r="C56" s="226"/>
      <c r="D56" s="226"/>
      <c r="E56" s="226"/>
      <c r="F56" s="226"/>
      <c r="G56" s="204"/>
      <c r="H56" s="232"/>
      <c r="I56" s="232"/>
      <c r="J56" s="253">
        <f>IF(OR(D11=Poids!V4,D11=Poids!W4),IF(D8=Eléments!AL22,IF(J38&lt;Poids!T12,Poids!W12,IF(J38&lt;Poids!T13,Poids!W13,IF(J38&lt;Poids!T14,Poids!W14,IF(J38&lt;Poids!T15,Poids!W1,IF(J38&lt;Poids!T16,Poids!W13,"Charge de la cloison trop importante pour le rail R"))))),IF(D8=Eléments!AL23,IF(J38&lt;Poids!T24,Poids!W24,IF(J38&lt;Poids!T25,Poids!W25,IF(J38&lt;Poids!T26,Poids!W26,IF(J38&lt;Poids!T27,Poids!W27,IF(J38&lt;Poids!T28,Poids!W28,IF(J38&lt;Poids!T29,Poids!W29,IF(J38&lt;Poids!T30,Poids!W30))))))))),"")</f>
        <v>550</v>
      </c>
      <c r="K56" s="254" t="str">
        <f>IF(J56="","","mm")</f>
        <v>mm</v>
      </c>
      <c r="L56" s="232"/>
      <c r="M56" s="198"/>
      <c r="S56" s="404"/>
    </row>
    <row r="57" spans="1:20" s="188" customFormat="1" ht="12" customHeight="1" x14ac:dyDescent="0.2">
      <c r="A57" s="189"/>
      <c r="B57" s="209" t="str">
        <f>IF(OR(J56=Poids!W15,J56=Poids!W16,J56=Poids!W29,J56=Poids!W30),Poids!T35,"")</f>
        <v/>
      </c>
      <c r="C57" s="226"/>
      <c r="D57" s="226"/>
      <c r="E57" s="226"/>
      <c r="F57" s="226"/>
      <c r="G57" s="226"/>
      <c r="H57" s="232"/>
      <c r="I57" s="232"/>
      <c r="J57" s="232"/>
      <c r="K57" s="226"/>
      <c r="L57" s="232"/>
      <c r="M57" s="198"/>
      <c r="S57" s="404"/>
      <c r="T57" s="327"/>
    </row>
    <row r="58" spans="1:20" s="188" customFormat="1" ht="12" customHeight="1" x14ac:dyDescent="0.2">
      <c r="A58" s="189"/>
      <c r="B58" s="209"/>
      <c r="C58" s="226"/>
      <c r="D58" s="226"/>
      <c r="E58" s="226"/>
      <c r="F58" s="226"/>
      <c r="G58" s="226"/>
      <c r="H58" s="232"/>
      <c r="I58" s="232"/>
      <c r="J58" s="232"/>
      <c r="K58" s="226"/>
      <c r="L58" s="232"/>
      <c r="M58" s="198"/>
      <c r="S58" s="404"/>
      <c r="T58" s="327"/>
    </row>
    <row r="59" spans="1:20" s="188" customFormat="1" ht="12" customHeight="1" x14ac:dyDescent="0.2">
      <c r="A59" s="189"/>
      <c r="B59" s="209"/>
      <c r="C59" s="226"/>
      <c r="D59" s="226"/>
      <c r="E59" s="226"/>
      <c r="F59" s="226"/>
      <c r="G59" s="226"/>
      <c r="H59" s="232"/>
      <c r="I59" s="232"/>
      <c r="J59" s="232"/>
      <c r="K59" s="226"/>
      <c r="L59" s="232"/>
      <c r="M59" s="205"/>
      <c r="S59" s="404"/>
      <c r="T59" s="327"/>
    </row>
    <row r="60" spans="1:20" s="188" customFormat="1" ht="12" customHeight="1" x14ac:dyDescent="0.2">
      <c r="A60" s="501" t="s">
        <v>328</v>
      </c>
      <c r="B60" s="502"/>
      <c r="C60" s="503"/>
      <c r="D60" s="501"/>
      <c r="E60" s="501"/>
      <c r="F60" s="501"/>
      <c r="G60" s="501"/>
      <c r="H60" s="501"/>
      <c r="I60" s="501"/>
      <c r="J60" s="501"/>
      <c r="K60" s="501"/>
      <c r="L60" s="501"/>
      <c r="M60" s="198"/>
      <c r="S60" s="404"/>
      <c r="T60" s="327"/>
    </row>
    <row r="61" spans="1:20" s="188" customFormat="1" ht="12" customHeight="1" x14ac:dyDescent="0.2">
      <c r="A61" s="501"/>
      <c r="B61" s="502"/>
      <c r="C61" s="503"/>
      <c r="D61" s="501"/>
      <c r="E61" s="501"/>
      <c r="F61" s="501"/>
      <c r="G61" s="501"/>
      <c r="H61" s="501"/>
      <c r="I61" s="501"/>
      <c r="J61" s="501"/>
      <c r="K61" s="501"/>
      <c r="L61" s="501"/>
      <c r="M61" s="198"/>
      <c r="S61" s="404"/>
      <c r="T61" s="327"/>
    </row>
    <row r="62" spans="1:20" s="188" customFormat="1" ht="12" customHeight="1" x14ac:dyDescent="0.2">
      <c r="A62" s="501"/>
      <c r="B62" s="502"/>
      <c r="C62" s="503"/>
      <c r="D62" s="501"/>
      <c r="E62" s="501"/>
      <c r="F62" s="501"/>
      <c r="G62" s="501"/>
      <c r="H62" s="501"/>
      <c r="I62" s="501"/>
      <c r="J62" s="501"/>
      <c r="K62" s="501"/>
      <c r="L62" s="501"/>
      <c r="M62" s="198"/>
      <c r="S62" s="404"/>
      <c r="T62" s="327"/>
    </row>
    <row r="63" spans="1:20" s="188" customFormat="1" ht="12" customHeight="1" x14ac:dyDescent="0.2">
      <c r="A63" s="501"/>
      <c r="B63" s="502"/>
      <c r="C63" s="503"/>
      <c r="D63" s="501"/>
      <c r="E63" s="501"/>
      <c r="F63" s="501"/>
      <c r="G63" s="501"/>
      <c r="H63" s="501"/>
      <c r="I63" s="501"/>
      <c r="J63" s="501"/>
      <c r="K63" s="501"/>
      <c r="L63" s="501"/>
      <c r="M63" s="198"/>
      <c r="S63" s="404"/>
      <c r="T63" s="327"/>
    </row>
    <row r="64" spans="1:20" s="188" customFormat="1" ht="12" customHeight="1" x14ac:dyDescent="0.2">
      <c r="A64" s="501"/>
      <c r="B64" s="502"/>
      <c r="C64" s="503"/>
      <c r="D64" s="501"/>
      <c r="E64" s="501"/>
      <c r="F64" s="501"/>
      <c r="G64" s="501"/>
      <c r="H64" s="501"/>
      <c r="I64" s="501"/>
      <c r="J64" s="501"/>
      <c r="K64" s="501"/>
      <c r="L64" s="501"/>
      <c r="M64" s="194"/>
      <c r="S64" s="404"/>
      <c r="T64" s="327"/>
    </row>
    <row r="65" spans="1:19" s="188" customFormat="1" ht="12" customHeight="1" x14ac:dyDescent="0.2">
      <c r="A65" s="189"/>
      <c r="B65" s="255"/>
      <c r="C65" s="255"/>
      <c r="D65" s="231"/>
      <c r="E65" s="231"/>
      <c r="F65" s="231"/>
      <c r="G65" s="231"/>
      <c r="H65" s="231"/>
      <c r="I65" s="231"/>
      <c r="J65" s="231"/>
      <c r="K65" s="231"/>
      <c r="L65" s="189"/>
      <c r="M65" s="194"/>
      <c r="S65" s="404"/>
    </row>
    <row r="66" spans="1:19" s="188" customFormat="1" ht="12" customHeight="1" x14ac:dyDescent="0.2">
      <c r="A66" s="189"/>
      <c r="B66" s="255"/>
      <c r="C66" s="255"/>
      <c r="D66" s="231"/>
      <c r="E66" s="231"/>
      <c r="F66" s="231"/>
      <c r="G66" s="231"/>
      <c r="H66" s="231"/>
      <c r="I66" s="231"/>
      <c r="J66" s="231"/>
      <c r="K66" s="231"/>
      <c r="L66" s="189"/>
      <c r="M66" s="194"/>
      <c r="S66" s="404"/>
    </row>
    <row r="67" spans="1:19" s="188" customFormat="1" ht="12" customHeight="1" x14ac:dyDescent="0.2">
      <c r="A67" s="189"/>
      <c r="B67" s="255"/>
      <c r="C67" s="255"/>
      <c r="D67" s="231"/>
      <c r="E67" s="231"/>
      <c r="F67" s="231"/>
      <c r="G67" s="231"/>
      <c r="H67" s="231"/>
      <c r="I67" s="231"/>
      <c r="J67" s="231"/>
      <c r="K67" s="231"/>
      <c r="L67" s="189"/>
      <c r="M67" s="194"/>
      <c r="S67" s="404"/>
    </row>
    <row r="68" spans="1:19" s="188" customFormat="1" ht="12" customHeight="1" x14ac:dyDescent="0.2">
      <c r="A68" s="189"/>
      <c r="B68" s="255"/>
      <c r="C68" s="255"/>
      <c r="D68" s="231"/>
      <c r="E68" s="231"/>
      <c r="F68" s="231"/>
      <c r="G68" s="231"/>
      <c r="H68" s="231"/>
      <c r="I68" s="231"/>
      <c r="J68" s="231"/>
      <c r="K68" s="231"/>
      <c r="L68" s="189"/>
      <c r="M68" s="194"/>
      <c r="S68" s="404"/>
    </row>
    <row r="69" spans="1:19" s="188" customFormat="1" ht="12" customHeight="1" x14ac:dyDescent="0.2">
      <c r="A69" s="189"/>
      <c r="B69" s="255"/>
      <c r="C69" s="255"/>
      <c r="D69" s="231"/>
      <c r="E69" s="231"/>
      <c r="F69" s="231"/>
      <c r="G69" s="231"/>
      <c r="H69" s="231"/>
      <c r="I69" s="231"/>
      <c r="J69" s="231"/>
      <c r="K69" s="231"/>
      <c r="L69" s="189"/>
      <c r="M69" s="194"/>
      <c r="S69" s="404"/>
    </row>
    <row r="70" spans="1:19" s="188" customFormat="1" ht="12" customHeight="1" x14ac:dyDescent="0.2">
      <c r="A70" s="189"/>
      <c r="B70" s="266"/>
      <c r="C70" s="266"/>
      <c r="D70" s="231"/>
      <c r="E70" s="231"/>
      <c r="F70" s="231"/>
      <c r="G70" s="231"/>
      <c r="H70" s="231"/>
      <c r="I70" s="231"/>
      <c r="J70" s="231"/>
      <c r="K70" s="231"/>
      <c r="L70" s="189"/>
      <c r="M70" s="194"/>
      <c r="S70" s="404"/>
    </row>
    <row r="71" spans="1:19" s="188" customFormat="1" ht="12" customHeight="1" x14ac:dyDescent="0.2">
      <c r="A71" s="189"/>
      <c r="B71" s="208"/>
      <c r="C71" s="209"/>
      <c r="D71" s="209"/>
      <c r="E71" s="209"/>
      <c r="F71" s="209"/>
      <c r="G71" s="209"/>
      <c r="H71" s="209"/>
      <c r="I71" s="208"/>
      <c r="J71" s="256"/>
      <c r="K71" s="256"/>
      <c r="L71" s="189"/>
      <c r="M71" s="194"/>
      <c r="S71" s="404"/>
    </row>
    <row r="72" spans="1:19" s="188" customFormat="1" ht="12" customHeight="1" x14ac:dyDescent="0.2">
      <c r="A72" s="257"/>
      <c r="B72" s="246"/>
      <c r="C72" s="258"/>
      <c r="D72" s="258"/>
      <c r="E72" s="258"/>
      <c r="F72" s="258"/>
      <c r="G72" s="258"/>
      <c r="H72" s="454" t="s">
        <v>1</v>
      </c>
      <c r="I72" s="454"/>
      <c r="J72" s="455">
        <f ca="1">TODAY()</f>
        <v>42804</v>
      </c>
      <c r="K72" s="455"/>
      <c r="L72" s="247"/>
      <c r="M72" s="218"/>
      <c r="N72" s="218"/>
      <c r="O72" s="259"/>
      <c r="P72" s="187"/>
      <c r="S72" s="404"/>
    </row>
    <row r="73" spans="1:19" s="188" customFormat="1" ht="12" customHeight="1" x14ac:dyDescent="0.2">
      <c r="A73" s="255"/>
      <c r="B73" s="189"/>
      <c r="C73" s="209"/>
      <c r="D73" s="209"/>
      <c r="E73" s="209"/>
      <c r="F73" s="209"/>
      <c r="G73" s="209"/>
      <c r="H73" s="209"/>
      <c r="I73" s="189"/>
      <c r="J73" s="192"/>
      <c r="K73" s="192"/>
      <c r="L73" s="189"/>
      <c r="M73" s="218"/>
      <c r="N73" s="242"/>
      <c r="O73" s="260"/>
      <c r="P73" s="242"/>
      <c r="S73" s="404"/>
    </row>
    <row r="74" spans="1:19" s="188" customFormat="1" ht="12" customHeight="1" x14ac:dyDescent="0.2">
      <c r="A74" s="261"/>
      <c r="B74" s="261"/>
      <c r="C74" s="261"/>
      <c r="D74" s="261"/>
      <c r="E74" s="261"/>
      <c r="F74" s="261"/>
      <c r="G74" s="261"/>
      <c r="H74" s="261"/>
      <c r="I74" s="261"/>
      <c r="J74" s="261"/>
      <c r="K74" s="261"/>
      <c r="L74" s="261"/>
      <c r="M74" s="218"/>
      <c r="N74" s="242"/>
      <c r="O74" s="218"/>
      <c r="P74" s="242"/>
      <c r="S74" s="404"/>
    </row>
    <row r="75" spans="1:19" s="188" customFormat="1" ht="12" customHeight="1" x14ac:dyDescent="0.2">
      <c r="A75" s="204"/>
      <c r="B75" s="204"/>
      <c r="C75" s="204"/>
      <c r="D75" s="204"/>
      <c r="E75" s="204"/>
      <c r="F75" s="204"/>
      <c r="G75" s="204"/>
      <c r="H75" s="204"/>
      <c r="I75" s="204"/>
      <c r="J75" s="204"/>
      <c r="K75" s="204"/>
      <c r="L75" s="204"/>
      <c r="M75" s="218"/>
      <c r="N75" s="218"/>
      <c r="O75" s="187"/>
      <c r="P75" s="218"/>
      <c r="S75" s="404"/>
    </row>
    <row r="76" spans="1:19" s="188" customFormat="1" ht="12" customHeight="1" x14ac:dyDescent="0.2">
      <c r="A76" s="204"/>
      <c r="B76" s="204"/>
      <c r="C76" s="204"/>
      <c r="D76" s="204"/>
      <c r="E76" s="204"/>
      <c r="F76" s="204"/>
      <c r="G76" s="204"/>
      <c r="H76" s="204"/>
      <c r="I76" s="204"/>
      <c r="J76" s="204"/>
      <c r="K76" s="204"/>
      <c r="L76" s="204"/>
      <c r="M76" s="218"/>
      <c r="N76" s="194"/>
      <c r="O76" s="187"/>
      <c r="P76" s="194"/>
      <c r="S76" s="404"/>
    </row>
    <row r="77" spans="1:19" s="188" customFormat="1" ht="12" customHeight="1" x14ac:dyDescent="0.2">
      <c r="A77" s="204"/>
      <c r="B77" s="204"/>
      <c r="C77" s="204"/>
      <c r="D77" s="204"/>
      <c r="E77" s="204"/>
      <c r="F77" s="204"/>
      <c r="G77" s="204"/>
      <c r="H77" s="204"/>
      <c r="I77" s="204"/>
      <c r="J77" s="204"/>
      <c r="K77" s="204"/>
      <c r="L77" s="204"/>
      <c r="M77" s="218"/>
      <c r="N77" s="194"/>
      <c r="O77" s="229"/>
      <c r="P77" s="194"/>
      <c r="S77" s="404"/>
    </row>
    <row r="78" spans="1:19" s="188" customFormat="1" ht="12" customHeight="1" x14ac:dyDescent="0.2">
      <c r="A78" s="204"/>
      <c r="B78" s="204"/>
      <c r="C78" s="204"/>
      <c r="D78" s="204"/>
      <c r="E78" s="204"/>
      <c r="F78" s="204"/>
      <c r="G78" s="204"/>
      <c r="H78" s="204"/>
      <c r="I78" s="204"/>
      <c r="J78" s="204"/>
      <c r="K78" s="204"/>
      <c r="L78" s="204"/>
      <c r="M78" s="218"/>
      <c r="N78" s="218"/>
      <c r="O78" s="205"/>
      <c r="P78" s="218"/>
      <c r="S78" s="404"/>
    </row>
    <row r="79" spans="1:19" s="188" customFormat="1" ht="12" customHeight="1" x14ac:dyDescent="0.2">
      <c r="A79" s="204"/>
      <c r="B79" s="204"/>
      <c r="C79" s="204"/>
      <c r="D79" s="204"/>
      <c r="E79" s="204"/>
      <c r="F79" s="204"/>
      <c r="G79" s="204"/>
      <c r="H79" s="204"/>
      <c r="I79" s="204"/>
      <c r="J79" s="204"/>
      <c r="K79" s="204"/>
      <c r="L79" s="204"/>
      <c r="M79" s="218"/>
      <c r="N79" s="218"/>
      <c r="O79" s="187"/>
      <c r="P79" s="187"/>
      <c r="S79" s="404"/>
    </row>
    <row r="80" spans="1:19" s="188" customFormat="1" ht="12" customHeight="1" x14ac:dyDescent="0.2">
      <c r="A80" s="204"/>
      <c r="B80" s="204"/>
      <c r="C80" s="204"/>
      <c r="D80" s="204"/>
      <c r="E80" s="204"/>
      <c r="F80" s="204"/>
      <c r="G80" s="204"/>
      <c r="H80" s="204"/>
      <c r="I80" s="204"/>
      <c r="J80" s="204"/>
      <c r="K80" s="204"/>
      <c r="L80" s="204"/>
      <c r="M80" s="218"/>
      <c r="N80" s="218"/>
      <c r="O80" s="187"/>
      <c r="P80" s="187"/>
      <c r="S80" s="404"/>
    </row>
    <row r="81" spans="1:20" s="187" customFormat="1" ht="12" customHeight="1" x14ac:dyDescent="0.2">
      <c r="A81" s="189"/>
      <c r="B81" s="189"/>
      <c r="C81" s="189"/>
      <c r="D81" s="189"/>
      <c r="E81" s="189"/>
      <c r="F81" s="189"/>
      <c r="G81" s="189"/>
      <c r="H81" s="189"/>
      <c r="I81" s="189"/>
      <c r="J81" s="189"/>
      <c r="K81" s="189"/>
      <c r="L81" s="189"/>
      <c r="M81" s="218"/>
      <c r="P81" s="229"/>
      <c r="R81" s="188"/>
      <c r="S81" s="404"/>
      <c r="T81" s="188"/>
    </row>
    <row r="82" spans="1:20" s="187" customFormat="1" ht="12" customHeight="1" x14ac:dyDescent="0.2">
      <c r="A82" s="189"/>
      <c r="B82" s="189"/>
      <c r="C82" s="189"/>
      <c r="D82" s="189"/>
      <c r="E82" s="189"/>
      <c r="F82" s="189"/>
      <c r="G82" s="189"/>
      <c r="H82" s="189"/>
      <c r="I82" s="189"/>
      <c r="J82" s="189"/>
      <c r="K82" s="189"/>
      <c r="L82" s="189"/>
      <c r="N82" s="205"/>
      <c r="S82" s="412"/>
    </row>
    <row r="83" spans="1:20" s="187" customFormat="1" ht="12" customHeight="1" x14ac:dyDescent="0.2">
      <c r="A83" s="189"/>
      <c r="B83" s="189"/>
      <c r="C83" s="189"/>
      <c r="D83" s="189"/>
      <c r="E83" s="189"/>
      <c r="F83" s="189"/>
      <c r="G83" s="189"/>
      <c r="H83" s="189"/>
      <c r="I83" s="189"/>
      <c r="J83" s="189"/>
      <c r="K83" s="189"/>
      <c r="L83" s="189"/>
      <c r="N83" s="205"/>
      <c r="S83" s="412"/>
    </row>
    <row r="84" spans="1:20" s="187" customFormat="1" ht="12" customHeight="1" x14ac:dyDescent="0.2">
      <c r="A84" s="189"/>
      <c r="B84" s="189"/>
      <c r="C84" s="189"/>
      <c r="D84" s="189"/>
      <c r="E84" s="189"/>
      <c r="F84" s="189"/>
      <c r="G84" s="189"/>
      <c r="H84" s="189"/>
      <c r="I84" s="189"/>
      <c r="J84" s="189"/>
      <c r="K84" s="189"/>
      <c r="L84" s="189"/>
      <c r="S84" s="412"/>
    </row>
    <row r="85" spans="1:20" s="187" customFormat="1" ht="12" customHeight="1" x14ac:dyDescent="0.2">
      <c r="A85" s="189"/>
      <c r="B85" s="189"/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S85" s="412"/>
    </row>
    <row r="86" spans="1:20" s="187" customFormat="1" ht="12" customHeight="1" x14ac:dyDescent="0.2">
      <c r="A86" s="189"/>
      <c r="B86" s="189"/>
      <c r="C86" s="189"/>
      <c r="D86" s="189"/>
      <c r="E86" s="189"/>
      <c r="F86" s="189"/>
      <c r="G86" s="189"/>
      <c r="H86" s="189"/>
      <c r="I86" s="189"/>
      <c r="J86" s="189"/>
      <c r="K86" s="189"/>
      <c r="L86" s="189"/>
      <c r="S86" s="412"/>
    </row>
    <row r="87" spans="1:20" s="187" customFormat="1" ht="12" customHeight="1" x14ac:dyDescent="0.2">
      <c r="A87" s="189"/>
      <c r="B87" s="189"/>
      <c r="C87" s="189"/>
      <c r="D87" s="189"/>
      <c r="E87" s="189"/>
      <c r="F87" s="189"/>
      <c r="G87" s="189"/>
      <c r="H87" s="189"/>
      <c r="I87" s="189"/>
      <c r="J87" s="189"/>
      <c r="K87" s="189"/>
      <c r="L87" s="189"/>
      <c r="S87" s="412"/>
    </row>
    <row r="88" spans="1:20" s="187" customFormat="1" ht="12" customHeight="1" x14ac:dyDescent="0.2">
      <c r="A88" s="189"/>
      <c r="B88" s="189"/>
      <c r="C88" s="189"/>
      <c r="D88" s="189"/>
      <c r="E88" s="189"/>
      <c r="F88" s="189"/>
      <c r="G88" s="189"/>
      <c r="H88" s="189"/>
      <c r="I88" s="189"/>
      <c r="J88" s="189"/>
      <c r="K88" s="189"/>
      <c r="L88" s="189"/>
      <c r="S88" s="412"/>
    </row>
    <row r="89" spans="1:20" s="187" customFormat="1" ht="12" customHeight="1" x14ac:dyDescent="0.2">
      <c r="A89" s="189"/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S89" s="412"/>
    </row>
    <row r="90" spans="1:20" s="187" customFormat="1" ht="12" customHeight="1" x14ac:dyDescent="0.2">
      <c r="A90" s="189"/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S90" s="412"/>
    </row>
    <row r="91" spans="1:20" s="187" customFormat="1" ht="12" customHeight="1" x14ac:dyDescent="0.2">
      <c r="A91" s="189"/>
      <c r="B91" s="189"/>
      <c r="C91" s="189"/>
      <c r="D91" s="189"/>
      <c r="E91" s="189"/>
      <c r="F91" s="189"/>
      <c r="G91" s="189"/>
      <c r="H91" s="189"/>
      <c r="I91" s="189"/>
      <c r="J91" s="189"/>
      <c r="K91" s="189"/>
      <c r="L91" s="189"/>
      <c r="S91" s="412"/>
    </row>
    <row r="92" spans="1:20" s="187" customFormat="1" ht="12" customHeight="1" x14ac:dyDescent="0.2">
      <c r="A92" s="189"/>
      <c r="B92" s="189"/>
      <c r="C92" s="189"/>
      <c r="D92" s="189"/>
      <c r="E92" s="189"/>
      <c r="F92" s="189"/>
      <c r="G92" s="189"/>
      <c r="H92" s="189"/>
      <c r="I92" s="189"/>
      <c r="J92" s="189"/>
      <c r="K92" s="189"/>
      <c r="L92" s="189"/>
      <c r="S92" s="412"/>
    </row>
    <row r="93" spans="1:20" s="187" customFormat="1" ht="12" customHeight="1" x14ac:dyDescent="0.2">
      <c r="A93" s="189"/>
      <c r="B93" s="189"/>
      <c r="C93" s="189"/>
      <c r="D93" s="189"/>
      <c r="E93" s="189"/>
      <c r="F93" s="189"/>
      <c r="G93" s="189"/>
      <c r="H93" s="189"/>
      <c r="I93" s="189"/>
      <c r="J93" s="189"/>
      <c r="K93" s="189"/>
      <c r="L93" s="189"/>
      <c r="S93" s="412"/>
    </row>
    <row r="94" spans="1:20" s="187" customFormat="1" ht="12" customHeight="1" x14ac:dyDescent="0.2">
      <c r="A94" s="189"/>
      <c r="B94" s="189"/>
      <c r="C94" s="189"/>
      <c r="D94" s="189"/>
      <c r="E94" s="189"/>
      <c r="F94" s="189"/>
      <c r="G94" s="189"/>
      <c r="H94" s="189"/>
      <c r="I94" s="189"/>
      <c r="J94" s="189"/>
      <c r="K94" s="189"/>
      <c r="L94" s="189"/>
      <c r="S94" s="412"/>
    </row>
    <row r="95" spans="1:20" s="187" customFormat="1" ht="12" customHeight="1" x14ac:dyDescent="0.2">
      <c r="A95" s="189"/>
      <c r="B95" s="189"/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S95" s="412"/>
    </row>
    <row r="96" spans="1:20" s="187" customFormat="1" ht="12" customHeight="1" x14ac:dyDescent="0.2">
      <c r="A96" s="189"/>
      <c r="B96" s="189"/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S96" s="412"/>
    </row>
    <row r="97" spans="1:20" s="187" customFormat="1" ht="12" customHeight="1" x14ac:dyDescent="0.2">
      <c r="A97" s="189"/>
      <c r="B97" s="189"/>
      <c r="C97" s="189"/>
      <c r="D97" s="189"/>
      <c r="E97" s="189"/>
      <c r="F97" s="189"/>
      <c r="G97" s="189"/>
      <c r="H97" s="189"/>
      <c r="I97" s="189"/>
      <c r="J97" s="189"/>
      <c r="K97" s="189"/>
      <c r="L97" s="189"/>
      <c r="S97" s="412"/>
    </row>
    <row r="98" spans="1:20" s="187" customFormat="1" ht="12" customHeight="1" x14ac:dyDescent="0.2">
      <c r="A98" s="189"/>
      <c r="B98" s="189"/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S98" s="412"/>
    </row>
    <row r="99" spans="1:20" s="187" customFormat="1" ht="12" customHeight="1" x14ac:dyDescent="0.2">
      <c r="A99" s="189"/>
      <c r="B99" s="189"/>
      <c r="C99" s="189"/>
      <c r="D99" s="189"/>
      <c r="E99" s="189"/>
      <c r="F99" s="189"/>
      <c r="G99" s="189"/>
      <c r="H99" s="189"/>
      <c r="I99" s="189"/>
      <c r="J99" s="189"/>
      <c r="K99" s="189"/>
      <c r="L99" s="189"/>
      <c r="S99" s="412"/>
    </row>
    <row r="100" spans="1:20" s="187" customFormat="1" ht="12" customHeight="1" x14ac:dyDescent="0.2">
      <c r="A100" s="189"/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S100" s="412"/>
    </row>
    <row r="101" spans="1:20" s="187" customFormat="1" ht="12" customHeight="1" x14ac:dyDescent="0.2">
      <c r="A101" s="189"/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S101" s="412"/>
    </row>
    <row r="102" spans="1:20" s="187" customFormat="1" ht="12" customHeight="1" x14ac:dyDescent="0.2">
      <c r="A102" s="189"/>
      <c r="B102" s="189"/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S102" s="412"/>
    </row>
    <row r="103" spans="1:20" s="187" customFormat="1" ht="12" customHeight="1" x14ac:dyDescent="0.2">
      <c r="A103" s="189"/>
      <c r="B103" s="189"/>
      <c r="C103" s="189"/>
      <c r="D103" s="189"/>
      <c r="E103" s="189"/>
      <c r="F103" s="189"/>
      <c r="G103" s="189"/>
      <c r="H103" s="189"/>
      <c r="I103" s="189"/>
      <c r="J103" s="189"/>
      <c r="K103" s="189"/>
      <c r="L103" s="189"/>
      <c r="S103" s="412"/>
    </row>
    <row r="104" spans="1:20" s="187" customFormat="1" ht="12" customHeight="1" x14ac:dyDescent="0.2">
      <c r="A104" s="189"/>
      <c r="B104" s="189"/>
      <c r="C104" s="189"/>
      <c r="D104" s="189"/>
      <c r="E104" s="189"/>
      <c r="F104" s="189"/>
      <c r="G104" s="189"/>
      <c r="H104" s="189"/>
      <c r="I104" s="189"/>
      <c r="J104" s="189"/>
      <c r="K104" s="189"/>
      <c r="L104" s="189"/>
      <c r="S104" s="412"/>
    </row>
    <row r="105" spans="1:20" s="187" customFormat="1" ht="12" customHeight="1" x14ac:dyDescent="0.2">
      <c r="A105" s="189"/>
      <c r="B105" s="189"/>
      <c r="C105" s="189"/>
      <c r="D105" s="189"/>
      <c r="E105" s="189"/>
      <c r="F105" s="189"/>
      <c r="G105" s="189"/>
      <c r="H105" s="189"/>
      <c r="I105" s="189"/>
      <c r="J105" s="189"/>
      <c r="K105" s="189"/>
      <c r="L105" s="189"/>
      <c r="S105" s="412"/>
    </row>
    <row r="106" spans="1:20" ht="12" customHeight="1" x14ac:dyDescent="0.2">
      <c r="A106" s="204"/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204"/>
      <c r="M106" s="188"/>
      <c r="N106" s="262"/>
      <c r="O106" s="262"/>
      <c r="P106" s="262"/>
      <c r="R106" s="187"/>
      <c r="S106" s="412"/>
      <c r="T106" s="187"/>
    </row>
    <row r="107" spans="1:20" ht="12" customHeight="1" x14ac:dyDescent="0.2">
      <c r="A107" s="204"/>
      <c r="B107" s="204"/>
      <c r="C107" s="204"/>
      <c r="D107" s="204"/>
      <c r="E107" s="204"/>
      <c r="F107" s="204"/>
      <c r="G107" s="204"/>
      <c r="H107" s="204"/>
      <c r="I107" s="204"/>
      <c r="J107" s="204"/>
      <c r="K107" s="204"/>
      <c r="L107" s="204"/>
      <c r="M107" s="188"/>
      <c r="N107" s="262"/>
      <c r="O107" s="262"/>
      <c r="P107" s="262"/>
    </row>
    <row r="108" spans="1:20" ht="12" customHeight="1" x14ac:dyDescent="0.2">
      <c r="A108" s="204"/>
      <c r="B108" s="204"/>
      <c r="C108" s="204"/>
      <c r="D108" s="204"/>
      <c r="E108" s="204"/>
      <c r="F108" s="204"/>
      <c r="G108" s="204"/>
      <c r="H108" s="204"/>
      <c r="I108" s="204"/>
      <c r="J108" s="204"/>
      <c r="K108" s="204"/>
      <c r="L108" s="204"/>
    </row>
    <row r="109" spans="1:20" ht="12" customHeight="1" x14ac:dyDescent="0.2">
      <c r="A109" s="204"/>
      <c r="B109" s="204"/>
      <c r="C109" s="204"/>
      <c r="D109" s="204"/>
      <c r="E109" s="204"/>
      <c r="F109" s="204"/>
      <c r="G109" s="204"/>
      <c r="H109" s="204"/>
      <c r="I109" s="204"/>
      <c r="J109" s="204"/>
      <c r="K109" s="204"/>
      <c r="L109" s="204"/>
    </row>
    <row r="110" spans="1:20" ht="12" customHeight="1" x14ac:dyDescent="0.2">
      <c r="A110" s="204"/>
      <c r="B110" s="204"/>
      <c r="C110" s="204"/>
      <c r="D110" s="204"/>
      <c r="E110" s="204"/>
      <c r="F110" s="204"/>
      <c r="G110" s="204"/>
      <c r="H110" s="204"/>
      <c r="I110" s="204"/>
      <c r="J110" s="204"/>
      <c r="K110" s="204"/>
      <c r="L110" s="204"/>
    </row>
    <row r="111" spans="1:20" ht="12" customHeight="1" x14ac:dyDescent="0.2">
      <c r="A111" s="204"/>
      <c r="B111" s="204"/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</row>
    <row r="112" spans="1:20" ht="12" customHeight="1" x14ac:dyDescent="0.2">
      <c r="A112" s="204"/>
      <c r="B112" s="204"/>
      <c r="C112" s="204"/>
      <c r="D112" s="204"/>
      <c r="E112" s="204"/>
      <c r="F112" s="204"/>
      <c r="G112" s="204"/>
      <c r="H112" s="204"/>
      <c r="I112" s="204"/>
      <c r="J112" s="204"/>
      <c r="K112" s="204"/>
      <c r="L112" s="204"/>
    </row>
    <row r="113" spans="1:12" ht="12" customHeight="1" x14ac:dyDescent="0.2">
      <c r="A113" s="204"/>
      <c r="B113" s="204"/>
      <c r="C113" s="204"/>
      <c r="D113" s="204"/>
      <c r="E113" s="204"/>
      <c r="F113" s="204"/>
      <c r="G113" s="204"/>
      <c r="H113" s="204"/>
      <c r="I113" s="204"/>
      <c r="J113" s="204"/>
      <c r="K113" s="204"/>
      <c r="L113" s="204"/>
    </row>
    <row r="114" spans="1:12" ht="12" customHeight="1" x14ac:dyDescent="0.2">
      <c r="A114" s="204"/>
      <c r="B114" s="204"/>
      <c r="C114" s="204"/>
      <c r="D114" s="204"/>
      <c r="E114" s="204"/>
      <c r="F114" s="204"/>
      <c r="G114" s="204"/>
      <c r="H114" s="204"/>
      <c r="I114" s="204"/>
      <c r="J114" s="204"/>
      <c r="K114" s="204"/>
      <c r="L114" s="204"/>
    </row>
    <row r="115" spans="1:12" ht="12" customHeight="1" x14ac:dyDescent="0.2">
      <c r="A115" s="204"/>
      <c r="B115" s="204"/>
      <c r="C115" s="204"/>
      <c r="D115" s="204"/>
      <c r="E115" s="204"/>
      <c r="F115" s="204"/>
      <c r="G115" s="204"/>
      <c r="H115" s="204"/>
      <c r="I115" s="204"/>
      <c r="J115" s="204"/>
      <c r="K115" s="204"/>
      <c r="L115" s="204"/>
    </row>
    <row r="116" spans="1:12" ht="12" customHeight="1" x14ac:dyDescent="0.2">
      <c r="A116" s="204"/>
      <c r="B116" s="204"/>
      <c r="C116" s="204"/>
      <c r="D116" s="204"/>
      <c r="E116" s="204"/>
      <c r="F116" s="204"/>
      <c r="G116" s="204"/>
      <c r="H116" s="204"/>
      <c r="I116" s="204"/>
      <c r="J116" s="204"/>
      <c r="K116" s="204"/>
      <c r="L116" s="204"/>
    </row>
    <row r="117" spans="1:12" ht="12" customHeight="1" x14ac:dyDescent="0.2">
      <c r="A117" s="204"/>
      <c r="B117" s="204"/>
      <c r="C117" s="204"/>
      <c r="D117" s="204"/>
      <c r="E117" s="204"/>
      <c r="F117" s="204"/>
      <c r="G117" s="204"/>
      <c r="H117" s="204"/>
      <c r="I117" s="204"/>
      <c r="J117" s="204"/>
      <c r="K117" s="204"/>
      <c r="L117" s="204"/>
    </row>
    <row r="118" spans="1:12" ht="12" customHeight="1" x14ac:dyDescent="0.2">
      <c r="A118" s="204"/>
      <c r="B118" s="204"/>
      <c r="C118" s="204"/>
      <c r="D118" s="204"/>
      <c r="E118" s="204"/>
      <c r="F118" s="204"/>
      <c r="G118" s="204"/>
      <c r="H118" s="204"/>
      <c r="I118" s="204"/>
      <c r="J118" s="204"/>
      <c r="K118" s="204"/>
      <c r="L118" s="204"/>
    </row>
    <row r="119" spans="1:12" ht="12" customHeight="1" x14ac:dyDescent="0.2">
      <c r="A119" s="204"/>
      <c r="B119" s="204"/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</row>
    <row r="120" spans="1:12" ht="12" customHeight="1" x14ac:dyDescent="0.2">
      <c r="A120" s="204"/>
      <c r="B120" s="204"/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</row>
    <row r="121" spans="1:12" ht="12" customHeight="1" x14ac:dyDescent="0.2">
      <c r="A121" s="204"/>
      <c r="B121" s="204"/>
      <c r="C121" s="204"/>
      <c r="D121" s="204"/>
      <c r="E121" s="204"/>
      <c r="F121" s="204"/>
      <c r="G121" s="204"/>
      <c r="H121" s="204"/>
      <c r="I121" s="204"/>
      <c r="J121" s="204"/>
      <c r="K121" s="204"/>
      <c r="L121" s="204"/>
    </row>
    <row r="122" spans="1:12" ht="12" customHeight="1" x14ac:dyDescent="0.2">
      <c r="A122" s="204"/>
      <c r="B122" s="204"/>
      <c r="C122" s="204"/>
      <c r="D122" s="204"/>
      <c r="E122" s="204"/>
      <c r="F122" s="204"/>
      <c r="G122" s="204"/>
      <c r="H122" s="204"/>
      <c r="I122" s="204"/>
      <c r="J122" s="204"/>
      <c r="K122" s="204"/>
      <c r="L122" s="204"/>
    </row>
    <row r="123" spans="1:12" ht="12" customHeight="1" x14ac:dyDescent="0.2">
      <c r="A123" s="204"/>
      <c r="B123" s="204"/>
      <c r="C123" s="204"/>
      <c r="D123" s="204"/>
      <c r="E123" s="204"/>
      <c r="F123" s="204"/>
      <c r="G123" s="204"/>
      <c r="H123" s="204"/>
      <c r="I123" s="204"/>
      <c r="J123" s="204"/>
      <c r="K123" s="204"/>
      <c r="L123" s="204"/>
    </row>
    <row r="124" spans="1:12" ht="12" customHeight="1" x14ac:dyDescent="0.2">
      <c r="A124" s="204"/>
      <c r="B124" s="204"/>
      <c r="C124" s="204"/>
      <c r="D124" s="204"/>
      <c r="E124" s="204"/>
      <c r="F124" s="204"/>
      <c r="G124" s="204"/>
      <c r="H124" s="204"/>
      <c r="I124" s="204"/>
      <c r="J124" s="204"/>
      <c r="K124" s="204"/>
      <c r="L124" s="204"/>
    </row>
    <row r="125" spans="1:12" ht="12" customHeight="1" x14ac:dyDescent="0.2">
      <c r="A125" s="204"/>
      <c r="B125" s="204"/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</row>
    <row r="126" spans="1:12" ht="12" customHeight="1" x14ac:dyDescent="0.2">
      <c r="A126" s="263"/>
      <c r="B126" s="263"/>
      <c r="C126" s="263"/>
      <c r="D126" s="263"/>
      <c r="E126" s="263"/>
      <c r="F126" s="263"/>
      <c r="G126" s="263"/>
      <c r="H126" s="263"/>
      <c r="I126" s="263"/>
      <c r="J126" s="263"/>
      <c r="K126" s="263"/>
      <c r="L126" s="263"/>
    </row>
    <row r="127" spans="1:12" ht="12" customHeight="1" x14ac:dyDescent="0.2">
      <c r="A127" s="263"/>
      <c r="B127" s="263"/>
      <c r="C127" s="263"/>
      <c r="D127" s="263"/>
      <c r="E127" s="263"/>
      <c r="F127" s="263"/>
      <c r="G127" s="263"/>
      <c r="H127" s="263"/>
      <c r="I127" s="263"/>
      <c r="J127" s="263"/>
      <c r="K127" s="263"/>
      <c r="L127" s="263"/>
    </row>
    <row r="128" spans="1:12" ht="12" customHeight="1" x14ac:dyDescent="0.2">
      <c r="A128" s="263"/>
      <c r="B128" s="263"/>
      <c r="C128" s="263"/>
      <c r="D128" s="263"/>
      <c r="E128" s="263"/>
      <c r="F128" s="263"/>
      <c r="G128" s="263"/>
      <c r="H128" s="263"/>
      <c r="I128" s="263"/>
      <c r="J128" s="263"/>
      <c r="K128" s="263"/>
      <c r="L128" s="263"/>
    </row>
    <row r="129" spans="1:12" ht="12" customHeight="1" x14ac:dyDescent="0.2">
      <c r="A129" s="263"/>
      <c r="B129" s="263"/>
      <c r="C129" s="263"/>
      <c r="D129" s="263"/>
      <c r="E129" s="263"/>
      <c r="F129" s="263"/>
      <c r="G129" s="263"/>
      <c r="H129" s="263"/>
      <c r="I129" s="263"/>
      <c r="J129" s="263"/>
      <c r="K129" s="263"/>
      <c r="L129" s="263"/>
    </row>
    <row r="130" spans="1:12" ht="12" customHeight="1" x14ac:dyDescent="0.2">
      <c r="A130" s="263"/>
      <c r="B130" s="263"/>
      <c r="C130" s="263"/>
      <c r="D130" s="263"/>
      <c r="E130" s="263"/>
      <c r="F130" s="263"/>
      <c r="G130" s="263"/>
      <c r="H130" s="263"/>
      <c r="I130" s="263"/>
      <c r="J130" s="263"/>
      <c r="K130" s="263"/>
      <c r="L130" s="263"/>
    </row>
    <row r="131" spans="1:12" ht="12" customHeight="1" x14ac:dyDescent="0.2">
      <c r="A131" s="263"/>
      <c r="B131" s="263"/>
      <c r="C131" s="263"/>
      <c r="D131" s="263"/>
      <c r="E131" s="263"/>
      <c r="F131" s="263"/>
      <c r="G131" s="263"/>
      <c r="H131" s="263"/>
      <c r="I131" s="263"/>
      <c r="J131" s="263"/>
      <c r="K131" s="263"/>
      <c r="L131" s="263"/>
    </row>
    <row r="132" spans="1:12" ht="12" customHeight="1" x14ac:dyDescent="0.2">
      <c r="A132" s="263"/>
      <c r="B132" s="263"/>
      <c r="C132" s="263"/>
      <c r="D132" s="263"/>
      <c r="E132" s="263"/>
      <c r="F132" s="263"/>
      <c r="G132" s="263"/>
      <c r="H132" s="263"/>
      <c r="I132" s="263"/>
      <c r="J132" s="263"/>
      <c r="K132" s="263"/>
      <c r="L132" s="263"/>
    </row>
    <row r="133" spans="1:12" ht="12" customHeight="1" x14ac:dyDescent="0.2">
      <c r="A133" s="263"/>
      <c r="B133" s="263"/>
      <c r="C133" s="263"/>
      <c r="D133" s="263"/>
      <c r="E133" s="263"/>
      <c r="F133" s="263"/>
      <c r="G133" s="263"/>
      <c r="H133" s="263"/>
      <c r="I133" s="263"/>
      <c r="J133" s="263"/>
      <c r="K133" s="263"/>
      <c r="L133" s="263"/>
    </row>
    <row r="134" spans="1:12" ht="12" customHeight="1" x14ac:dyDescent="0.2">
      <c r="A134" s="263"/>
      <c r="B134" s="263"/>
      <c r="C134" s="263"/>
      <c r="D134" s="263"/>
      <c r="E134" s="263"/>
      <c r="F134" s="263"/>
      <c r="G134" s="263"/>
      <c r="H134" s="263"/>
      <c r="I134" s="263"/>
      <c r="J134" s="263"/>
      <c r="K134" s="263"/>
      <c r="L134" s="263"/>
    </row>
    <row r="135" spans="1:12" ht="12" customHeight="1" x14ac:dyDescent="0.2">
      <c r="A135" s="263"/>
      <c r="B135" s="263"/>
      <c r="C135" s="263"/>
      <c r="D135" s="263"/>
      <c r="E135" s="263"/>
      <c r="F135" s="263"/>
      <c r="G135" s="263"/>
      <c r="H135" s="263"/>
      <c r="I135" s="263"/>
      <c r="J135" s="263"/>
      <c r="K135" s="263"/>
      <c r="L135" s="263"/>
    </row>
    <row r="136" spans="1:12" ht="12" customHeight="1" x14ac:dyDescent="0.2">
      <c r="A136" s="263"/>
      <c r="B136" s="263"/>
      <c r="C136" s="263"/>
      <c r="D136" s="263"/>
      <c r="E136" s="263"/>
      <c r="F136" s="263"/>
      <c r="G136" s="263"/>
      <c r="H136" s="263"/>
      <c r="I136" s="263"/>
      <c r="J136" s="263"/>
      <c r="K136" s="263"/>
      <c r="L136" s="263"/>
    </row>
    <row r="137" spans="1:12" ht="12" customHeight="1" x14ac:dyDescent="0.2">
      <c r="A137" s="263"/>
      <c r="B137" s="263"/>
      <c r="C137" s="263"/>
      <c r="D137" s="263"/>
      <c r="E137" s="263"/>
      <c r="F137" s="263"/>
      <c r="G137" s="263"/>
      <c r="H137" s="263"/>
      <c r="I137" s="263"/>
      <c r="J137" s="263"/>
      <c r="K137" s="263"/>
      <c r="L137" s="263"/>
    </row>
    <row r="138" spans="1:12" ht="12" customHeight="1" x14ac:dyDescent="0.2">
      <c r="A138" s="263"/>
      <c r="B138" s="263"/>
      <c r="C138" s="263"/>
      <c r="D138" s="263"/>
      <c r="E138" s="263"/>
      <c r="F138" s="263"/>
      <c r="G138" s="263"/>
      <c r="H138" s="263"/>
      <c r="I138" s="263"/>
      <c r="J138" s="263"/>
      <c r="K138" s="263"/>
      <c r="L138" s="263"/>
    </row>
    <row r="139" spans="1:12" ht="12" customHeight="1" x14ac:dyDescent="0.2">
      <c r="A139" s="263"/>
      <c r="B139" s="263"/>
      <c r="C139" s="263"/>
      <c r="D139" s="263"/>
      <c r="E139" s="263"/>
      <c r="F139" s="263"/>
      <c r="G139" s="263"/>
      <c r="H139" s="263"/>
      <c r="I139" s="263"/>
      <c r="J139" s="263"/>
      <c r="K139" s="263"/>
      <c r="L139" s="263"/>
    </row>
    <row r="140" spans="1:12" ht="12" customHeight="1" x14ac:dyDescent="0.2">
      <c r="A140" s="263"/>
      <c r="B140" s="263"/>
      <c r="C140" s="263"/>
      <c r="D140" s="263"/>
      <c r="E140" s="263"/>
      <c r="F140" s="263"/>
      <c r="G140" s="263"/>
      <c r="H140" s="263"/>
      <c r="I140" s="263"/>
      <c r="J140" s="263"/>
      <c r="K140" s="263"/>
      <c r="L140" s="263"/>
    </row>
    <row r="141" spans="1:12" ht="12" customHeight="1" x14ac:dyDescent="0.2">
      <c r="A141" s="263"/>
      <c r="B141" s="263"/>
      <c r="C141" s="263"/>
      <c r="D141" s="263"/>
      <c r="E141" s="263"/>
      <c r="F141" s="263"/>
      <c r="G141" s="263"/>
      <c r="H141" s="263"/>
      <c r="I141" s="263"/>
      <c r="J141" s="263"/>
      <c r="K141" s="263"/>
      <c r="L141" s="263"/>
    </row>
    <row r="142" spans="1:12" ht="12" customHeight="1" x14ac:dyDescent="0.2">
      <c r="A142" s="263"/>
      <c r="B142" s="263"/>
      <c r="C142" s="263"/>
      <c r="D142" s="263"/>
      <c r="E142" s="263"/>
      <c r="F142" s="263"/>
      <c r="G142" s="263"/>
      <c r="H142" s="263"/>
      <c r="I142" s="263"/>
      <c r="J142" s="263"/>
      <c r="K142" s="263"/>
      <c r="L142" s="263"/>
    </row>
    <row r="143" spans="1:12" ht="12" customHeight="1" x14ac:dyDescent="0.2">
      <c r="A143" s="263"/>
      <c r="B143" s="263"/>
      <c r="C143" s="263"/>
      <c r="D143" s="263"/>
      <c r="E143" s="263"/>
      <c r="F143" s="263"/>
      <c r="G143" s="263"/>
      <c r="H143" s="263"/>
      <c r="I143" s="263"/>
      <c r="J143" s="263"/>
      <c r="K143" s="263"/>
      <c r="L143" s="263"/>
    </row>
    <row r="144" spans="1:12" ht="12" customHeight="1" x14ac:dyDescent="0.2">
      <c r="A144" s="263"/>
      <c r="B144" s="263"/>
      <c r="C144" s="263"/>
      <c r="D144" s="263"/>
      <c r="E144" s="263"/>
      <c r="F144" s="263"/>
      <c r="G144" s="263"/>
      <c r="H144" s="263"/>
      <c r="I144" s="263"/>
      <c r="J144" s="263"/>
      <c r="K144" s="263"/>
      <c r="L144" s="263"/>
    </row>
    <row r="145" spans="1:12" ht="12" customHeight="1" x14ac:dyDescent="0.2">
      <c r="A145" s="263"/>
      <c r="B145" s="263"/>
      <c r="C145" s="263"/>
      <c r="D145" s="263"/>
      <c r="E145" s="263"/>
      <c r="F145" s="263"/>
      <c r="G145" s="263"/>
      <c r="H145" s="263"/>
      <c r="I145" s="263"/>
      <c r="J145" s="263"/>
      <c r="K145" s="263"/>
      <c r="L145" s="263"/>
    </row>
    <row r="146" spans="1:12" ht="12" customHeight="1" x14ac:dyDescent="0.2">
      <c r="A146" s="263"/>
      <c r="B146" s="263"/>
      <c r="C146" s="263"/>
      <c r="D146" s="263"/>
      <c r="E146" s="263"/>
      <c r="F146" s="263"/>
      <c r="G146" s="263"/>
      <c r="H146" s="263"/>
      <c r="I146" s="263"/>
      <c r="J146" s="263"/>
      <c r="K146" s="263"/>
      <c r="L146" s="263"/>
    </row>
    <row r="147" spans="1:12" ht="12" customHeight="1" x14ac:dyDescent="0.2">
      <c r="A147" s="263"/>
      <c r="B147" s="263"/>
      <c r="C147" s="263"/>
      <c r="D147" s="263"/>
      <c r="E147" s="263"/>
      <c r="F147" s="263"/>
      <c r="G147" s="263"/>
      <c r="H147" s="263"/>
      <c r="I147" s="263"/>
      <c r="J147" s="263"/>
      <c r="K147" s="263"/>
      <c r="L147" s="263"/>
    </row>
    <row r="148" spans="1:12" ht="12" customHeight="1" x14ac:dyDescent="0.2">
      <c r="A148" s="263"/>
      <c r="B148" s="263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</row>
    <row r="149" spans="1:12" ht="12" customHeight="1" x14ac:dyDescent="0.2">
      <c r="A149" s="263"/>
      <c r="B149" s="263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</row>
    <row r="150" spans="1:12" ht="12" customHeight="1" x14ac:dyDescent="0.2">
      <c r="A150" s="263"/>
      <c r="B150" s="263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</row>
    <row r="151" spans="1:12" ht="12" customHeight="1" x14ac:dyDescent="0.2">
      <c r="A151" s="263"/>
      <c r="B151" s="263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</row>
    <row r="152" spans="1:12" ht="12" customHeight="1" x14ac:dyDescent="0.2">
      <c r="A152" s="263"/>
      <c r="B152" s="263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</row>
    <row r="153" spans="1:12" ht="12" customHeight="1" x14ac:dyDescent="0.2">
      <c r="A153" s="263"/>
      <c r="B153" s="263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</row>
    <row r="154" spans="1:12" ht="12" customHeight="1" x14ac:dyDescent="0.2">
      <c r="A154" s="263"/>
      <c r="B154" s="263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</row>
    <row r="155" spans="1:12" ht="12" customHeight="1" x14ac:dyDescent="0.2">
      <c r="A155" s="263"/>
      <c r="B155" s="263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</row>
    <row r="156" spans="1:12" ht="12" customHeight="1" x14ac:dyDescent="0.2">
      <c r="A156" s="263"/>
      <c r="B156" s="263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</row>
    <row r="157" spans="1:12" ht="12" customHeight="1" x14ac:dyDescent="0.2">
      <c r="A157" s="263"/>
      <c r="B157" s="263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</row>
    <row r="158" spans="1:12" ht="12" customHeight="1" x14ac:dyDescent="0.2">
      <c r="A158" s="263"/>
      <c r="B158" s="263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</row>
    <row r="159" spans="1:12" ht="12" customHeight="1" x14ac:dyDescent="0.2">
      <c r="A159" s="263"/>
      <c r="B159" s="263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</row>
    <row r="160" spans="1:12" ht="12" customHeight="1" x14ac:dyDescent="0.2">
      <c r="A160" s="263"/>
      <c r="B160" s="263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</row>
    <row r="161" spans="1:12" ht="12" customHeight="1" x14ac:dyDescent="0.2">
      <c r="A161" s="263"/>
      <c r="B161" s="263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</row>
    <row r="162" spans="1:12" ht="12" customHeight="1" x14ac:dyDescent="0.2">
      <c r="A162" s="263"/>
      <c r="B162" s="263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</row>
    <row r="163" spans="1:12" ht="12" customHeight="1" x14ac:dyDescent="0.2">
      <c r="A163" s="263"/>
      <c r="B163" s="263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</row>
    <row r="164" spans="1:12" ht="12" customHeight="1" x14ac:dyDescent="0.2">
      <c r="A164" s="263"/>
      <c r="B164" s="263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</row>
    <row r="165" spans="1:12" ht="12" customHeight="1" x14ac:dyDescent="0.2">
      <c r="A165" s="263"/>
      <c r="B165" s="263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</row>
    <row r="166" spans="1:12" ht="12" customHeight="1" x14ac:dyDescent="0.2">
      <c r="A166" s="263"/>
      <c r="B166" s="263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</row>
    <row r="167" spans="1:12" ht="12" customHeight="1" x14ac:dyDescent="0.2">
      <c r="A167" s="263"/>
      <c r="B167" s="263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</row>
    <row r="168" spans="1:12" ht="12" customHeight="1" x14ac:dyDescent="0.2">
      <c r="A168" s="263"/>
      <c r="B168" s="263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</row>
    <row r="169" spans="1:12" ht="12" customHeight="1" x14ac:dyDescent="0.2">
      <c r="A169" s="263"/>
      <c r="B169" s="263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</row>
    <row r="170" spans="1:12" ht="12" customHeight="1" x14ac:dyDescent="0.2">
      <c r="A170" s="263"/>
      <c r="B170" s="263"/>
      <c r="C170" s="263"/>
      <c r="D170" s="263"/>
      <c r="E170" s="263"/>
      <c r="F170" s="263"/>
      <c r="G170" s="263"/>
      <c r="H170" s="263"/>
      <c r="I170" s="263"/>
      <c r="J170" s="263"/>
      <c r="K170" s="263"/>
      <c r="L170" s="263"/>
    </row>
    <row r="171" spans="1:12" ht="12" customHeight="1" x14ac:dyDescent="0.2">
      <c r="A171" s="263"/>
      <c r="B171" s="263"/>
      <c r="C171" s="263"/>
      <c r="D171" s="263"/>
      <c r="E171" s="263"/>
      <c r="F171" s="263"/>
      <c r="G171" s="263"/>
      <c r="H171" s="263"/>
      <c r="I171" s="263"/>
      <c r="J171" s="263"/>
      <c r="K171" s="263"/>
      <c r="L171" s="263"/>
    </row>
    <row r="172" spans="1:12" ht="12" customHeight="1" x14ac:dyDescent="0.2">
      <c r="A172" s="263"/>
      <c r="B172" s="263"/>
      <c r="C172" s="263"/>
      <c r="D172" s="263"/>
      <c r="E172" s="263"/>
      <c r="F172" s="263"/>
      <c r="G172" s="263"/>
      <c r="H172" s="263"/>
      <c r="I172" s="263"/>
      <c r="J172" s="263"/>
      <c r="K172" s="263"/>
      <c r="L172" s="263"/>
    </row>
    <row r="173" spans="1:12" ht="12" customHeight="1" x14ac:dyDescent="0.2">
      <c r="A173" s="263"/>
      <c r="B173" s="263"/>
      <c r="C173" s="263"/>
      <c r="D173" s="263"/>
      <c r="E173" s="263"/>
      <c r="F173" s="263"/>
      <c r="G173" s="263"/>
      <c r="H173" s="263"/>
      <c r="I173" s="263"/>
      <c r="J173" s="263"/>
      <c r="K173" s="263"/>
      <c r="L173" s="263"/>
    </row>
    <row r="174" spans="1:12" ht="12" customHeight="1" x14ac:dyDescent="0.2">
      <c r="A174" s="263"/>
      <c r="B174" s="263"/>
      <c r="C174" s="263"/>
      <c r="D174" s="263"/>
      <c r="E174" s="263"/>
      <c r="F174" s="263"/>
      <c r="G174" s="263"/>
      <c r="H174" s="263"/>
      <c r="I174" s="263"/>
      <c r="J174" s="263"/>
      <c r="K174" s="263"/>
      <c r="L174" s="263"/>
    </row>
    <row r="175" spans="1:12" ht="12" customHeight="1" x14ac:dyDescent="0.2">
      <c r="A175" s="263"/>
      <c r="B175" s="263"/>
      <c r="C175" s="263"/>
      <c r="D175" s="263"/>
      <c r="E175" s="263"/>
      <c r="F175" s="263"/>
      <c r="G175" s="263"/>
      <c r="H175" s="263"/>
      <c r="I175" s="263"/>
      <c r="J175" s="263"/>
      <c r="K175" s="263"/>
      <c r="L175" s="263"/>
    </row>
    <row r="176" spans="1:12" ht="12" customHeight="1" x14ac:dyDescent="0.2">
      <c r="A176" s="263"/>
      <c r="B176" s="263"/>
      <c r="C176" s="263"/>
      <c r="D176" s="263"/>
      <c r="E176" s="263"/>
      <c r="F176" s="263"/>
      <c r="G176" s="263"/>
      <c r="H176" s="263"/>
      <c r="I176" s="263"/>
      <c r="J176" s="263"/>
      <c r="K176" s="263"/>
      <c r="L176" s="263"/>
    </row>
    <row r="177" spans="1:12" ht="12" customHeight="1" x14ac:dyDescent="0.2">
      <c r="A177" s="263"/>
      <c r="B177" s="263"/>
      <c r="C177" s="263"/>
      <c r="D177" s="263"/>
      <c r="E177" s="263"/>
      <c r="F177" s="263"/>
      <c r="G177" s="263"/>
      <c r="H177" s="263"/>
      <c r="I177" s="263"/>
      <c r="J177" s="263"/>
      <c r="K177" s="263"/>
      <c r="L177" s="263"/>
    </row>
    <row r="178" spans="1:12" ht="12" customHeight="1" x14ac:dyDescent="0.2">
      <c r="A178" s="263"/>
      <c r="B178" s="263"/>
      <c r="C178" s="263"/>
      <c r="D178" s="263"/>
      <c r="E178" s="263"/>
      <c r="F178" s="263"/>
      <c r="G178" s="263"/>
      <c r="H178" s="263"/>
      <c r="I178" s="263"/>
      <c r="J178" s="263"/>
      <c r="K178" s="263"/>
      <c r="L178" s="263"/>
    </row>
    <row r="179" spans="1:12" ht="12" customHeight="1" x14ac:dyDescent="0.2">
      <c r="A179" s="263"/>
      <c r="B179" s="263"/>
      <c r="C179" s="263"/>
      <c r="D179" s="263"/>
      <c r="E179" s="263"/>
      <c r="F179" s="263"/>
      <c r="G179" s="263"/>
      <c r="H179" s="263"/>
      <c r="I179" s="263"/>
      <c r="J179" s="263"/>
      <c r="K179" s="263"/>
      <c r="L179" s="263"/>
    </row>
    <row r="180" spans="1:12" ht="12" customHeight="1" x14ac:dyDescent="0.2">
      <c r="A180" s="263"/>
      <c r="B180" s="263"/>
      <c r="C180" s="263"/>
      <c r="D180" s="263"/>
      <c r="E180" s="263"/>
      <c r="F180" s="263"/>
      <c r="G180" s="263"/>
      <c r="H180" s="263"/>
      <c r="I180" s="263"/>
      <c r="J180" s="263"/>
      <c r="K180" s="263"/>
      <c r="L180" s="263"/>
    </row>
    <row r="181" spans="1:12" ht="12" customHeight="1" x14ac:dyDescent="0.2">
      <c r="A181" s="263"/>
      <c r="B181" s="263"/>
      <c r="C181" s="263"/>
      <c r="D181" s="263"/>
      <c r="E181" s="263"/>
      <c r="F181" s="263"/>
      <c r="G181" s="263"/>
      <c r="H181" s="263"/>
      <c r="I181" s="263"/>
      <c r="J181" s="263"/>
      <c r="K181" s="263"/>
      <c r="L181" s="263"/>
    </row>
    <row r="182" spans="1:12" ht="12" customHeight="1" x14ac:dyDescent="0.2">
      <c r="A182" s="263"/>
      <c r="B182" s="263"/>
      <c r="C182" s="263"/>
      <c r="D182" s="263"/>
      <c r="E182" s="263"/>
      <c r="F182" s="263"/>
      <c r="G182" s="263"/>
      <c r="H182" s="263"/>
      <c r="I182" s="263"/>
      <c r="J182" s="263"/>
      <c r="K182" s="263"/>
      <c r="L182" s="263"/>
    </row>
    <row r="183" spans="1:12" ht="12" customHeight="1" x14ac:dyDescent="0.2">
      <c r="A183" s="263"/>
      <c r="B183" s="263"/>
      <c r="C183" s="263"/>
      <c r="D183" s="263"/>
      <c r="E183" s="263"/>
      <c r="F183" s="263"/>
      <c r="G183" s="263"/>
      <c r="H183" s="263"/>
      <c r="I183" s="263"/>
      <c r="J183" s="263"/>
      <c r="K183" s="263"/>
      <c r="L183" s="263"/>
    </row>
    <row r="184" spans="1:12" ht="12" customHeight="1" x14ac:dyDescent="0.2">
      <c r="A184" s="263"/>
      <c r="B184" s="263"/>
      <c r="C184" s="263"/>
      <c r="D184" s="263"/>
      <c r="E184" s="263"/>
      <c r="F184" s="263"/>
      <c r="G184" s="263"/>
      <c r="H184" s="263"/>
      <c r="I184" s="263"/>
      <c r="J184" s="263"/>
      <c r="K184" s="263"/>
      <c r="L184" s="263"/>
    </row>
    <row r="185" spans="1:12" ht="12" customHeight="1" x14ac:dyDescent="0.2">
      <c r="A185" s="263"/>
      <c r="B185" s="263"/>
      <c r="C185" s="263"/>
      <c r="D185" s="263"/>
      <c r="E185" s="263"/>
      <c r="F185" s="263"/>
      <c r="G185" s="263"/>
      <c r="H185" s="263"/>
      <c r="I185" s="263"/>
      <c r="J185" s="263"/>
      <c r="K185" s="263"/>
      <c r="L185" s="263"/>
    </row>
    <row r="186" spans="1:12" ht="12" customHeight="1" x14ac:dyDescent="0.2">
      <c r="A186" s="263"/>
      <c r="B186" s="263"/>
      <c r="C186" s="263"/>
      <c r="D186" s="263"/>
      <c r="E186" s="263"/>
      <c r="F186" s="263"/>
      <c r="G186" s="263"/>
      <c r="H186" s="263"/>
      <c r="I186" s="263"/>
      <c r="J186" s="263"/>
      <c r="K186" s="263"/>
      <c r="L186" s="263"/>
    </row>
    <row r="187" spans="1:12" ht="12" customHeight="1" x14ac:dyDescent="0.2">
      <c r="A187" s="263"/>
      <c r="B187" s="263"/>
      <c r="C187" s="263"/>
      <c r="D187" s="263"/>
      <c r="E187" s="263"/>
      <c r="F187" s="263"/>
      <c r="G187" s="263"/>
      <c r="H187" s="263"/>
      <c r="I187" s="263"/>
      <c r="J187" s="263"/>
      <c r="K187" s="263"/>
      <c r="L187" s="263"/>
    </row>
    <row r="188" spans="1:12" ht="12" customHeight="1" x14ac:dyDescent="0.2">
      <c r="A188" s="263"/>
      <c r="B188" s="263"/>
      <c r="C188" s="263"/>
      <c r="D188" s="263"/>
      <c r="E188" s="263"/>
      <c r="F188" s="263"/>
      <c r="G188" s="263"/>
      <c r="H188" s="263"/>
      <c r="I188" s="263"/>
      <c r="J188" s="263"/>
      <c r="K188" s="263"/>
      <c r="L188" s="263"/>
    </row>
    <row r="189" spans="1:12" ht="12" customHeight="1" x14ac:dyDescent="0.2">
      <c r="A189" s="263"/>
      <c r="B189" s="263"/>
      <c r="C189" s="263"/>
      <c r="D189" s="263"/>
      <c r="E189" s="263"/>
      <c r="F189" s="263"/>
      <c r="G189" s="263"/>
      <c r="H189" s="263"/>
      <c r="I189" s="263"/>
      <c r="J189" s="263"/>
      <c r="K189" s="263"/>
      <c r="L189" s="263"/>
    </row>
    <row r="190" spans="1:12" ht="12" customHeight="1" x14ac:dyDescent="0.2">
      <c r="A190" s="263"/>
      <c r="B190" s="263"/>
      <c r="C190" s="263"/>
      <c r="D190" s="263"/>
      <c r="E190" s="263"/>
      <c r="F190" s="263"/>
      <c r="G190" s="263"/>
      <c r="H190" s="263"/>
      <c r="I190" s="263"/>
      <c r="J190" s="263"/>
      <c r="K190" s="263"/>
      <c r="L190" s="263"/>
    </row>
    <row r="191" spans="1:12" ht="12" customHeight="1" x14ac:dyDescent="0.2">
      <c r="A191" s="263"/>
      <c r="B191" s="263"/>
      <c r="C191" s="263"/>
      <c r="D191" s="263"/>
      <c r="E191" s="263"/>
      <c r="F191" s="263"/>
      <c r="G191" s="263"/>
      <c r="H191" s="263"/>
      <c r="I191" s="263"/>
      <c r="J191" s="263"/>
      <c r="K191" s="263"/>
      <c r="L191" s="263"/>
    </row>
    <row r="192" spans="1:12" ht="12" customHeight="1" x14ac:dyDescent="0.2">
      <c r="A192" s="263"/>
      <c r="B192" s="263"/>
      <c r="C192" s="263"/>
      <c r="D192" s="263"/>
      <c r="E192" s="263"/>
      <c r="F192" s="263"/>
      <c r="G192" s="263"/>
      <c r="H192" s="263"/>
      <c r="I192" s="263"/>
      <c r="J192" s="263"/>
      <c r="K192" s="263"/>
      <c r="L192" s="263"/>
    </row>
    <row r="193" spans="1:12" ht="12" customHeight="1" x14ac:dyDescent="0.2">
      <c r="A193" s="263"/>
      <c r="B193" s="263"/>
      <c r="C193" s="263"/>
      <c r="D193" s="263"/>
      <c r="E193" s="263"/>
      <c r="F193" s="263"/>
      <c r="G193" s="263"/>
      <c r="H193" s="263"/>
      <c r="I193" s="263"/>
      <c r="J193" s="263"/>
      <c r="K193" s="263"/>
      <c r="L193" s="263"/>
    </row>
    <row r="194" spans="1:12" ht="12" customHeight="1" x14ac:dyDescent="0.2">
      <c r="A194" s="263"/>
      <c r="B194" s="263"/>
      <c r="C194" s="263"/>
      <c r="D194" s="263"/>
      <c r="E194" s="263"/>
      <c r="F194" s="263"/>
      <c r="G194" s="263"/>
      <c r="H194" s="263"/>
      <c r="I194" s="263"/>
      <c r="J194" s="263"/>
      <c r="K194" s="263"/>
      <c r="L194" s="263"/>
    </row>
    <row r="195" spans="1:12" ht="12" customHeight="1" x14ac:dyDescent="0.2">
      <c r="A195" s="263"/>
      <c r="B195" s="263"/>
      <c r="C195" s="263"/>
      <c r="D195" s="263"/>
      <c r="E195" s="263"/>
      <c r="F195" s="263"/>
      <c r="G195" s="263"/>
      <c r="H195" s="263"/>
      <c r="I195" s="263"/>
      <c r="J195" s="263"/>
      <c r="K195" s="263"/>
      <c r="L195" s="263"/>
    </row>
    <row r="196" spans="1:12" ht="12" customHeight="1" x14ac:dyDescent="0.2">
      <c r="A196" s="263"/>
      <c r="B196" s="263"/>
      <c r="C196" s="263"/>
      <c r="D196" s="263"/>
      <c r="E196" s="263"/>
      <c r="F196" s="263"/>
      <c r="G196" s="263"/>
      <c r="H196" s="263"/>
      <c r="I196" s="263"/>
      <c r="J196" s="263"/>
      <c r="K196" s="263"/>
      <c r="L196" s="263"/>
    </row>
    <row r="197" spans="1:12" ht="12" customHeight="1" x14ac:dyDescent="0.2">
      <c r="A197" s="263"/>
      <c r="B197" s="263"/>
      <c r="C197" s="263"/>
      <c r="D197" s="263"/>
      <c r="E197" s="263"/>
      <c r="F197" s="263"/>
      <c r="G197" s="263"/>
      <c r="H197" s="263"/>
      <c r="I197" s="263"/>
      <c r="J197" s="263"/>
      <c r="K197" s="263"/>
      <c r="L197" s="263"/>
    </row>
    <row r="198" spans="1:12" ht="12" customHeight="1" x14ac:dyDescent="0.2">
      <c r="A198" s="263"/>
      <c r="B198" s="263"/>
      <c r="C198" s="263"/>
      <c r="D198" s="263"/>
      <c r="E198" s="263"/>
      <c r="F198" s="263"/>
      <c r="G198" s="263"/>
      <c r="H198" s="263"/>
      <c r="I198" s="263"/>
      <c r="J198" s="263"/>
      <c r="K198" s="263"/>
      <c r="L198" s="263"/>
    </row>
    <row r="199" spans="1:12" ht="12" customHeight="1" x14ac:dyDescent="0.2">
      <c r="A199" s="263"/>
      <c r="B199" s="263"/>
      <c r="C199" s="263"/>
      <c r="D199" s="263"/>
      <c r="E199" s="263"/>
      <c r="F199" s="263"/>
      <c r="G199" s="263"/>
      <c r="H199" s="263"/>
      <c r="I199" s="263"/>
      <c r="J199" s="263"/>
      <c r="K199" s="263"/>
      <c r="L199" s="263"/>
    </row>
    <row r="200" spans="1:12" ht="12" customHeight="1" x14ac:dyDescent="0.2">
      <c r="A200" s="263"/>
      <c r="B200" s="263"/>
      <c r="C200" s="263"/>
      <c r="D200" s="263"/>
      <c r="E200" s="263"/>
      <c r="F200" s="263"/>
      <c r="G200" s="263"/>
      <c r="H200" s="263"/>
      <c r="I200" s="263"/>
      <c r="J200" s="263"/>
      <c r="K200" s="263"/>
      <c r="L200" s="263"/>
    </row>
    <row r="201" spans="1:12" ht="12" customHeight="1" x14ac:dyDescent="0.2">
      <c r="A201" s="263"/>
      <c r="B201" s="263"/>
      <c r="C201" s="263"/>
      <c r="D201" s="263"/>
      <c r="E201" s="263"/>
      <c r="F201" s="263"/>
      <c r="G201" s="263"/>
      <c r="H201" s="263"/>
      <c r="I201" s="263"/>
      <c r="J201" s="263"/>
      <c r="K201" s="263"/>
      <c r="L201" s="263"/>
    </row>
    <row r="202" spans="1:12" ht="12" customHeight="1" x14ac:dyDescent="0.2">
      <c r="A202" s="263"/>
      <c r="B202" s="263"/>
      <c r="C202" s="263"/>
      <c r="D202" s="263"/>
      <c r="E202" s="263"/>
      <c r="F202" s="263"/>
      <c r="G202" s="263"/>
      <c r="H202" s="263"/>
      <c r="I202" s="263"/>
      <c r="J202" s="263"/>
      <c r="K202" s="263"/>
      <c r="L202" s="263"/>
    </row>
    <row r="203" spans="1:12" ht="12" customHeight="1" x14ac:dyDescent="0.2">
      <c r="A203" s="263"/>
      <c r="B203" s="263"/>
      <c r="C203" s="263"/>
      <c r="D203" s="263"/>
      <c r="E203" s="263"/>
      <c r="F203" s="263"/>
      <c r="G203" s="263"/>
      <c r="H203" s="263"/>
      <c r="I203" s="263"/>
      <c r="J203" s="263"/>
      <c r="K203" s="263"/>
      <c r="L203" s="263"/>
    </row>
    <row r="204" spans="1:12" ht="12" customHeight="1" x14ac:dyDescent="0.2">
      <c r="A204" s="263"/>
      <c r="B204" s="263"/>
      <c r="C204" s="263"/>
      <c r="D204" s="263"/>
      <c r="E204" s="263"/>
      <c r="F204" s="263"/>
      <c r="G204" s="263"/>
      <c r="H204" s="263"/>
      <c r="I204" s="263"/>
      <c r="J204" s="263"/>
      <c r="K204" s="263"/>
      <c r="L204" s="263"/>
    </row>
    <row r="205" spans="1:12" ht="12" customHeight="1" x14ac:dyDescent="0.2">
      <c r="A205" s="263"/>
      <c r="B205" s="263"/>
      <c r="C205" s="263"/>
      <c r="D205" s="263"/>
      <c r="E205" s="263"/>
      <c r="F205" s="263"/>
      <c r="G205" s="263"/>
      <c r="H205" s="263"/>
      <c r="I205" s="263"/>
      <c r="J205" s="263"/>
      <c r="K205" s="263"/>
      <c r="L205" s="263"/>
    </row>
    <row r="206" spans="1:12" ht="12" customHeight="1" x14ac:dyDescent="0.2">
      <c r="A206" s="263"/>
      <c r="B206" s="263"/>
      <c r="C206" s="263"/>
      <c r="D206" s="263"/>
      <c r="E206" s="263"/>
      <c r="F206" s="263"/>
      <c r="G206" s="263"/>
      <c r="H206" s="263"/>
      <c r="I206" s="263"/>
      <c r="J206" s="263"/>
      <c r="K206" s="263"/>
      <c r="L206" s="263"/>
    </row>
    <row r="207" spans="1:12" ht="12" customHeight="1" x14ac:dyDescent="0.2">
      <c r="A207" s="263"/>
      <c r="B207" s="263"/>
      <c r="C207" s="263"/>
      <c r="D207" s="263"/>
      <c r="E207" s="263"/>
      <c r="F207" s="263"/>
      <c r="G207" s="263"/>
      <c r="H207" s="263"/>
      <c r="I207" s="263"/>
      <c r="J207" s="263"/>
      <c r="K207" s="263"/>
      <c r="L207" s="263"/>
    </row>
    <row r="208" spans="1:12" ht="12" customHeight="1" x14ac:dyDescent="0.2">
      <c r="A208" s="263"/>
      <c r="B208" s="263"/>
      <c r="C208" s="263"/>
      <c r="D208" s="263"/>
      <c r="E208" s="263"/>
      <c r="F208" s="263"/>
      <c r="G208" s="263"/>
      <c r="H208" s="263"/>
      <c r="I208" s="263"/>
      <c r="J208" s="263"/>
      <c r="K208" s="263"/>
      <c r="L208" s="263"/>
    </row>
    <row r="209" spans="1:12" ht="12" customHeight="1" x14ac:dyDescent="0.2">
      <c r="A209" s="263"/>
      <c r="B209" s="263"/>
      <c r="C209" s="263"/>
      <c r="D209" s="263"/>
      <c r="E209" s="263"/>
      <c r="F209" s="263"/>
      <c r="G209" s="263"/>
      <c r="H209" s="263"/>
      <c r="I209" s="263"/>
      <c r="J209" s="263"/>
      <c r="K209" s="263"/>
      <c r="L209" s="263"/>
    </row>
    <row r="210" spans="1:12" ht="12" customHeight="1" x14ac:dyDescent="0.2">
      <c r="A210" s="263"/>
      <c r="B210" s="263"/>
      <c r="C210" s="263"/>
      <c r="D210" s="263"/>
      <c r="E210" s="263"/>
      <c r="F210" s="263"/>
      <c r="G210" s="263"/>
      <c r="H210" s="263"/>
      <c r="I210" s="263"/>
      <c r="J210" s="263"/>
      <c r="K210" s="263"/>
      <c r="L210" s="263"/>
    </row>
    <row r="211" spans="1:12" ht="12" customHeight="1" x14ac:dyDescent="0.2">
      <c r="A211" s="263"/>
      <c r="B211" s="263"/>
      <c r="C211" s="263"/>
      <c r="D211" s="263"/>
      <c r="E211" s="263"/>
      <c r="F211" s="263"/>
      <c r="G211" s="263"/>
      <c r="H211" s="263"/>
      <c r="I211" s="263"/>
      <c r="J211" s="263"/>
      <c r="K211" s="263"/>
      <c r="L211" s="263"/>
    </row>
    <row r="212" spans="1:12" ht="12" customHeight="1" x14ac:dyDescent="0.2">
      <c r="A212" s="263"/>
      <c r="B212" s="263"/>
      <c r="C212" s="263"/>
      <c r="D212" s="263"/>
      <c r="E212" s="263"/>
      <c r="F212" s="263"/>
      <c r="G212" s="263"/>
      <c r="H212" s="263"/>
      <c r="I212" s="263"/>
      <c r="J212" s="263"/>
      <c r="K212" s="263"/>
      <c r="L212" s="263"/>
    </row>
    <row r="213" spans="1:12" ht="12" customHeight="1" x14ac:dyDescent="0.2">
      <c r="A213" s="263"/>
      <c r="B213" s="263"/>
      <c r="C213" s="263"/>
      <c r="D213" s="263"/>
      <c r="E213" s="263"/>
      <c r="F213" s="263"/>
      <c r="G213" s="263"/>
      <c r="H213" s="263"/>
      <c r="I213" s="263"/>
      <c r="J213" s="263"/>
      <c r="K213" s="263"/>
      <c r="L213" s="263"/>
    </row>
    <row r="214" spans="1:12" ht="12" customHeight="1" x14ac:dyDescent="0.2">
      <c r="A214" s="263"/>
      <c r="B214" s="263"/>
      <c r="C214" s="263"/>
      <c r="D214" s="263"/>
      <c r="E214" s="263"/>
      <c r="F214" s="263"/>
      <c r="G214" s="263"/>
      <c r="H214" s="263"/>
      <c r="I214" s="263"/>
      <c r="J214" s="263"/>
      <c r="K214" s="263"/>
      <c r="L214" s="263"/>
    </row>
    <row r="215" spans="1:12" ht="12" customHeight="1" x14ac:dyDescent="0.2">
      <c r="A215" s="263"/>
      <c r="B215" s="263"/>
      <c r="C215" s="263"/>
      <c r="D215" s="263"/>
      <c r="E215" s="263"/>
      <c r="F215" s="263"/>
      <c r="G215" s="263"/>
      <c r="H215" s="263"/>
      <c r="I215" s="263"/>
      <c r="J215" s="263"/>
      <c r="K215" s="263"/>
      <c r="L215" s="263"/>
    </row>
    <row r="216" spans="1:12" ht="12" customHeight="1" x14ac:dyDescent="0.2">
      <c r="A216" s="263"/>
      <c r="B216" s="263"/>
      <c r="C216" s="263"/>
      <c r="D216" s="263"/>
      <c r="E216" s="263"/>
      <c r="F216" s="263"/>
      <c r="G216" s="263"/>
      <c r="H216" s="263"/>
      <c r="I216" s="263"/>
      <c r="J216" s="263"/>
      <c r="K216" s="263"/>
      <c r="L216" s="263"/>
    </row>
    <row r="217" spans="1:12" ht="12" customHeight="1" x14ac:dyDescent="0.2">
      <c r="A217" s="263"/>
      <c r="B217" s="263"/>
      <c r="C217" s="263"/>
      <c r="D217" s="263"/>
      <c r="E217" s="263"/>
      <c r="F217" s="263"/>
      <c r="G217" s="263"/>
      <c r="H217" s="263"/>
      <c r="I217" s="263"/>
      <c r="J217" s="263"/>
      <c r="K217" s="263"/>
      <c r="L217" s="263"/>
    </row>
    <row r="218" spans="1:12" ht="12" customHeight="1" x14ac:dyDescent="0.2">
      <c r="A218" s="263"/>
      <c r="B218" s="263"/>
      <c r="C218" s="263"/>
      <c r="D218" s="263"/>
      <c r="E218" s="263"/>
      <c r="F218" s="263"/>
      <c r="G218" s="263"/>
      <c r="H218" s="263"/>
      <c r="I218" s="263"/>
      <c r="J218" s="263"/>
      <c r="K218" s="263"/>
      <c r="L218" s="263"/>
    </row>
    <row r="219" spans="1:12" ht="12" customHeight="1" x14ac:dyDescent="0.2">
      <c r="A219" s="263"/>
      <c r="B219" s="263"/>
      <c r="C219" s="263"/>
      <c r="D219" s="263"/>
      <c r="E219" s="263"/>
      <c r="F219" s="263"/>
      <c r="G219" s="263"/>
      <c r="H219" s="263"/>
      <c r="I219" s="263"/>
      <c r="J219" s="263"/>
      <c r="K219" s="263"/>
      <c r="L219" s="263"/>
    </row>
    <row r="220" spans="1:12" ht="12" customHeight="1" x14ac:dyDescent="0.2">
      <c r="A220" s="263"/>
      <c r="B220" s="263"/>
      <c r="C220" s="263"/>
      <c r="D220" s="263"/>
      <c r="E220" s="263"/>
      <c r="F220" s="263"/>
      <c r="G220" s="263"/>
      <c r="H220" s="263"/>
      <c r="I220" s="263"/>
      <c r="J220" s="263"/>
      <c r="K220" s="263"/>
      <c r="L220" s="263"/>
    </row>
    <row r="221" spans="1:12" ht="12" customHeight="1" x14ac:dyDescent="0.2">
      <c r="A221" s="263"/>
      <c r="B221" s="263"/>
      <c r="C221" s="263"/>
      <c r="D221" s="263"/>
      <c r="E221" s="263"/>
      <c r="F221" s="263"/>
      <c r="G221" s="263"/>
      <c r="H221" s="263"/>
      <c r="I221" s="263"/>
      <c r="J221" s="263"/>
      <c r="K221" s="263"/>
      <c r="L221" s="263"/>
    </row>
    <row r="222" spans="1:12" ht="12" customHeight="1" x14ac:dyDescent="0.2">
      <c r="A222" s="263"/>
      <c r="B222" s="263"/>
      <c r="C222" s="263"/>
      <c r="D222" s="263"/>
      <c r="E222" s="263"/>
      <c r="F222" s="263"/>
      <c r="G222" s="263"/>
      <c r="H222" s="263"/>
      <c r="I222" s="263"/>
      <c r="J222" s="263"/>
      <c r="K222" s="263"/>
      <c r="L222" s="263"/>
    </row>
    <row r="223" spans="1:12" ht="12" customHeight="1" x14ac:dyDescent="0.2">
      <c r="A223" s="263"/>
      <c r="B223" s="263"/>
      <c r="C223" s="263"/>
      <c r="D223" s="263"/>
      <c r="E223" s="263"/>
      <c r="F223" s="263"/>
      <c r="G223" s="263"/>
      <c r="H223" s="263"/>
      <c r="I223" s="263"/>
      <c r="J223" s="263"/>
      <c r="K223" s="263"/>
      <c r="L223" s="263"/>
    </row>
    <row r="224" spans="1:12" ht="12" customHeight="1" x14ac:dyDescent="0.2">
      <c r="A224" s="263"/>
      <c r="B224" s="263"/>
      <c r="C224" s="263"/>
      <c r="D224" s="263"/>
      <c r="E224" s="263"/>
      <c r="F224" s="263"/>
      <c r="G224" s="263"/>
      <c r="H224" s="263"/>
      <c r="I224" s="263"/>
      <c r="J224" s="263"/>
      <c r="K224" s="263"/>
      <c r="L224" s="263"/>
    </row>
    <row r="225" spans="1:12" ht="12" customHeight="1" x14ac:dyDescent="0.2">
      <c r="A225" s="263"/>
      <c r="B225" s="263"/>
      <c r="C225" s="263"/>
      <c r="D225" s="263"/>
      <c r="E225" s="263"/>
      <c r="F225" s="263"/>
      <c r="G225" s="263"/>
      <c r="H225" s="263"/>
      <c r="I225" s="263"/>
      <c r="J225" s="263"/>
      <c r="K225" s="263"/>
      <c r="L225" s="263"/>
    </row>
    <row r="226" spans="1:12" ht="12" customHeight="1" x14ac:dyDescent="0.2">
      <c r="A226" s="263"/>
      <c r="B226" s="263"/>
      <c r="C226" s="263"/>
      <c r="D226" s="263"/>
      <c r="E226" s="263"/>
      <c r="F226" s="263"/>
      <c r="G226" s="263"/>
      <c r="H226" s="263"/>
      <c r="I226" s="263"/>
      <c r="J226" s="263"/>
      <c r="K226" s="263"/>
      <c r="L226" s="263"/>
    </row>
    <row r="227" spans="1:12" ht="12" customHeight="1" x14ac:dyDescent="0.2">
      <c r="A227" s="263"/>
      <c r="B227" s="263"/>
      <c r="C227" s="263"/>
      <c r="D227" s="263"/>
      <c r="E227" s="263"/>
      <c r="F227" s="263"/>
      <c r="G227" s="263"/>
      <c r="H227" s="263"/>
      <c r="I227" s="263"/>
      <c r="J227" s="263"/>
      <c r="K227" s="263"/>
      <c r="L227" s="263"/>
    </row>
    <row r="228" spans="1:12" ht="12" customHeight="1" x14ac:dyDescent="0.2">
      <c r="A228" s="263"/>
      <c r="B228" s="263"/>
      <c r="C228" s="263"/>
      <c r="D228" s="263"/>
      <c r="E228" s="263"/>
      <c r="F228" s="263"/>
      <c r="G228" s="263"/>
      <c r="H228" s="263"/>
      <c r="I228" s="263"/>
      <c r="J228" s="263"/>
      <c r="K228" s="263"/>
      <c r="L228" s="263"/>
    </row>
    <row r="229" spans="1:12" ht="12" customHeight="1" x14ac:dyDescent="0.2">
      <c r="A229" s="263"/>
      <c r="B229" s="263"/>
      <c r="C229" s="263"/>
      <c r="D229" s="263"/>
      <c r="E229" s="263"/>
      <c r="F229" s="263"/>
      <c r="G229" s="263"/>
      <c r="H229" s="263"/>
      <c r="I229" s="263"/>
      <c r="J229" s="263"/>
      <c r="K229" s="263"/>
      <c r="L229" s="263"/>
    </row>
    <row r="230" spans="1:12" ht="12" customHeight="1" x14ac:dyDescent="0.2">
      <c r="A230" s="263"/>
      <c r="B230" s="263"/>
      <c r="C230" s="263"/>
      <c r="D230" s="263"/>
      <c r="E230" s="263"/>
      <c r="F230" s="263"/>
      <c r="G230" s="263"/>
      <c r="H230" s="263"/>
      <c r="I230" s="263"/>
      <c r="J230" s="263"/>
      <c r="K230" s="263"/>
      <c r="L230" s="263"/>
    </row>
    <row r="231" spans="1:12" ht="12" customHeight="1" x14ac:dyDescent="0.2">
      <c r="A231" s="263"/>
      <c r="B231" s="263"/>
      <c r="C231" s="263"/>
      <c r="D231" s="263"/>
      <c r="E231" s="263"/>
      <c r="F231" s="263"/>
      <c r="G231" s="263"/>
      <c r="H231" s="263"/>
      <c r="I231" s="263"/>
      <c r="J231" s="263"/>
      <c r="K231" s="263"/>
      <c r="L231" s="263"/>
    </row>
    <row r="232" spans="1:12" ht="12" customHeight="1" x14ac:dyDescent="0.2">
      <c r="A232" s="263"/>
      <c r="B232" s="263"/>
      <c r="C232" s="263"/>
      <c r="D232" s="263"/>
      <c r="E232" s="263"/>
      <c r="F232" s="263"/>
      <c r="G232" s="263"/>
      <c r="H232" s="263"/>
      <c r="I232" s="263"/>
      <c r="J232" s="263"/>
      <c r="K232" s="263"/>
      <c r="L232" s="263"/>
    </row>
    <row r="233" spans="1:12" ht="12" customHeight="1" x14ac:dyDescent="0.2">
      <c r="A233" s="263"/>
      <c r="B233" s="263"/>
      <c r="C233" s="263"/>
      <c r="D233" s="263"/>
      <c r="E233" s="263"/>
      <c r="F233" s="263"/>
      <c r="G233" s="263"/>
      <c r="H233" s="263"/>
      <c r="I233" s="263"/>
      <c r="J233" s="263"/>
      <c r="K233" s="263"/>
      <c r="L233" s="263"/>
    </row>
    <row r="234" spans="1:12" ht="12" customHeight="1" x14ac:dyDescent="0.2">
      <c r="A234" s="263"/>
      <c r="B234" s="263"/>
      <c r="C234" s="263"/>
      <c r="D234" s="263"/>
      <c r="E234" s="263"/>
      <c r="F234" s="263"/>
      <c r="G234" s="263"/>
      <c r="H234" s="263"/>
      <c r="I234" s="263"/>
      <c r="J234" s="263"/>
      <c r="K234" s="263"/>
      <c r="L234" s="263"/>
    </row>
    <row r="235" spans="1:12" ht="12" customHeight="1" x14ac:dyDescent="0.2">
      <c r="A235" s="263"/>
      <c r="B235" s="263"/>
      <c r="C235" s="263"/>
      <c r="D235" s="263"/>
      <c r="E235" s="263"/>
      <c r="F235" s="263"/>
      <c r="G235" s="263"/>
      <c r="H235" s="263"/>
      <c r="I235" s="263"/>
      <c r="J235" s="263"/>
      <c r="K235" s="263"/>
      <c r="L235" s="263"/>
    </row>
    <row r="236" spans="1:12" ht="12" customHeight="1" x14ac:dyDescent="0.2">
      <c r="A236" s="263"/>
      <c r="B236" s="263"/>
      <c r="C236" s="263"/>
      <c r="D236" s="263"/>
      <c r="E236" s="263"/>
      <c r="F236" s="263"/>
      <c r="G236" s="263"/>
      <c r="H236" s="263"/>
      <c r="I236" s="263"/>
      <c r="J236" s="263"/>
      <c r="K236" s="263"/>
      <c r="L236" s="263"/>
    </row>
    <row r="237" spans="1:12" ht="12" customHeight="1" x14ac:dyDescent="0.2">
      <c r="A237" s="263"/>
      <c r="B237" s="263"/>
      <c r="C237" s="263"/>
      <c r="D237" s="263"/>
      <c r="E237" s="263"/>
      <c r="F237" s="263"/>
      <c r="G237" s="263"/>
      <c r="H237" s="263"/>
      <c r="I237" s="263"/>
      <c r="J237" s="263"/>
      <c r="K237" s="263"/>
      <c r="L237" s="263"/>
    </row>
    <row r="238" spans="1:12" ht="12" customHeight="1" x14ac:dyDescent="0.2">
      <c r="A238" s="263"/>
      <c r="B238" s="263"/>
      <c r="C238" s="263"/>
      <c r="D238" s="263"/>
      <c r="E238" s="263"/>
      <c r="F238" s="263"/>
      <c r="G238" s="263"/>
      <c r="H238" s="263"/>
      <c r="I238" s="263"/>
      <c r="J238" s="263"/>
      <c r="K238" s="263"/>
      <c r="L238" s="263"/>
    </row>
    <row r="239" spans="1:12" ht="12" customHeight="1" x14ac:dyDescent="0.2">
      <c r="A239" s="263"/>
      <c r="B239" s="263"/>
      <c r="C239" s="263"/>
      <c r="D239" s="263"/>
      <c r="E239" s="263"/>
      <c r="F239" s="263"/>
      <c r="G239" s="263"/>
      <c r="H239" s="263"/>
      <c r="I239" s="263"/>
      <c r="J239" s="263"/>
      <c r="K239" s="263"/>
      <c r="L239" s="263"/>
    </row>
    <row r="240" spans="1:12" ht="12" customHeight="1" x14ac:dyDescent="0.2">
      <c r="A240" s="263"/>
      <c r="B240" s="263"/>
      <c r="C240" s="263"/>
      <c r="D240" s="263"/>
      <c r="E240" s="263"/>
      <c r="F240" s="263"/>
      <c r="G240" s="263"/>
      <c r="H240" s="263"/>
      <c r="I240" s="263"/>
      <c r="J240" s="263"/>
      <c r="K240" s="263"/>
      <c r="L240" s="263"/>
    </row>
    <row r="241" spans="1:12" ht="12" customHeight="1" x14ac:dyDescent="0.2">
      <c r="A241" s="263"/>
      <c r="B241" s="263"/>
      <c r="C241" s="263"/>
      <c r="D241" s="263"/>
      <c r="E241" s="263"/>
      <c r="F241" s="263"/>
      <c r="G241" s="263"/>
      <c r="H241" s="263"/>
      <c r="I241" s="263"/>
      <c r="J241" s="263"/>
      <c r="K241" s="263"/>
      <c r="L241" s="263"/>
    </row>
    <row r="242" spans="1:12" ht="12" customHeight="1" x14ac:dyDescent="0.2">
      <c r="A242" s="263"/>
      <c r="B242" s="263"/>
      <c r="C242" s="263"/>
      <c r="D242" s="263"/>
      <c r="E242" s="263"/>
      <c r="F242" s="263"/>
      <c r="G242" s="263"/>
      <c r="H242" s="263"/>
      <c r="I242" s="263"/>
      <c r="J242" s="263"/>
      <c r="K242" s="263"/>
      <c r="L242" s="263"/>
    </row>
    <row r="243" spans="1:12" ht="12" customHeight="1" x14ac:dyDescent="0.2">
      <c r="A243" s="263"/>
      <c r="B243" s="263"/>
      <c r="C243" s="263"/>
      <c r="D243" s="263"/>
      <c r="E243" s="263"/>
      <c r="F243" s="263"/>
      <c r="G243" s="263"/>
      <c r="H243" s="263"/>
      <c r="I243" s="263"/>
      <c r="J243" s="263"/>
      <c r="K243" s="263"/>
      <c r="L243" s="263"/>
    </row>
    <row r="244" spans="1:12" ht="12" customHeight="1" x14ac:dyDescent="0.2">
      <c r="A244" s="263"/>
      <c r="B244" s="263"/>
      <c r="C244" s="263"/>
      <c r="D244" s="263"/>
      <c r="E244" s="263"/>
      <c r="F244" s="263"/>
      <c r="G244" s="263"/>
      <c r="H244" s="263"/>
      <c r="I244" s="263"/>
      <c r="J244" s="263"/>
      <c r="K244" s="263"/>
      <c r="L244" s="263"/>
    </row>
    <row r="245" spans="1:12" ht="12" customHeight="1" x14ac:dyDescent="0.2">
      <c r="A245" s="263"/>
      <c r="B245" s="263"/>
      <c r="C245" s="263"/>
      <c r="D245" s="263"/>
      <c r="E245" s="263"/>
      <c r="F245" s="263"/>
      <c r="G245" s="263"/>
      <c r="H245" s="263"/>
      <c r="I245" s="263"/>
      <c r="J245" s="263"/>
      <c r="K245" s="263"/>
      <c r="L245" s="263"/>
    </row>
    <row r="246" spans="1:12" ht="12" customHeight="1" x14ac:dyDescent="0.2">
      <c r="A246" s="263"/>
      <c r="B246" s="263"/>
      <c r="C246" s="263"/>
      <c r="D246" s="263"/>
      <c r="E246" s="263"/>
      <c r="F246" s="263"/>
      <c r="G246" s="263"/>
      <c r="H246" s="263"/>
      <c r="I246" s="263"/>
      <c r="J246" s="263"/>
      <c r="K246" s="263"/>
      <c r="L246" s="263"/>
    </row>
    <row r="247" spans="1:12" ht="12" customHeight="1" x14ac:dyDescent="0.2">
      <c r="A247" s="263"/>
      <c r="B247" s="263"/>
      <c r="C247" s="263"/>
      <c r="D247" s="263"/>
      <c r="E247" s="263"/>
      <c r="F247" s="263"/>
      <c r="G247" s="263"/>
      <c r="H247" s="263"/>
      <c r="I247" s="263"/>
      <c r="J247" s="263"/>
      <c r="K247" s="263"/>
      <c r="L247" s="263"/>
    </row>
    <row r="248" spans="1:12" ht="12" customHeight="1" x14ac:dyDescent="0.2">
      <c r="A248" s="263"/>
      <c r="B248" s="263"/>
      <c r="C248" s="263"/>
      <c r="D248" s="263"/>
      <c r="E248" s="263"/>
      <c r="F248" s="263"/>
      <c r="G248" s="263"/>
      <c r="H248" s="263"/>
      <c r="I248" s="263"/>
      <c r="J248" s="263"/>
      <c r="K248" s="263"/>
      <c r="L248" s="263"/>
    </row>
    <row r="249" spans="1:12" ht="12" customHeight="1" x14ac:dyDescent="0.2">
      <c r="A249" s="263"/>
      <c r="B249" s="263"/>
      <c r="C249" s="263"/>
      <c r="D249" s="263"/>
      <c r="E249" s="263"/>
      <c r="F249" s="263"/>
      <c r="G249" s="263"/>
      <c r="H249" s="263"/>
      <c r="I249" s="263"/>
      <c r="J249" s="263"/>
      <c r="K249" s="263"/>
      <c r="L249" s="263"/>
    </row>
    <row r="250" spans="1:12" ht="12" customHeight="1" x14ac:dyDescent="0.2">
      <c r="A250" s="263"/>
      <c r="B250" s="263"/>
      <c r="C250" s="263"/>
      <c r="D250" s="263"/>
      <c r="E250" s="263"/>
      <c r="F250" s="263"/>
      <c r="G250" s="263"/>
      <c r="H250" s="263"/>
      <c r="I250" s="263"/>
      <c r="J250" s="263"/>
      <c r="K250" s="263"/>
      <c r="L250" s="263"/>
    </row>
    <row r="251" spans="1:12" ht="12" customHeight="1" x14ac:dyDescent="0.2">
      <c r="A251" s="263"/>
      <c r="B251" s="263"/>
      <c r="C251" s="263"/>
      <c r="D251" s="263"/>
      <c r="E251" s="263"/>
      <c r="F251" s="263"/>
      <c r="G251" s="263"/>
      <c r="H251" s="263"/>
      <c r="I251" s="263"/>
      <c r="J251" s="263"/>
      <c r="K251" s="263"/>
      <c r="L251" s="263"/>
    </row>
    <row r="252" spans="1:12" ht="12" customHeight="1" x14ac:dyDescent="0.2">
      <c r="A252" s="263"/>
      <c r="B252" s="263"/>
      <c r="C252" s="263"/>
      <c r="D252" s="263"/>
      <c r="E252" s="263"/>
      <c r="F252" s="263"/>
      <c r="G252" s="263"/>
      <c r="H252" s="263"/>
      <c r="I252" s="263"/>
      <c r="J252" s="263"/>
      <c r="K252" s="263"/>
      <c r="L252" s="263"/>
    </row>
    <row r="253" spans="1:12" ht="12" customHeight="1" x14ac:dyDescent="0.2">
      <c r="A253" s="263"/>
      <c r="B253" s="263"/>
      <c r="C253" s="263"/>
      <c r="D253" s="263"/>
      <c r="E253" s="263"/>
      <c r="F253" s="263"/>
      <c r="G253" s="263"/>
      <c r="H253" s="263"/>
      <c r="I253" s="263"/>
      <c r="J253" s="263"/>
      <c r="K253" s="263"/>
      <c r="L253" s="263"/>
    </row>
    <row r="254" spans="1:12" ht="12" customHeight="1" x14ac:dyDescent="0.2">
      <c r="A254" s="263"/>
      <c r="B254" s="263"/>
      <c r="C254" s="263"/>
      <c r="D254" s="263"/>
      <c r="E254" s="263"/>
      <c r="F254" s="263"/>
      <c r="G254" s="263"/>
      <c r="H254" s="263"/>
      <c r="I254" s="263"/>
      <c r="J254" s="263"/>
      <c r="K254" s="263"/>
      <c r="L254" s="263"/>
    </row>
    <row r="255" spans="1:12" ht="12" customHeight="1" x14ac:dyDescent="0.2">
      <c r="A255" s="263"/>
      <c r="B255" s="263"/>
      <c r="C255" s="263"/>
      <c r="D255" s="263"/>
      <c r="E255" s="263"/>
      <c r="F255" s="263"/>
      <c r="G255" s="263"/>
      <c r="H255" s="263"/>
      <c r="I255" s="263"/>
      <c r="J255" s="263"/>
      <c r="K255" s="263"/>
      <c r="L255" s="263"/>
    </row>
    <row r="256" spans="1:12" ht="12" customHeight="1" x14ac:dyDescent="0.2">
      <c r="A256" s="263"/>
      <c r="B256" s="263"/>
      <c r="C256" s="263"/>
      <c r="D256" s="263"/>
      <c r="E256" s="263"/>
      <c r="F256" s="263"/>
      <c r="G256" s="263"/>
      <c r="H256" s="263"/>
      <c r="I256" s="263"/>
      <c r="J256" s="263"/>
      <c r="K256" s="263"/>
      <c r="L256" s="263"/>
    </row>
    <row r="257" spans="1:12" ht="12" customHeight="1" x14ac:dyDescent="0.2">
      <c r="A257" s="263"/>
      <c r="B257" s="263"/>
      <c r="C257" s="263"/>
      <c r="D257" s="263"/>
      <c r="E257" s="263"/>
      <c r="F257" s="263"/>
      <c r="G257" s="263"/>
      <c r="H257" s="263"/>
      <c r="I257" s="263"/>
      <c r="J257" s="263"/>
      <c r="K257" s="263"/>
      <c r="L257" s="263"/>
    </row>
    <row r="258" spans="1:12" ht="12" customHeight="1" x14ac:dyDescent="0.2">
      <c r="A258" s="263"/>
      <c r="B258" s="263"/>
      <c r="C258" s="263"/>
      <c r="D258" s="263"/>
      <c r="E258" s="263"/>
      <c r="F258" s="263"/>
      <c r="G258" s="263"/>
      <c r="H258" s="263"/>
      <c r="I258" s="263"/>
      <c r="J258" s="263"/>
      <c r="K258" s="263"/>
      <c r="L258" s="263"/>
    </row>
    <row r="259" spans="1:12" ht="12" customHeight="1" x14ac:dyDescent="0.2">
      <c r="A259" s="263"/>
      <c r="B259" s="263"/>
      <c r="C259" s="263"/>
      <c r="D259" s="263"/>
      <c r="E259" s="263"/>
      <c r="F259" s="263"/>
      <c r="G259" s="263"/>
      <c r="H259" s="263"/>
      <c r="I259" s="263"/>
      <c r="J259" s="263"/>
      <c r="K259" s="263"/>
      <c r="L259" s="263"/>
    </row>
    <row r="260" spans="1:12" ht="12" customHeight="1" x14ac:dyDescent="0.2">
      <c r="A260" s="263"/>
      <c r="B260" s="263"/>
      <c r="C260" s="263"/>
      <c r="D260" s="263"/>
      <c r="E260" s="263"/>
      <c r="F260" s="263"/>
      <c r="G260" s="263"/>
      <c r="H260" s="263"/>
      <c r="I260" s="263"/>
      <c r="J260" s="263"/>
      <c r="K260" s="263"/>
      <c r="L260" s="263"/>
    </row>
    <row r="261" spans="1:12" ht="12" customHeight="1" x14ac:dyDescent="0.2">
      <c r="A261" s="263"/>
      <c r="B261" s="263"/>
      <c r="C261" s="263"/>
      <c r="D261" s="263"/>
      <c r="E261" s="263"/>
      <c r="F261" s="263"/>
      <c r="G261" s="263"/>
      <c r="H261" s="263"/>
      <c r="I261" s="263"/>
      <c r="J261" s="263"/>
      <c r="K261" s="263"/>
      <c r="L261" s="263"/>
    </row>
    <row r="262" spans="1:12" ht="12" customHeight="1" x14ac:dyDescent="0.2">
      <c r="A262" s="263"/>
      <c r="B262" s="263"/>
      <c r="C262" s="263"/>
      <c r="D262" s="263"/>
      <c r="E262" s="263"/>
      <c r="F262" s="263"/>
      <c r="G262" s="263"/>
      <c r="H262" s="263"/>
      <c r="I262" s="263"/>
      <c r="J262" s="263"/>
      <c r="K262" s="263"/>
      <c r="L262" s="263"/>
    </row>
    <row r="263" spans="1:12" ht="12" customHeight="1" x14ac:dyDescent="0.2">
      <c r="A263" s="263"/>
      <c r="B263" s="263"/>
      <c r="C263" s="263"/>
      <c r="D263" s="263"/>
      <c r="E263" s="263"/>
      <c r="F263" s="263"/>
      <c r="G263" s="263"/>
      <c r="H263" s="263"/>
      <c r="I263" s="263"/>
      <c r="J263" s="263"/>
      <c r="K263" s="263"/>
      <c r="L263" s="263"/>
    </row>
    <row r="264" spans="1:12" ht="12" customHeight="1" x14ac:dyDescent="0.2">
      <c r="A264" s="263"/>
      <c r="B264" s="263"/>
      <c r="C264" s="263"/>
      <c r="D264" s="263"/>
      <c r="E264" s="263"/>
      <c r="F264" s="263"/>
      <c r="G264" s="263"/>
      <c r="H264" s="263"/>
      <c r="I264" s="263"/>
      <c r="J264" s="263"/>
      <c r="K264" s="263"/>
      <c r="L264" s="263"/>
    </row>
    <row r="265" spans="1:12" ht="12" customHeight="1" x14ac:dyDescent="0.2">
      <c r="A265" s="263"/>
      <c r="B265" s="263"/>
      <c r="C265" s="263"/>
      <c r="D265" s="263"/>
      <c r="E265" s="263"/>
      <c r="F265" s="263"/>
      <c r="G265" s="263"/>
      <c r="H265" s="263"/>
      <c r="I265" s="263"/>
      <c r="J265" s="263"/>
      <c r="K265" s="263"/>
      <c r="L265" s="263"/>
    </row>
    <row r="266" spans="1:12" ht="12" customHeight="1" x14ac:dyDescent="0.2">
      <c r="A266" s="263"/>
      <c r="B266" s="263"/>
      <c r="C266" s="263"/>
      <c r="D266" s="263"/>
      <c r="E266" s="263"/>
      <c r="F266" s="263"/>
      <c r="G266" s="263"/>
      <c r="H266" s="263"/>
      <c r="I266" s="263"/>
      <c r="J266" s="263"/>
      <c r="K266" s="263"/>
      <c r="L266" s="263"/>
    </row>
    <row r="267" spans="1:12" ht="12" customHeight="1" x14ac:dyDescent="0.2">
      <c r="A267" s="263"/>
      <c r="B267" s="263"/>
      <c r="C267" s="263"/>
      <c r="D267" s="263"/>
      <c r="E267" s="263"/>
      <c r="F267" s="263"/>
      <c r="G267" s="263"/>
      <c r="H267" s="263"/>
      <c r="I267" s="263"/>
      <c r="J267" s="263"/>
      <c r="K267" s="263"/>
      <c r="L267" s="263"/>
    </row>
    <row r="268" spans="1:12" ht="12" customHeight="1" x14ac:dyDescent="0.2">
      <c r="A268" s="263"/>
      <c r="B268" s="263"/>
      <c r="C268" s="263"/>
      <c r="D268" s="263"/>
      <c r="E268" s="263"/>
      <c r="F268" s="263"/>
      <c r="G268" s="263"/>
      <c r="H268" s="263"/>
      <c r="I268" s="263"/>
      <c r="J268" s="263"/>
      <c r="K268" s="263"/>
      <c r="L268" s="263"/>
    </row>
    <row r="269" spans="1:12" ht="12" customHeight="1" x14ac:dyDescent="0.2">
      <c r="A269" s="263"/>
      <c r="B269" s="263"/>
      <c r="C269" s="263"/>
      <c r="D269" s="263"/>
      <c r="E269" s="263"/>
      <c r="F269" s="263"/>
      <c r="G269" s="263"/>
      <c r="H269" s="263"/>
      <c r="I269" s="263"/>
      <c r="J269" s="263"/>
      <c r="K269" s="263"/>
      <c r="L269" s="263"/>
    </row>
    <row r="270" spans="1:12" ht="12" customHeight="1" x14ac:dyDescent="0.2">
      <c r="A270" s="263"/>
      <c r="B270" s="263"/>
      <c r="C270" s="263"/>
      <c r="D270" s="263"/>
      <c r="E270" s="263"/>
      <c r="F270" s="263"/>
      <c r="G270" s="263"/>
      <c r="H270" s="263"/>
      <c r="I270" s="263"/>
      <c r="J270" s="263"/>
      <c r="K270" s="263"/>
      <c r="L270" s="263"/>
    </row>
    <row r="271" spans="1:12" ht="12" customHeight="1" x14ac:dyDescent="0.2">
      <c r="A271" s="263"/>
      <c r="B271" s="263"/>
      <c r="C271" s="263"/>
      <c r="D271" s="263"/>
      <c r="E271" s="263"/>
      <c r="F271" s="263"/>
      <c r="G271" s="263"/>
      <c r="H271" s="263"/>
      <c r="I271" s="263"/>
      <c r="J271" s="263"/>
      <c r="K271" s="263"/>
      <c r="L271" s="263"/>
    </row>
    <row r="272" spans="1:12" ht="12" customHeight="1" x14ac:dyDescent="0.2">
      <c r="A272" s="263"/>
      <c r="B272" s="263"/>
      <c r="C272" s="263"/>
      <c r="D272" s="263"/>
      <c r="E272" s="263"/>
      <c r="F272" s="263"/>
      <c r="G272" s="263"/>
      <c r="H272" s="263"/>
      <c r="I272" s="263"/>
      <c r="J272" s="263"/>
      <c r="K272" s="263"/>
      <c r="L272" s="263"/>
    </row>
    <row r="273" spans="1:12" ht="12" customHeight="1" x14ac:dyDescent="0.2">
      <c r="A273" s="263"/>
      <c r="B273" s="263"/>
      <c r="C273" s="263"/>
      <c r="D273" s="263"/>
      <c r="E273" s="263"/>
      <c r="F273" s="263"/>
      <c r="G273" s="263"/>
      <c r="H273" s="263"/>
      <c r="I273" s="263"/>
      <c r="J273" s="263"/>
      <c r="K273" s="263"/>
      <c r="L273" s="263"/>
    </row>
    <row r="274" spans="1:12" ht="12" customHeight="1" x14ac:dyDescent="0.2">
      <c r="A274" s="263"/>
      <c r="B274" s="263"/>
      <c r="C274" s="263"/>
      <c r="D274" s="263"/>
      <c r="E274" s="263"/>
      <c r="F274" s="263"/>
      <c r="G274" s="263"/>
      <c r="H274" s="263"/>
      <c r="I274" s="263"/>
      <c r="J274" s="263"/>
      <c r="K274" s="263"/>
      <c r="L274" s="263"/>
    </row>
    <row r="275" spans="1:12" ht="12" customHeight="1" x14ac:dyDescent="0.2">
      <c r="A275" s="263"/>
      <c r="B275" s="263"/>
      <c r="C275" s="263"/>
      <c r="D275" s="263"/>
      <c r="E275" s="263"/>
      <c r="F275" s="263"/>
      <c r="G275" s="263"/>
      <c r="H275" s="263"/>
      <c r="I275" s="263"/>
      <c r="J275" s="263"/>
      <c r="K275" s="263"/>
      <c r="L275" s="263"/>
    </row>
    <row r="276" spans="1:12" ht="12" customHeight="1" x14ac:dyDescent="0.2">
      <c r="A276" s="263"/>
      <c r="B276" s="263"/>
      <c r="C276" s="263"/>
      <c r="D276" s="263"/>
      <c r="E276" s="263"/>
      <c r="F276" s="263"/>
      <c r="G276" s="263"/>
      <c r="H276" s="263"/>
      <c r="I276" s="263"/>
      <c r="J276" s="263"/>
      <c r="K276" s="263"/>
      <c r="L276" s="263"/>
    </row>
    <row r="277" spans="1:12" ht="12" customHeight="1" x14ac:dyDescent="0.2">
      <c r="A277" s="263"/>
      <c r="B277" s="263"/>
      <c r="C277" s="263"/>
      <c r="D277" s="263"/>
      <c r="E277" s="263"/>
      <c r="F277" s="263"/>
      <c r="G277" s="263"/>
      <c r="H277" s="263"/>
      <c r="I277" s="263"/>
      <c r="J277" s="263"/>
      <c r="K277" s="263"/>
      <c r="L277" s="263"/>
    </row>
    <row r="278" spans="1:12" ht="12" customHeight="1" x14ac:dyDescent="0.2">
      <c r="A278" s="263"/>
      <c r="B278" s="263"/>
      <c r="C278" s="263"/>
      <c r="D278" s="263"/>
      <c r="E278" s="263"/>
      <c r="F278" s="263"/>
      <c r="G278" s="263"/>
      <c r="H278" s="263"/>
      <c r="I278" s="263"/>
      <c r="J278" s="263"/>
      <c r="K278" s="263"/>
      <c r="L278" s="263"/>
    </row>
    <row r="279" spans="1:12" ht="12" customHeight="1" x14ac:dyDescent="0.2">
      <c r="A279" s="263"/>
      <c r="B279" s="263"/>
      <c r="C279" s="263"/>
      <c r="D279" s="263"/>
      <c r="E279" s="263"/>
      <c r="F279" s="263"/>
      <c r="G279" s="263"/>
      <c r="H279" s="263"/>
      <c r="I279" s="263"/>
      <c r="J279" s="263"/>
      <c r="K279" s="263"/>
      <c r="L279" s="263"/>
    </row>
    <row r="280" spans="1:12" ht="12" customHeight="1" x14ac:dyDescent="0.2">
      <c r="A280" s="263"/>
      <c r="B280" s="263"/>
      <c r="C280" s="263"/>
      <c r="D280" s="263"/>
      <c r="E280" s="263"/>
      <c r="F280" s="263"/>
      <c r="G280" s="263"/>
      <c r="H280" s="263"/>
      <c r="I280" s="263"/>
      <c r="J280" s="263"/>
      <c r="K280" s="263"/>
      <c r="L280" s="263"/>
    </row>
    <row r="281" spans="1:12" ht="12" customHeight="1" x14ac:dyDescent="0.2">
      <c r="A281" s="263"/>
      <c r="B281" s="263"/>
      <c r="C281" s="263"/>
      <c r="D281" s="263"/>
      <c r="E281" s="263"/>
      <c r="F281" s="263"/>
      <c r="G281" s="263"/>
      <c r="H281" s="263"/>
      <c r="I281" s="263"/>
      <c r="J281" s="263"/>
      <c r="K281" s="263"/>
      <c r="L281" s="263"/>
    </row>
    <row r="282" spans="1:12" ht="12" customHeight="1" x14ac:dyDescent="0.2">
      <c r="A282" s="263"/>
      <c r="B282" s="263"/>
      <c r="C282" s="263"/>
      <c r="D282" s="263"/>
      <c r="E282" s="263"/>
      <c r="F282" s="263"/>
      <c r="G282" s="263"/>
      <c r="H282" s="263"/>
      <c r="I282" s="263"/>
      <c r="J282" s="263"/>
      <c r="K282" s="263"/>
      <c r="L282" s="263"/>
    </row>
    <row r="283" spans="1:12" ht="12" customHeight="1" x14ac:dyDescent="0.2">
      <c r="A283" s="263"/>
      <c r="B283" s="263"/>
      <c r="C283" s="263"/>
      <c r="D283" s="263"/>
      <c r="E283" s="263"/>
      <c r="F283" s="263"/>
      <c r="G283" s="263"/>
      <c r="H283" s="263"/>
      <c r="I283" s="263"/>
      <c r="J283" s="263"/>
      <c r="K283" s="263"/>
      <c r="L283" s="263"/>
    </row>
    <row r="284" spans="1:12" ht="12" customHeight="1" x14ac:dyDescent="0.2">
      <c r="A284" s="263"/>
      <c r="B284" s="263"/>
      <c r="C284" s="263"/>
      <c r="D284" s="263"/>
      <c r="E284" s="263"/>
      <c r="F284" s="263"/>
      <c r="G284" s="263"/>
      <c r="H284" s="263"/>
      <c r="I284" s="263"/>
      <c r="J284" s="263"/>
      <c r="K284" s="263"/>
      <c r="L284" s="263"/>
    </row>
    <row r="285" spans="1:12" ht="12" customHeight="1" x14ac:dyDescent="0.2">
      <c r="A285" s="263"/>
      <c r="B285" s="263"/>
      <c r="C285" s="263"/>
      <c r="D285" s="263"/>
      <c r="E285" s="263"/>
      <c r="F285" s="263"/>
      <c r="G285" s="263"/>
      <c r="H285" s="263"/>
      <c r="I285" s="263"/>
      <c r="J285" s="263"/>
      <c r="K285" s="263"/>
      <c r="L285" s="263"/>
    </row>
    <row r="286" spans="1:12" ht="12" customHeight="1" x14ac:dyDescent="0.2">
      <c r="A286" s="263"/>
      <c r="B286" s="263"/>
      <c r="C286" s="263"/>
      <c r="D286" s="263"/>
      <c r="E286" s="263"/>
      <c r="F286" s="263"/>
      <c r="G286" s="263"/>
      <c r="H286" s="263"/>
      <c r="I286" s="263"/>
      <c r="J286" s="263"/>
      <c r="K286" s="263"/>
      <c r="L286" s="263"/>
    </row>
    <row r="287" spans="1:12" ht="12" customHeight="1" x14ac:dyDescent="0.2">
      <c r="A287" s="263"/>
      <c r="B287" s="263"/>
      <c r="C287" s="263"/>
      <c r="D287" s="263"/>
      <c r="E287" s="263"/>
      <c r="F287" s="263"/>
      <c r="G287" s="263"/>
      <c r="H287" s="263"/>
      <c r="I287" s="263"/>
      <c r="J287" s="263"/>
      <c r="K287" s="263"/>
      <c r="L287" s="263"/>
    </row>
    <row r="288" spans="1:12" ht="12" customHeight="1" x14ac:dyDescent="0.2">
      <c r="A288" s="263"/>
      <c r="B288" s="263"/>
      <c r="C288" s="263"/>
      <c r="D288" s="263"/>
      <c r="E288" s="263"/>
      <c r="F288" s="263"/>
      <c r="G288" s="263"/>
      <c r="H288" s="263"/>
      <c r="I288" s="263"/>
      <c r="J288" s="263"/>
      <c r="K288" s="263"/>
      <c r="L288" s="263"/>
    </row>
    <row r="289" spans="1:12" ht="12" customHeight="1" x14ac:dyDescent="0.2">
      <c r="A289" s="263"/>
      <c r="B289" s="263"/>
      <c r="C289" s="263"/>
      <c r="D289" s="263"/>
      <c r="E289" s="263"/>
      <c r="F289" s="263"/>
      <c r="G289" s="263"/>
      <c r="H289" s="263"/>
      <c r="I289" s="263"/>
      <c r="J289" s="263"/>
      <c r="K289" s="263"/>
      <c r="L289" s="263"/>
    </row>
    <row r="290" spans="1:12" ht="12" customHeight="1" x14ac:dyDescent="0.2">
      <c r="A290" s="263"/>
      <c r="B290" s="263"/>
      <c r="C290" s="263"/>
      <c r="D290" s="263"/>
      <c r="E290" s="263"/>
      <c r="F290" s="263"/>
      <c r="G290" s="263"/>
      <c r="H290" s="263"/>
      <c r="I290" s="263"/>
      <c r="J290" s="263"/>
      <c r="K290" s="263"/>
      <c r="L290" s="263"/>
    </row>
    <row r="291" spans="1:12" ht="12" customHeight="1" x14ac:dyDescent="0.2">
      <c r="A291" s="263"/>
      <c r="B291" s="263"/>
      <c r="C291" s="263"/>
      <c r="D291" s="263"/>
      <c r="E291" s="263"/>
      <c r="F291" s="263"/>
      <c r="G291" s="263"/>
      <c r="H291" s="263"/>
      <c r="I291" s="263"/>
      <c r="J291" s="263"/>
      <c r="K291" s="263"/>
      <c r="L291" s="263"/>
    </row>
    <row r="292" spans="1:12" ht="12" customHeight="1" x14ac:dyDescent="0.2">
      <c r="A292" s="263"/>
      <c r="B292" s="263"/>
      <c r="C292" s="263"/>
      <c r="D292" s="263"/>
      <c r="E292" s="263"/>
      <c r="F292" s="263"/>
      <c r="G292" s="263"/>
      <c r="H292" s="263"/>
      <c r="I292" s="263"/>
      <c r="J292" s="263"/>
      <c r="K292" s="263"/>
      <c r="L292" s="263"/>
    </row>
    <row r="293" spans="1:12" ht="12" customHeight="1" x14ac:dyDescent="0.2">
      <c r="A293" s="263"/>
      <c r="B293" s="263"/>
      <c r="C293" s="263"/>
      <c r="D293" s="263"/>
      <c r="E293" s="263"/>
      <c r="F293" s="263"/>
      <c r="G293" s="263"/>
      <c r="H293" s="263"/>
      <c r="I293" s="263"/>
      <c r="J293" s="263"/>
      <c r="K293" s="263"/>
      <c r="L293" s="263"/>
    </row>
    <row r="294" spans="1:12" ht="12" customHeight="1" x14ac:dyDescent="0.2">
      <c r="A294" s="263"/>
      <c r="B294" s="263"/>
      <c r="C294" s="263"/>
      <c r="D294" s="263"/>
      <c r="E294" s="263"/>
      <c r="F294" s="263"/>
      <c r="G294" s="263"/>
      <c r="H294" s="263"/>
      <c r="I294" s="263"/>
      <c r="J294" s="263"/>
      <c r="K294" s="263"/>
      <c r="L294" s="263"/>
    </row>
    <row r="295" spans="1:12" ht="12" customHeight="1" x14ac:dyDescent="0.2">
      <c r="A295" s="263"/>
      <c r="B295" s="263"/>
      <c r="C295" s="263"/>
      <c r="D295" s="263"/>
      <c r="E295" s="263"/>
      <c r="F295" s="263"/>
      <c r="G295" s="263"/>
      <c r="H295" s="263"/>
      <c r="I295" s="263"/>
      <c r="J295" s="263"/>
      <c r="K295" s="263"/>
      <c r="L295" s="263"/>
    </row>
    <row r="296" spans="1:12" ht="12" customHeight="1" x14ac:dyDescent="0.2">
      <c r="A296" s="263"/>
      <c r="B296" s="263"/>
      <c r="C296" s="263"/>
      <c r="D296" s="263"/>
      <c r="E296" s="263"/>
      <c r="F296" s="263"/>
      <c r="G296" s="263"/>
      <c r="H296" s="263"/>
      <c r="I296" s="263"/>
      <c r="J296" s="263"/>
      <c r="K296" s="263"/>
      <c r="L296" s="263"/>
    </row>
    <row r="297" spans="1:12" ht="12" customHeight="1" x14ac:dyDescent="0.2">
      <c r="A297" s="263"/>
      <c r="B297" s="263"/>
      <c r="C297" s="263"/>
      <c r="D297" s="263"/>
      <c r="E297" s="263"/>
      <c r="F297" s="263"/>
      <c r="G297" s="263"/>
      <c r="H297" s="263"/>
      <c r="I297" s="263"/>
      <c r="J297" s="263"/>
      <c r="K297" s="263"/>
      <c r="L297" s="263"/>
    </row>
    <row r="298" spans="1:12" ht="12" customHeight="1" x14ac:dyDescent="0.2">
      <c r="A298" s="263"/>
      <c r="B298" s="263"/>
      <c r="C298" s="263"/>
      <c r="D298" s="263"/>
      <c r="E298" s="263"/>
      <c r="F298" s="263"/>
      <c r="G298" s="263"/>
      <c r="H298" s="263"/>
      <c r="I298" s="263"/>
      <c r="J298" s="263"/>
      <c r="K298" s="263"/>
      <c r="L298" s="263"/>
    </row>
    <row r="299" spans="1:12" ht="12" customHeight="1" x14ac:dyDescent="0.2">
      <c r="A299" s="263"/>
      <c r="B299" s="263"/>
      <c r="C299" s="263"/>
      <c r="D299" s="263"/>
      <c r="E299" s="263"/>
      <c r="F299" s="263"/>
      <c r="G299" s="263"/>
      <c r="H299" s="263"/>
      <c r="I299" s="263"/>
      <c r="J299" s="263"/>
      <c r="K299" s="263"/>
      <c r="L299" s="263"/>
    </row>
    <row r="300" spans="1:12" ht="12" customHeight="1" x14ac:dyDescent="0.2">
      <c r="A300" s="263"/>
      <c r="B300" s="263"/>
      <c r="C300" s="263"/>
      <c r="D300" s="263"/>
      <c r="E300" s="263"/>
      <c r="F300" s="263"/>
      <c r="G300" s="263"/>
      <c r="H300" s="263"/>
      <c r="I300" s="263"/>
      <c r="J300" s="263"/>
      <c r="K300" s="263"/>
      <c r="L300" s="263"/>
    </row>
    <row r="301" spans="1:12" ht="12" customHeight="1" x14ac:dyDescent="0.2">
      <c r="A301" s="263"/>
      <c r="B301" s="263"/>
      <c r="C301" s="263"/>
      <c r="D301" s="263"/>
      <c r="E301" s="263"/>
      <c r="F301" s="263"/>
      <c r="G301" s="263"/>
      <c r="H301" s="263"/>
      <c r="I301" s="263"/>
      <c r="J301" s="263"/>
      <c r="K301" s="263"/>
      <c r="L301" s="263"/>
    </row>
    <row r="302" spans="1:12" ht="12" customHeight="1" x14ac:dyDescent="0.2">
      <c r="A302" s="263"/>
      <c r="B302" s="263"/>
      <c r="C302" s="263"/>
      <c r="D302" s="263"/>
      <c r="E302" s="263"/>
      <c r="F302" s="263"/>
      <c r="G302" s="263"/>
      <c r="H302" s="263"/>
      <c r="I302" s="263"/>
      <c r="J302" s="263"/>
      <c r="K302" s="263"/>
      <c r="L302" s="263"/>
    </row>
    <row r="303" spans="1:12" ht="12" customHeight="1" x14ac:dyDescent="0.2">
      <c r="A303" s="263"/>
      <c r="B303" s="263"/>
      <c r="C303" s="263"/>
      <c r="D303" s="263"/>
      <c r="E303" s="263"/>
      <c r="F303" s="263"/>
      <c r="G303" s="263"/>
      <c r="H303" s="263"/>
      <c r="I303" s="263"/>
      <c r="J303" s="263"/>
      <c r="K303" s="263"/>
      <c r="L303" s="263"/>
    </row>
    <row r="304" spans="1:12" ht="12" customHeight="1" x14ac:dyDescent="0.2">
      <c r="A304" s="263"/>
      <c r="B304" s="263"/>
      <c r="C304" s="263"/>
      <c r="D304" s="263"/>
      <c r="E304" s="263"/>
      <c r="F304" s="263"/>
      <c r="G304" s="263"/>
      <c r="H304" s="263"/>
      <c r="I304" s="263"/>
      <c r="J304" s="263"/>
      <c r="K304" s="263"/>
      <c r="L304" s="263"/>
    </row>
    <row r="305" spans="1:12" ht="12" customHeight="1" x14ac:dyDescent="0.2">
      <c r="A305" s="263"/>
      <c r="B305" s="263"/>
      <c r="C305" s="263"/>
      <c r="D305" s="263"/>
      <c r="E305" s="263"/>
      <c r="F305" s="263"/>
      <c r="G305" s="263"/>
      <c r="H305" s="263"/>
      <c r="I305" s="263"/>
      <c r="J305" s="263"/>
      <c r="K305" s="263"/>
      <c r="L305" s="263"/>
    </row>
    <row r="306" spans="1:12" ht="12" customHeight="1" x14ac:dyDescent="0.2">
      <c r="A306" s="263"/>
      <c r="B306" s="263"/>
      <c r="C306" s="263"/>
      <c r="D306" s="263"/>
      <c r="E306" s="263"/>
      <c r="F306" s="263"/>
      <c r="G306" s="263"/>
      <c r="H306" s="263"/>
      <c r="I306" s="263"/>
      <c r="J306" s="263"/>
      <c r="K306" s="263"/>
      <c r="L306" s="263"/>
    </row>
    <row r="307" spans="1:12" ht="12" customHeight="1" x14ac:dyDescent="0.2">
      <c r="A307" s="263"/>
      <c r="B307" s="263"/>
      <c r="C307" s="263"/>
      <c r="D307" s="263"/>
      <c r="E307" s="263"/>
      <c r="F307" s="263"/>
      <c r="G307" s="263"/>
      <c r="H307" s="263"/>
      <c r="I307" s="263"/>
      <c r="J307" s="263"/>
      <c r="K307" s="263"/>
      <c r="L307" s="263"/>
    </row>
    <row r="308" spans="1:12" ht="12" customHeight="1" x14ac:dyDescent="0.2">
      <c r="A308" s="263"/>
      <c r="B308" s="263"/>
      <c r="C308" s="263"/>
      <c r="D308" s="263"/>
      <c r="E308" s="263"/>
      <c r="F308" s="263"/>
      <c r="G308" s="263"/>
      <c r="H308" s="263"/>
      <c r="I308" s="263"/>
      <c r="J308" s="263"/>
      <c r="K308" s="263"/>
      <c r="L308" s="263"/>
    </row>
    <row r="309" spans="1:12" ht="12" customHeight="1" x14ac:dyDescent="0.2">
      <c r="A309" s="263"/>
      <c r="B309" s="263"/>
      <c r="C309" s="263"/>
      <c r="D309" s="263"/>
      <c r="E309" s="263"/>
      <c r="F309" s="263"/>
      <c r="G309" s="263"/>
      <c r="H309" s="263"/>
      <c r="I309" s="263"/>
      <c r="J309" s="263"/>
      <c r="K309" s="263"/>
      <c r="L309" s="263"/>
    </row>
    <row r="310" spans="1:12" ht="12" customHeight="1" x14ac:dyDescent="0.2">
      <c r="A310" s="263"/>
      <c r="B310" s="263"/>
      <c r="C310" s="263"/>
      <c r="D310" s="263"/>
      <c r="E310" s="263"/>
      <c r="F310" s="263"/>
      <c r="G310" s="263"/>
      <c r="H310" s="263"/>
      <c r="I310" s="263"/>
      <c r="J310" s="263"/>
      <c r="K310" s="263"/>
      <c r="L310" s="263"/>
    </row>
    <row r="311" spans="1:12" ht="12" customHeight="1" x14ac:dyDescent="0.2">
      <c r="A311" s="263"/>
      <c r="B311" s="263"/>
      <c r="C311" s="263"/>
      <c r="D311" s="263"/>
      <c r="E311" s="263"/>
      <c r="F311" s="263"/>
      <c r="G311" s="263"/>
      <c r="H311" s="263"/>
      <c r="I311" s="263"/>
      <c r="J311" s="263"/>
      <c r="K311" s="263"/>
      <c r="L311" s="263"/>
    </row>
    <row r="312" spans="1:12" ht="12" customHeight="1" x14ac:dyDescent="0.2">
      <c r="A312" s="263"/>
      <c r="B312" s="263"/>
      <c r="C312" s="263"/>
      <c r="D312" s="263"/>
      <c r="E312" s="263"/>
      <c r="F312" s="263"/>
      <c r="G312" s="263"/>
      <c r="H312" s="263"/>
      <c r="I312" s="263"/>
      <c r="J312" s="263"/>
      <c r="K312" s="263"/>
      <c r="L312" s="263"/>
    </row>
    <row r="313" spans="1:12" ht="12" customHeight="1" x14ac:dyDescent="0.2">
      <c r="A313" s="263"/>
      <c r="B313" s="263"/>
      <c r="C313" s="263"/>
      <c r="D313" s="263"/>
      <c r="E313" s="263"/>
      <c r="F313" s="263"/>
      <c r="G313" s="263"/>
      <c r="H313" s="263"/>
      <c r="I313" s="263"/>
      <c r="J313" s="263"/>
      <c r="K313" s="263"/>
      <c r="L313" s="263"/>
    </row>
    <row r="314" spans="1:12" ht="12" customHeight="1" x14ac:dyDescent="0.2">
      <c r="A314" s="263"/>
      <c r="B314" s="263"/>
      <c r="C314" s="263"/>
      <c r="D314" s="263"/>
      <c r="E314" s="263"/>
      <c r="F314" s="263"/>
      <c r="G314" s="263"/>
      <c r="H314" s="263"/>
      <c r="I314" s="263"/>
      <c r="J314" s="263"/>
      <c r="K314" s="263"/>
      <c r="L314" s="263"/>
    </row>
    <row r="315" spans="1:12" ht="12" customHeight="1" x14ac:dyDescent="0.2">
      <c r="A315" s="263"/>
      <c r="B315" s="263"/>
      <c r="C315" s="263"/>
      <c r="D315" s="263"/>
      <c r="E315" s="263"/>
      <c r="F315" s="263"/>
      <c r="G315" s="263"/>
      <c r="H315" s="263"/>
      <c r="I315" s="263"/>
      <c r="J315" s="263"/>
      <c r="K315" s="263"/>
      <c r="L315" s="263"/>
    </row>
    <row r="316" spans="1:12" ht="12" customHeight="1" x14ac:dyDescent="0.2">
      <c r="A316" s="263"/>
      <c r="B316" s="263"/>
      <c r="C316" s="263"/>
      <c r="D316" s="263"/>
      <c r="E316" s="263"/>
      <c r="F316" s="263"/>
      <c r="G316" s="263"/>
      <c r="H316" s="263"/>
      <c r="I316" s="263"/>
      <c r="J316" s="263"/>
      <c r="K316" s="263"/>
      <c r="L316" s="263"/>
    </row>
    <row r="317" spans="1:12" ht="12" customHeight="1" x14ac:dyDescent="0.2">
      <c r="A317" s="263"/>
      <c r="B317" s="263"/>
      <c r="C317" s="263"/>
      <c r="D317" s="263"/>
      <c r="E317" s="263"/>
      <c r="F317" s="263"/>
      <c r="G317" s="263"/>
      <c r="H317" s="263"/>
      <c r="I317" s="263"/>
      <c r="J317" s="263"/>
      <c r="K317" s="263"/>
      <c r="L317" s="263"/>
    </row>
    <row r="318" spans="1:12" ht="12" customHeight="1" x14ac:dyDescent="0.2">
      <c r="A318" s="263"/>
      <c r="B318" s="263"/>
      <c r="C318" s="263"/>
      <c r="D318" s="263"/>
      <c r="E318" s="263"/>
      <c r="F318" s="263"/>
      <c r="G318" s="263"/>
      <c r="H318" s="263"/>
      <c r="I318" s="263"/>
      <c r="J318" s="263"/>
      <c r="K318" s="263"/>
      <c r="L318" s="263"/>
    </row>
    <row r="319" spans="1:12" ht="12" customHeight="1" x14ac:dyDescent="0.2">
      <c r="A319" s="263"/>
      <c r="B319" s="263"/>
      <c r="C319" s="263"/>
      <c r="D319" s="263"/>
      <c r="E319" s="263"/>
      <c r="F319" s="263"/>
      <c r="G319" s="263"/>
      <c r="H319" s="263"/>
      <c r="I319" s="263"/>
      <c r="J319" s="263"/>
      <c r="K319" s="263"/>
      <c r="L319" s="263"/>
    </row>
    <row r="320" spans="1:12" ht="12" customHeight="1" x14ac:dyDescent="0.2">
      <c r="A320" s="263"/>
      <c r="B320" s="263"/>
      <c r="C320" s="263"/>
      <c r="D320" s="263"/>
      <c r="E320" s="263"/>
      <c r="F320" s="263"/>
      <c r="G320" s="263"/>
      <c r="H320" s="263"/>
      <c r="I320" s="263"/>
      <c r="J320" s="263"/>
      <c r="K320" s="263"/>
      <c r="L320" s="263"/>
    </row>
    <row r="321" spans="1:12" ht="12" customHeight="1" x14ac:dyDescent="0.2">
      <c r="A321" s="263"/>
      <c r="B321" s="263"/>
      <c r="C321" s="263"/>
      <c r="D321" s="263"/>
      <c r="E321" s="263"/>
      <c r="F321" s="263"/>
      <c r="G321" s="263"/>
      <c r="H321" s="263"/>
      <c r="I321" s="263"/>
      <c r="J321" s="263"/>
      <c r="K321" s="263"/>
      <c r="L321" s="263"/>
    </row>
    <row r="322" spans="1:12" ht="12" customHeight="1" x14ac:dyDescent="0.2">
      <c r="A322" s="263"/>
      <c r="B322" s="263"/>
      <c r="C322" s="263"/>
      <c r="D322" s="263"/>
      <c r="E322" s="263"/>
      <c r="F322" s="263"/>
      <c r="G322" s="263"/>
      <c r="H322" s="263"/>
      <c r="I322" s="263"/>
      <c r="J322" s="263"/>
      <c r="K322" s="263"/>
      <c r="L322" s="263"/>
    </row>
    <row r="323" spans="1:12" ht="12" customHeight="1" x14ac:dyDescent="0.2">
      <c r="A323" s="263"/>
      <c r="B323" s="263"/>
      <c r="C323" s="263"/>
      <c r="D323" s="263"/>
      <c r="E323" s="263"/>
      <c r="F323" s="263"/>
      <c r="G323" s="263"/>
      <c r="H323" s="263"/>
      <c r="I323" s="263"/>
      <c r="J323" s="263"/>
      <c r="K323" s="263"/>
      <c r="L323" s="263"/>
    </row>
    <row r="324" spans="1:12" ht="12" customHeight="1" x14ac:dyDescent="0.2">
      <c r="A324" s="263"/>
      <c r="B324" s="263"/>
      <c r="C324" s="263"/>
      <c r="D324" s="263"/>
      <c r="E324" s="263"/>
      <c r="F324" s="263"/>
      <c r="G324" s="263"/>
      <c r="H324" s="263"/>
      <c r="I324" s="263"/>
      <c r="J324" s="263"/>
      <c r="K324" s="263"/>
      <c r="L324" s="263"/>
    </row>
    <row r="325" spans="1:12" ht="12" customHeight="1" x14ac:dyDescent="0.2">
      <c r="A325" s="263"/>
      <c r="B325" s="263"/>
      <c r="C325" s="263"/>
      <c r="D325" s="263"/>
      <c r="E325" s="263"/>
      <c r="F325" s="263"/>
      <c r="G325" s="263"/>
      <c r="H325" s="263"/>
      <c r="I325" s="263"/>
      <c r="J325" s="263"/>
      <c r="K325" s="263"/>
      <c r="L325" s="263"/>
    </row>
    <row r="326" spans="1:12" ht="12" customHeight="1" x14ac:dyDescent="0.2">
      <c r="A326" s="263"/>
      <c r="B326" s="263"/>
      <c r="C326" s="263"/>
      <c r="D326" s="263"/>
      <c r="E326" s="263"/>
      <c r="F326" s="263"/>
      <c r="G326" s="263"/>
      <c r="H326" s="263"/>
      <c r="I326" s="263"/>
      <c r="J326" s="263"/>
      <c r="K326" s="263"/>
      <c r="L326" s="263"/>
    </row>
    <row r="327" spans="1:12" ht="12" customHeight="1" x14ac:dyDescent="0.2">
      <c r="A327" s="263"/>
      <c r="B327" s="263"/>
      <c r="C327" s="263"/>
      <c r="D327" s="263"/>
      <c r="E327" s="263"/>
      <c r="F327" s="263"/>
      <c r="G327" s="263"/>
      <c r="H327" s="263"/>
      <c r="I327" s="263"/>
      <c r="J327" s="263"/>
      <c r="K327" s="263"/>
      <c r="L327" s="263"/>
    </row>
    <row r="328" spans="1:12" ht="12" customHeight="1" x14ac:dyDescent="0.2">
      <c r="A328" s="263"/>
      <c r="B328" s="263"/>
      <c r="C328" s="263"/>
      <c r="D328" s="263"/>
      <c r="E328" s="263"/>
      <c r="F328" s="263"/>
      <c r="G328" s="263"/>
      <c r="H328" s="263"/>
      <c r="I328" s="263"/>
      <c r="J328" s="263"/>
      <c r="K328" s="263"/>
      <c r="L328" s="263"/>
    </row>
    <row r="329" spans="1:12" ht="12" customHeight="1" x14ac:dyDescent="0.2">
      <c r="A329" s="263"/>
      <c r="B329" s="263"/>
      <c r="C329" s="263"/>
      <c r="D329" s="263"/>
      <c r="E329" s="263"/>
      <c r="F329" s="263"/>
      <c r="G329" s="263"/>
      <c r="H329" s="263"/>
      <c r="I329" s="263"/>
      <c r="J329" s="263"/>
      <c r="K329" s="263"/>
      <c r="L329" s="263"/>
    </row>
    <row r="330" spans="1:12" ht="12" customHeight="1" x14ac:dyDescent="0.2">
      <c r="A330" s="263"/>
      <c r="B330" s="263"/>
      <c r="C330" s="263"/>
      <c r="D330" s="263"/>
      <c r="E330" s="263"/>
      <c r="F330" s="263"/>
      <c r="G330" s="263"/>
      <c r="H330" s="263"/>
      <c r="I330" s="263"/>
      <c r="J330" s="263"/>
      <c r="K330" s="263"/>
      <c r="L330" s="263"/>
    </row>
    <row r="331" spans="1:12" ht="12" customHeight="1" x14ac:dyDescent="0.2">
      <c r="A331" s="263"/>
      <c r="B331" s="263"/>
      <c r="C331" s="263"/>
      <c r="D331" s="263"/>
      <c r="E331" s="263"/>
      <c r="F331" s="263"/>
      <c r="G331" s="263"/>
      <c r="H331" s="263"/>
      <c r="I331" s="263"/>
      <c r="J331" s="263"/>
      <c r="K331" s="263"/>
      <c r="L331" s="263"/>
    </row>
    <row r="332" spans="1:12" ht="12" customHeight="1" x14ac:dyDescent="0.2">
      <c r="A332" s="264"/>
      <c r="B332" s="264"/>
      <c r="C332" s="264"/>
      <c r="D332" s="264"/>
      <c r="E332" s="264"/>
      <c r="F332" s="264"/>
      <c r="G332" s="264"/>
      <c r="H332" s="264"/>
      <c r="I332" s="264"/>
      <c r="J332" s="264"/>
      <c r="K332" s="264"/>
      <c r="L332" s="264"/>
    </row>
    <row r="333" spans="1:12" ht="12" customHeight="1" x14ac:dyDescent="0.2">
      <c r="A333" s="264"/>
      <c r="B333" s="264"/>
      <c r="C333" s="264"/>
      <c r="D333" s="264"/>
      <c r="E333" s="264"/>
      <c r="F333" s="264"/>
      <c r="G333" s="264"/>
      <c r="H333" s="264"/>
      <c r="I333" s="264"/>
      <c r="J333" s="264"/>
      <c r="K333" s="264"/>
      <c r="L333" s="264"/>
    </row>
    <row r="334" spans="1:12" ht="12" customHeight="1" x14ac:dyDescent="0.2">
      <c r="A334" s="264"/>
      <c r="B334" s="264"/>
      <c r="C334" s="264"/>
      <c r="D334" s="264"/>
      <c r="E334" s="264"/>
      <c r="F334" s="264"/>
      <c r="G334" s="264"/>
      <c r="H334" s="264"/>
      <c r="I334" s="264"/>
      <c r="J334" s="264"/>
      <c r="K334" s="264"/>
      <c r="L334" s="264"/>
    </row>
    <row r="335" spans="1:12" ht="12" customHeight="1" x14ac:dyDescent="0.2">
      <c r="A335" s="264"/>
      <c r="B335" s="264"/>
      <c r="C335" s="264"/>
      <c r="D335" s="264"/>
      <c r="E335" s="264"/>
      <c r="F335" s="264"/>
      <c r="G335" s="264"/>
      <c r="H335" s="264"/>
      <c r="I335" s="264"/>
      <c r="J335" s="264"/>
      <c r="K335" s="264"/>
      <c r="L335" s="264"/>
    </row>
    <row r="336" spans="1:12" ht="12" customHeight="1" x14ac:dyDescent="0.2">
      <c r="A336" s="264"/>
      <c r="B336" s="264"/>
      <c r="C336" s="264"/>
      <c r="D336" s="264"/>
      <c r="E336" s="264"/>
      <c r="F336" s="264"/>
      <c r="G336" s="264"/>
      <c r="H336" s="264"/>
      <c r="I336" s="264"/>
      <c r="J336" s="264"/>
      <c r="K336" s="264"/>
      <c r="L336" s="264"/>
    </row>
    <row r="337" spans="1:12" ht="12" customHeight="1" x14ac:dyDescent="0.2">
      <c r="A337" s="264"/>
      <c r="B337" s="264"/>
      <c r="C337" s="264"/>
      <c r="D337" s="264"/>
      <c r="E337" s="264"/>
      <c r="F337" s="264"/>
      <c r="G337" s="264"/>
      <c r="H337" s="264"/>
      <c r="I337" s="264"/>
      <c r="J337" s="264"/>
      <c r="K337" s="264"/>
      <c r="L337" s="264"/>
    </row>
    <row r="338" spans="1:12" ht="12" customHeight="1" x14ac:dyDescent="0.2">
      <c r="A338" s="264"/>
      <c r="B338" s="264"/>
      <c r="C338" s="264"/>
      <c r="D338" s="264"/>
      <c r="E338" s="264"/>
      <c r="F338" s="264"/>
      <c r="G338" s="264"/>
      <c r="H338" s="264"/>
      <c r="I338" s="264"/>
      <c r="J338" s="264"/>
      <c r="K338" s="264"/>
      <c r="L338" s="264"/>
    </row>
    <row r="339" spans="1:12" ht="12" customHeight="1" x14ac:dyDescent="0.2">
      <c r="A339" s="264"/>
      <c r="B339" s="264"/>
      <c r="C339" s="264"/>
      <c r="D339" s="264"/>
      <c r="E339" s="264"/>
      <c r="F339" s="264"/>
      <c r="G339" s="264"/>
      <c r="H339" s="264"/>
      <c r="I339" s="264"/>
      <c r="J339" s="264"/>
      <c r="K339" s="264"/>
      <c r="L339" s="264"/>
    </row>
    <row r="340" spans="1:12" ht="12" customHeight="1" x14ac:dyDescent="0.2">
      <c r="A340" s="264"/>
      <c r="B340" s="264"/>
      <c r="C340" s="264"/>
      <c r="D340" s="264"/>
      <c r="E340" s="264"/>
      <c r="F340" s="264"/>
      <c r="G340" s="264"/>
      <c r="H340" s="264"/>
      <c r="I340" s="264"/>
      <c r="J340" s="264"/>
      <c r="K340" s="264"/>
      <c r="L340" s="264"/>
    </row>
    <row r="341" spans="1:12" ht="12" customHeight="1" x14ac:dyDescent="0.2">
      <c r="A341" s="264"/>
      <c r="B341" s="264"/>
      <c r="C341" s="264"/>
      <c r="D341" s="264"/>
      <c r="E341" s="264"/>
      <c r="F341" s="264"/>
      <c r="G341" s="264"/>
      <c r="H341" s="264"/>
      <c r="I341" s="264"/>
      <c r="J341" s="264"/>
      <c r="K341" s="264"/>
      <c r="L341" s="264"/>
    </row>
    <row r="342" spans="1:12" ht="12" customHeight="1" x14ac:dyDescent="0.2">
      <c r="A342" s="264"/>
      <c r="B342" s="264"/>
      <c r="C342" s="264"/>
      <c r="D342" s="264"/>
      <c r="E342" s="264"/>
      <c r="F342" s="264"/>
      <c r="G342" s="264"/>
      <c r="H342" s="264"/>
      <c r="I342" s="264"/>
      <c r="J342" s="264"/>
      <c r="K342" s="264"/>
      <c r="L342" s="264"/>
    </row>
    <row r="343" spans="1:12" ht="12" customHeight="1" x14ac:dyDescent="0.2">
      <c r="A343" s="264"/>
      <c r="B343" s="264"/>
      <c r="C343" s="264"/>
      <c r="D343" s="264"/>
      <c r="E343" s="264"/>
      <c r="F343" s="264"/>
      <c r="G343" s="264"/>
      <c r="H343" s="264"/>
      <c r="I343" s="264"/>
      <c r="J343" s="264"/>
      <c r="K343" s="264"/>
      <c r="L343" s="264"/>
    </row>
    <row r="344" spans="1:12" ht="12" customHeight="1" x14ac:dyDescent="0.2">
      <c r="A344" s="264"/>
      <c r="B344" s="264"/>
      <c r="C344" s="264"/>
      <c r="D344" s="264"/>
      <c r="E344" s="264"/>
      <c r="F344" s="264"/>
      <c r="G344" s="264"/>
      <c r="H344" s="264"/>
      <c r="I344" s="264"/>
      <c r="J344" s="264"/>
      <c r="K344" s="264"/>
      <c r="L344" s="264"/>
    </row>
    <row r="345" spans="1:12" ht="12" customHeight="1" x14ac:dyDescent="0.2">
      <c r="A345" s="264"/>
      <c r="B345" s="264"/>
      <c r="C345" s="264"/>
      <c r="D345" s="264"/>
      <c r="E345" s="264"/>
      <c r="F345" s="264"/>
      <c r="G345" s="264"/>
      <c r="H345" s="264"/>
      <c r="I345" s="264"/>
      <c r="J345" s="264"/>
      <c r="K345" s="264"/>
      <c r="L345" s="264"/>
    </row>
    <row r="346" spans="1:12" ht="12" customHeight="1" x14ac:dyDescent="0.2">
      <c r="A346" s="264"/>
      <c r="B346" s="264"/>
      <c r="C346" s="264"/>
      <c r="D346" s="264"/>
      <c r="E346" s="264"/>
      <c r="F346" s="264"/>
      <c r="G346" s="264"/>
      <c r="H346" s="264"/>
      <c r="I346" s="264"/>
      <c r="J346" s="264"/>
      <c r="K346" s="264"/>
      <c r="L346" s="264"/>
    </row>
    <row r="347" spans="1:12" ht="12" customHeight="1" x14ac:dyDescent="0.2">
      <c r="A347" s="264"/>
      <c r="B347" s="264"/>
      <c r="C347" s="264"/>
      <c r="D347" s="264"/>
      <c r="E347" s="264"/>
      <c r="F347" s="264"/>
      <c r="G347" s="264"/>
      <c r="H347" s="264"/>
      <c r="I347" s="264"/>
      <c r="J347" s="264"/>
      <c r="K347" s="264"/>
      <c r="L347" s="264"/>
    </row>
    <row r="348" spans="1:12" ht="12" customHeight="1" x14ac:dyDescent="0.2">
      <c r="A348" s="264"/>
      <c r="B348" s="264"/>
      <c r="C348" s="264"/>
      <c r="D348" s="264"/>
      <c r="E348" s="264"/>
      <c r="F348" s="264"/>
      <c r="G348" s="264"/>
      <c r="H348" s="264"/>
      <c r="I348" s="264"/>
      <c r="J348" s="264"/>
      <c r="K348" s="264"/>
      <c r="L348" s="264"/>
    </row>
    <row r="349" spans="1:12" ht="12" customHeight="1" x14ac:dyDescent="0.2">
      <c r="A349" s="264"/>
      <c r="B349" s="264"/>
      <c r="C349" s="264"/>
      <c r="D349" s="264"/>
      <c r="E349" s="264"/>
      <c r="F349" s="264"/>
      <c r="G349" s="264"/>
      <c r="H349" s="264"/>
      <c r="I349" s="264"/>
      <c r="J349" s="264"/>
      <c r="K349" s="264"/>
      <c r="L349" s="264"/>
    </row>
    <row r="350" spans="1:12" ht="12" customHeight="1" x14ac:dyDescent="0.2">
      <c r="A350" s="264"/>
      <c r="B350" s="264"/>
      <c r="C350" s="264"/>
      <c r="D350" s="264"/>
      <c r="E350" s="264"/>
      <c r="F350" s="264"/>
      <c r="G350" s="264"/>
      <c r="H350" s="264"/>
      <c r="I350" s="264"/>
      <c r="J350" s="264"/>
      <c r="K350" s="264"/>
      <c r="L350" s="264"/>
    </row>
    <row r="351" spans="1:12" ht="12" customHeight="1" x14ac:dyDescent="0.2">
      <c r="A351" s="264"/>
      <c r="B351" s="264"/>
      <c r="C351" s="264"/>
      <c r="D351" s="264"/>
      <c r="E351" s="264"/>
      <c r="F351" s="264"/>
      <c r="G351" s="264"/>
      <c r="H351" s="264"/>
      <c r="I351" s="264"/>
      <c r="J351" s="264"/>
      <c r="K351" s="264"/>
      <c r="L351" s="264"/>
    </row>
    <row r="352" spans="1:12" ht="12" customHeight="1" x14ac:dyDescent="0.2">
      <c r="A352" s="264"/>
      <c r="B352" s="264"/>
      <c r="C352" s="264"/>
      <c r="D352" s="264"/>
      <c r="E352" s="264"/>
      <c r="F352" s="264"/>
      <c r="G352" s="264"/>
      <c r="H352" s="264"/>
      <c r="I352" s="264"/>
      <c r="J352" s="264"/>
      <c r="K352" s="264"/>
      <c r="L352" s="264"/>
    </row>
    <row r="353" spans="1:12" ht="12" customHeight="1" x14ac:dyDescent="0.2">
      <c r="A353" s="264"/>
      <c r="B353" s="264"/>
      <c r="C353" s="264"/>
      <c r="D353" s="264"/>
      <c r="E353" s="264"/>
      <c r="F353" s="264"/>
      <c r="G353" s="264"/>
      <c r="H353" s="264"/>
      <c r="I353" s="264"/>
      <c r="J353" s="264"/>
      <c r="K353" s="264"/>
      <c r="L353" s="264"/>
    </row>
    <row r="354" spans="1:12" ht="12" customHeight="1" x14ac:dyDescent="0.2">
      <c r="A354" s="264"/>
      <c r="B354" s="264"/>
      <c r="C354" s="264"/>
      <c r="D354" s="264"/>
      <c r="E354" s="264"/>
      <c r="F354" s="264"/>
      <c r="G354" s="264"/>
      <c r="H354" s="264"/>
      <c r="I354" s="264"/>
      <c r="J354" s="264"/>
      <c r="K354" s="264"/>
      <c r="L354" s="264"/>
    </row>
    <row r="355" spans="1:12" ht="12" customHeight="1" x14ac:dyDescent="0.2">
      <c r="A355" s="264"/>
      <c r="B355" s="264"/>
      <c r="C355" s="264"/>
      <c r="D355" s="264"/>
      <c r="E355" s="264"/>
      <c r="F355" s="264"/>
      <c r="G355" s="264"/>
      <c r="H355" s="264"/>
      <c r="I355" s="264"/>
      <c r="J355" s="264"/>
      <c r="K355" s="264"/>
      <c r="L355" s="264"/>
    </row>
    <row r="356" spans="1:12" ht="12" customHeight="1" x14ac:dyDescent="0.2">
      <c r="A356" s="264"/>
      <c r="B356" s="264"/>
      <c r="C356" s="264"/>
      <c r="D356" s="264"/>
      <c r="E356" s="264"/>
      <c r="F356" s="264"/>
      <c r="G356" s="264"/>
      <c r="H356" s="264"/>
      <c r="I356" s="264"/>
      <c r="J356" s="264"/>
      <c r="K356" s="264"/>
      <c r="L356" s="264"/>
    </row>
    <row r="357" spans="1:12" ht="12" customHeight="1" x14ac:dyDescent="0.2">
      <c r="A357" s="264"/>
      <c r="B357" s="264"/>
      <c r="C357" s="264"/>
      <c r="D357" s="264"/>
      <c r="E357" s="264"/>
      <c r="F357" s="264"/>
      <c r="G357" s="264"/>
      <c r="H357" s="264"/>
      <c r="I357" s="264"/>
      <c r="J357" s="264"/>
      <c r="K357" s="264"/>
      <c r="L357" s="264"/>
    </row>
    <row r="358" spans="1:12" ht="12" customHeight="1" x14ac:dyDescent="0.2">
      <c r="A358" s="264"/>
      <c r="B358" s="264"/>
      <c r="C358" s="264"/>
      <c r="D358" s="264"/>
      <c r="E358" s="264"/>
      <c r="F358" s="264"/>
      <c r="G358" s="264"/>
      <c r="H358" s="264"/>
      <c r="I358" s="264"/>
      <c r="J358" s="264"/>
      <c r="K358" s="264"/>
      <c r="L358" s="264"/>
    </row>
    <row r="359" spans="1:12" ht="12" customHeight="1" x14ac:dyDescent="0.2">
      <c r="A359" s="264"/>
      <c r="B359" s="264"/>
      <c r="C359" s="264"/>
      <c r="D359" s="264"/>
      <c r="E359" s="264"/>
      <c r="F359" s="264"/>
      <c r="G359" s="264"/>
      <c r="H359" s="264"/>
      <c r="I359" s="264"/>
      <c r="J359" s="264"/>
      <c r="K359" s="264"/>
      <c r="L359" s="264"/>
    </row>
    <row r="360" spans="1:12" ht="12" customHeight="1" x14ac:dyDescent="0.2">
      <c r="A360" s="264"/>
      <c r="B360" s="264"/>
      <c r="C360" s="264"/>
      <c r="D360" s="264"/>
      <c r="E360" s="264"/>
      <c r="F360" s="264"/>
      <c r="G360" s="264"/>
      <c r="H360" s="264"/>
      <c r="I360" s="264"/>
      <c r="J360" s="264"/>
      <c r="K360" s="264"/>
      <c r="L360" s="264"/>
    </row>
    <row r="361" spans="1:12" ht="12" customHeight="1" x14ac:dyDescent="0.2">
      <c r="A361" s="264"/>
      <c r="B361" s="264"/>
      <c r="C361" s="264"/>
      <c r="D361" s="264"/>
      <c r="E361" s="264"/>
      <c r="F361" s="264"/>
      <c r="G361" s="264"/>
      <c r="H361" s="264"/>
      <c r="I361" s="264"/>
      <c r="J361" s="264"/>
      <c r="K361" s="264"/>
      <c r="L361" s="264"/>
    </row>
    <row r="362" spans="1:12" ht="12" customHeight="1" x14ac:dyDescent="0.2">
      <c r="A362" s="264"/>
      <c r="B362" s="264"/>
      <c r="C362" s="264"/>
      <c r="D362" s="264"/>
      <c r="E362" s="264"/>
      <c r="F362" s="264"/>
      <c r="G362" s="264"/>
      <c r="H362" s="264"/>
      <c r="I362" s="264"/>
      <c r="J362" s="264"/>
      <c r="K362" s="264"/>
      <c r="L362" s="264"/>
    </row>
    <row r="363" spans="1:12" ht="12" customHeight="1" x14ac:dyDescent="0.2">
      <c r="A363" s="264"/>
      <c r="B363" s="264"/>
      <c r="C363" s="264"/>
      <c r="D363" s="264"/>
      <c r="E363" s="264"/>
      <c r="F363" s="264"/>
      <c r="G363" s="264"/>
      <c r="H363" s="264"/>
      <c r="I363" s="264"/>
      <c r="J363" s="264"/>
      <c r="K363" s="264"/>
      <c r="L363" s="264"/>
    </row>
    <row r="364" spans="1:12" ht="12" customHeight="1" x14ac:dyDescent="0.2">
      <c r="A364" s="264"/>
      <c r="B364" s="264"/>
      <c r="C364" s="264"/>
      <c r="D364" s="264"/>
      <c r="E364" s="264"/>
      <c r="F364" s="264"/>
      <c r="G364" s="264"/>
      <c r="H364" s="264"/>
      <c r="I364" s="264"/>
      <c r="J364" s="264"/>
      <c r="K364" s="264"/>
      <c r="L364" s="264"/>
    </row>
    <row r="365" spans="1:12" ht="12" customHeight="1" x14ac:dyDescent="0.2">
      <c r="A365" s="264"/>
      <c r="B365" s="264"/>
      <c r="C365" s="264"/>
      <c r="D365" s="264"/>
      <c r="E365" s="264"/>
      <c r="F365" s="264"/>
      <c r="G365" s="264"/>
      <c r="H365" s="264"/>
      <c r="I365" s="264"/>
      <c r="J365" s="264"/>
      <c r="K365" s="264"/>
      <c r="L365" s="264"/>
    </row>
    <row r="366" spans="1:12" ht="12" customHeight="1" x14ac:dyDescent="0.2">
      <c r="A366" s="264"/>
      <c r="B366" s="264"/>
      <c r="C366" s="264"/>
      <c r="D366" s="264"/>
      <c r="E366" s="264"/>
      <c r="F366" s="264"/>
      <c r="G366" s="264"/>
      <c r="H366" s="264"/>
      <c r="I366" s="264"/>
      <c r="J366" s="264"/>
      <c r="K366" s="264"/>
      <c r="L366" s="264"/>
    </row>
    <row r="367" spans="1:12" ht="12" customHeight="1" x14ac:dyDescent="0.2">
      <c r="A367" s="264"/>
      <c r="B367" s="264"/>
      <c r="C367" s="264"/>
      <c r="D367" s="264"/>
      <c r="E367" s="264"/>
      <c r="F367" s="264"/>
      <c r="G367" s="264"/>
      <c r="H367" s="264"/>
      <c r="I367" s="264"/>
      <c r="J367" s="264"/>
      <c r="K367" s="264"/>
      <c r="L367" s="264"/>
    </row>
    <row r="368" spans="1:12" ht="12" customHeight="1" x14ac:dyDescent="0.2">
      <c r="A368" s="264"/>
      <c r="B368" s="264"/>
      <c r="C368" s="264"/>
      <c r="D368" s="264"/>
      <c r="E368" s="264"/>
      <c r="F368" s="264"/>
      <c r="G368" s="264"/>
      <c r="H368" s="264"/>
      <c r="I368" s="264"/>
      <c r="J368" s="264"/>
      <c r="K368" s="264"/>
      <c r="L368" s="264"/>
    </row>
    <row r="369" spans="1:12" ht="12" customHeight="1" x14ac:dyDescent="0.2">
      <c r="A369" s="264"/>
      <c r="B369" s="264"/>
      <c r="C369" s="264"/>
      <c r="D369" s="264"/>
      <c r="E369" s="264"/>
      <c r="F369" s="264"/>
      <c r="G369" s="264"/>
      <c r="H369" s="264"/>
      <c r="I369" s="264"/>
      <c r="J369" s="264"/>
      <c r="K369" s="264"/>
      <c r="L369" s="264"/>
    </row>
    <row r="370" spans="1:12" ht="12" customHeight="1" x14ac:dyDescent="0.2">
      <c r="A370" s="264"/>
      <c r="B370" s="264"/>
      <c r="C370" s="264"/>
      <c r="D370" s="264"/>
      <c r="E370" s="264"/>
      <c r="F370" s="264"/>
      <c r="G370" s="264"/>
      <c r="H370" s="264"/>
      <c r="I370" s="264"/>
      <c r="J370" s="264"/>
      <c r="K370" s="264"/>
      <c r="L370" s="264"/>
    </row>
    <row r="371" spans="1:12" ht="12" customHeight="1" x14ac:dyDescent="0.2">
      <c r="A371" s="264"/>
      <c r="B371" s="264"/>
      <c r="C371" s="264"/>
      <c r="D371" s="264"/>
      <c r="E371" s="264"/>
      <c r="F371" s="264"/>
      <c r="G371" s="264"/>
      <c r="H371" s="264"/>
      <c r="I371" s="264"/>
      <c r="J371" s="264"/>
      <c r="K371" s="264"/>
      <c r="L371" s="264"/>
    </row>
    <row r="372" spans="1:12" ht="12" customHeight="1" x14ac:dyDescent="0.2">
      <c r="A372" s="264"/>
      <c r="B372" s="264"/>
      <c r="C372" s="264"/>
      <c r="D372" s="264"/>
      <c r="E372" s="264"/>
      <c r="F372" s="264"/>
      <c r="G372" s="264"/>
      <c r="H372" s="264"/>
      <c r="I372" s="264"/>
      <c r="J372" s="264"/>
      <c r="K372" s="264"/>
      <c r="L372" s="264"/>
    </row>
    <row r="373" spans="1:12" ht="12" customHeight="1" x14ac:dyDescent="0.2">
      <c r="A373" s="264"/>
      <c r="B373" s="264"/>
      <c r="C373" s="264"/>
      <c r="D373" s="264"/>
      <c r="E373" s="264"/>
      <c r="F373" s="264"/>
      <c r="G373" s="264"/>
      <c r="H373" s="264"/>
      <c r="I373" s="264"/>
      <c r="J373" s="264"/>
      <c r="K373" s="264"/>
      <c r="L373" s="264"/>
    </row>
    <row r="374" spans="1:12" ht="12" customHeight="1" x14ac:dyDescent="0.2">
      <c r="A374" s="264"/>
      <c r="B374" s="264"/>
      <c r="C374" s="264"/>
      <c r="D374" s="264"/>
      <c r="E374" s="264"/>
      <c r="F374" s="264"/>
      <c r="G374" s="264"/>
      <c r="H374" s="264"/>
      <c r="I374" s="264"/>
      <c r="J374" s="264"/>
      <c r="K374" s="264"/>
      <c r="L374" s="264"/>
    </row>
    <row r="375" spans="1:12" ht="12" customHeight="1" x14ac:dyDescent="0.2">
      <c r="A375" s="264"/>
      <c r="B375" s="264"/>
      <c r="C375" s="264"/>
      <c r="D375" s="264"/>
      <c r="E375" s="264"/>
      <c r="F375" s="264"/>
      <c r="G375" s="264"/>
      <c r="H375" s="264"/>
      <c r="I375" s="264"/>
      <c r="J375" s="264"/>
      <c r="K375" s="264"/>
      <c r="L375" s="264"/>
    </row>
    <row r="376" spans="1:12" ht="12" customHeight="1" x14ac:dyDescent="0.2">
      <c r="A376" s="264"/>
      <c r="B376" s="264"/>
      <c r="C376" s="264"/>
      <c r="D376" s="264"/>
      <c r="E376" s="264"/>
      <c r="F376" s="264"/>
      <c r="G376" s="264"/>
      <c r="H376" s="264"/>
      <c r="I376" s="264"/>
      <c r="J376" s="264"/>
      <c r="K376" s="264"/>
      <c r="L376" s="264"/>
    </row>
    <row r="377" spans="1:12" ht="12" customHeight="1" x14ac:dyDescent="0.2">
      <c r="A377" s="264"/>
      <c r="B377" s="264"/>
      <c r="C377" s="264"/>
      <c r="D377" s="264"/>
      <c r="E377" s="264"/>
      <c r="F377" s="264"/>
      <c r="G377" s="264"/>
      <c r="H377" s="264"/>
      <c r="I377" s="264"/>
      <c r="J377" s="264"/>
      <c r="K377" s="264"/>
      <c r="L377" s="264"/>
    </row>
    <row r="378" spans="1:12" ht="12" customHeight="1" x14ac:dyDescent="0.2">
      <c r="A378" s="264"/>
      <c r="B378" s="264"/>
      <c r="C378" s="264"/>
      <c r="D378" s="264"/>
      <c r="E378" s="264"/>
      <c r="F378" s="264"/>
      <c r="G378" s="264"/>
      <c r="H378" s="264"/>
      <c r="I378" s="264"/>
      <c r="J378" s="264"/>
      <c r="K378" s="264"/>
      <c r="L378" s="264"/>
    </row>
    <row r="379" spans="1:12" ht="12" customHeight="1" x14ac:dyDescent="0.2">
      <c r="A379" s="264"/>
      <c r="B379" s="264"/>
      <c r="C379" s="264"/>
      <c r="D379" s="264"/>
      <c r="E379" s="264"/>
      <c r="F379" s="264"/>
      <c r="G379" s="264"/>
      <c r="H379" s="264"/>
      <c r="I379" s="264"/>
      <c r="J379" s="264"/>
      <c r="K379" s="264"/>
      <c r="L379" s="264"/>
    </row>
    <row r="380" spans="1:12" ht="12" customHeight="1" x14ac:dyDescent="0.2">
      <c r="A380" s="264"/>
      <c r="B380" s="264"/>
      <c r="C380" s="264"/>
      <c r="D380" s="264"/>
      <c r="E380" s="264"/>
      <c r="F380" s="264"/>
      <c r="G380" s="264"/>
      <c r="H380" s="264"/>
      <c r="I380" s="264"/>
      <c r="J380" s="264"/>
      <c r="K380" s="264"/>
      <c r="L380" s="264"/>
    </row>
    <row r="381" spans="1:12" ht="12" customHeight="1" x14ac:dyDescent="0.2">
      <c r="A381" s="264"/>
      <c r="B381" s="264"/>
      <c r="C381" s="264"/>
      <c r="D381" s="264"/>
      <c r="E381" s="264"/>
      <c r="F381" s="264"/>
      <c r="G381" s="264"/>
      <c r="H381" s="264"/>
      <c r="I381" s="264"/>
      <c r="J381" s="264"/>
      <c r="K381" s="264"/>
      <c r="L381" s="264"/>
    </row>
    <row r="382" spans="1:12" ht="12" customHeight="1" x14ac:dyDescent="0.2">
      <c r="A382" s="264"/>
      <c r="B382" s="264"/>
      <c r="C382" s="264"/>
      <c r="D382" s="264"/>
      <c r="E382" s="264"/>
      <c r="F382" s="264"/>
      <c r="G382" s="264"/>
      <c r="H382" s="264"/>
      <c r="I382" s="264"/>
      <c r="J382" s="264"/>
      <c r="K382" s="264"/>
      <c r="L382" s="264"/>
    </row>
    <row r="383" spans="1:12" ht="12" customHeight="1" x14ac:dyDescent="0.2">
      <c r="A383" s="264"/>
      <c r="B383" s="264"/>
      <c r="C383" s="264"/>
      <c r="D383" s="264"/>
      <c r="E383" s="264"/>
      <c r="F383" s="264"/>
      <c r="G383" s="264"/>
      <c r="H383" s="264"/>
      <c r="I383" s="264"/>
      <c r="J383" s="264"/>
      <c r="K383" s="264"/>
      <c r="L383" s="264"/>
    </row>
    <row r="384" spans="1:12" ht="12" customHeight="1" x14ac:dyDescent="0.2">
      <c r="A384" s="264"/>
      <c r="B384" s="264"/>
      <c r="C384" s="264"/>
      <c r="D384" s="264"/>
      <c r="E384" s="264"/>
      <c r="F384" s="264"/>
      <c r="G384" s="264"/>
      <c r="H384" s="264"/>
      <c r="I384" s="264"/>
      <c r="J384" s="264"/>
      <c r="K384" s="264"/>
      <c r="L384" s="264"/>
    </row>
    <row r="385" spans="1:12" ht="12" customHeight="1" x14ac:dyDescent="0.2">
      <c r="A385" s="264"/>
      <c r="B385" s="264"/>
      <c r="C385" s="264"/>
      <c r="D385" s="264"/>
      <c r="E385" s="264"/>
      <c r="F385" s="264"/>
      <c r="G385" s="264"/>
      <c r="H385" s="264"/>
      <c r="I385" s="264"/>
      <c r="J385" s="264"/>
      <c r="K385" s="264"/>
      <c r="L385" s="264"/>
    </row>
    <row r="386" spans="1:12" ht="12" customHeight="1" x14ac:dyDescent="0.2">
      <c r="A386" s="264"/>
      <c r="B386" s="264"/>
      <c r="C386" s="264"/>
      <c r="D386" s="264"/>
      <c r="E386" s="264"/>
      <c r="F386" s="264"/>
      <c r="G386" s="264"/>
      <c r="H386" s="264"/>
      <c r="I386" s="264"/>
      <c r="J386" s="264"/>
      <c r="K386" s="264"/>
      <c r="L386" s="264"/>
    </row>
    <row r="387" spans="1:12" ht="12" customHeight="1" x14ac:dyDescent="0.2">
      <c r="A387" s="264"/>
      <c r="B387" s="264"/>
      <c r="C387" s="264"/>
      <c r="D387" s="264"/>
      <c r="E387" s="264"/>
      <c r="F387" s="264"/>
      <c r="G387" s="264"/>
      <c r="H387" s="264"/>
      <c r="I387" s="264"/>
      <c r="J387" s="264"/>
      <c r="K387" s="264"/>
      <c r="L387" s="264"/>
    </row>
    <row r="388" spans="1:12" ht="12" customHeight="1" x14ac:dyDescent="0.2">
      <c r="A388" s="264"/>
      <c r="B388" s="264"/>
      <c r="C388" s="264"/>
      <c r="D388" s="264"/>
      <c r="E388" s="264"/>
      <c r="F388" s="264"/>
      <c r="G388" s="264"/>
      <c r="H388" s="264"/>
      <c r="I388" s="264"/>
      <c r="J388" s="264"/>
      <c r="K388" s="264"/>
      <c r="L388" s="264"/>
    </row>
    <row r="389" spans="1:12" ht="12" customHeight="1" x14ac:dyDescent="0.2">
      <c r="A389" s="264"/>
      <c r="B389" s="264"/>
      <c r="C389" s="264"/>
      <c r="D389" s="264"/>
      <c r="E389" s="264"/>
      <c r="F389" s="264"/>
      <c r="G389" s="264"/>
      <c r="H389" s="264"/>
      <c r="I389" s="264"/>
      <c r="J389" s="264"/>
      <c r="K389" s="264"/>
      <c r="L389" s="264"/>
    </row>
    <row r="390" spans="1:12" ht="12" customHeight="1" x14ac:dyDescent="0.2">
      <c r="A390" s="264"/>
      <c r="B390" s="264"/>
      <c r="C390" s="264"/>
      <c r="D390" s="264"/>
      <c r="E390" s="264"/>
      <c r="F390" s="264"/>
      <c r="G390" s="264"/>
      <c r="H390" s="264"/>
      <c r="I390" s="264"/>
      <c r="J390" s="264"/>
      <c r="K390" s="264"/>
      <c r="L390" s="264"/>
    </row>
    <row r="391" spans="1:12" ht="12" customHeight="1" x14ac:dyDescent="0.2">
      <c r="A391" s="264"/>
      <c r="B391" s="264"/>
      <c r="C391" s="264"/>
      <c r="D391" s="264"/>
      <c r="E391" s="264"/>
      <c r="F391" s="264"/>
      <c r="G391" s="264"/>
      <c r="H391" s="264"/>
      <c r="I391" s="264"/>
      <c r="J391" s="264"/>
      <c r="K391" s="264"/>
      <c r="L391" s="264"/>
    </row>
    <row r="392" spans="1:12" ht="12" customHeight="1" x14ac:dyDescent="0.2">
      <c r="A392" s="264"/>
      <c r="B392" s="264"/>
      <c r="C392" s="264"/>
      <c r="D392" s="264"/>
      <c r="E392" s="264"/>
      <c r="F392" s="264"/>
      <c r="G392" s="264"/>
      <c r="H392" s="264"/>
      <c r="I392" s="264"/>
      <c r="J392" s="264"/>
      <c r="K392" s="264"/>
      <c r="L392" s="264"/>
    </row>
    <row r="393" spans="1:12" ht="12" customHeight="1" x14ac:dyDescent="0.2">
      <c r="A393" s="264"/>
      <c r="B393" s="264"/>
      <c r="C393" s="264"/>
      <c r="D393" s="264"/>
      <c r="E393" s="264"/>
      <c r="F393" s="264"/>
      <c r="G393" s="264"/>
      <c r="H393" s="264"/>
      <c r="I393" s="264"/>
      <c r="J393" s="264"/>
      <c r="K393" s="264"/>
      <c r="L393" s="264"/>
    </row>
    <row r="394" spans="1:12" ht="12" customHeight="1" x14ac:dyDescent="0.2">
      <c r="A394" s="264"/>
      <c r="B394" s="264"/>
      <c r="C394" s="264"/>
      <c r="D394" s="264"/>
      <c r="E394" s="264"/>
      <c r="F394" s="264"/>
      <c r="G394" s="264"/>
      <c r="H394" s="264"/>
      <c r="I394" s="264"/>
      <c r="J394" s="264"/>
      <c r="K394" s="264"/>
      <c r="L394" s="264"/>
    </row>
    <row r="395" spans="1:12" ht="12" customHeight="1" x14ac:dyDescent="0.2">
      <c r="A395" s="264"/>
      <c r="B395" s="264"/>
      <c r="C395" s="264"/>
      <c r="D395" s="264"/>
      <c r="E395" s="264"/>
      <c r="F395" s="264"/>
      <c r="G395" s="264"/>
      <c r="H395" s="264"/>
      <c r="I395" s="264"/>
      <c r="J395" s="264"/>
      <c r="K395" s="264"/>
      <c r="L395" s="264"/>
    </row>
    <row r="396" spans="1:12" ht="12" customHeight="1" x14ac:dyDescent="0.2">
      <c r="A396" s="264"/>
      <c r="B396" s="264"/>
      <c r="C396" s="264"/>
      <c r="D396" s="264"/>
      <c r="E396" s="264"/>
      <c r="F396" s="264"/>
      <c r="G396" s="264"/>
      <c r="H396" s="264"/>
      <c r="I396" s="264"/>
      <c r="J396" s="264"/>
      <c r="K396" s="264"/>
      <c r="L396" s="264"/>
    </row>
    <row r="397" spans="1:12" ht="12" customHeight="1" x14ac:dyDescent="0.2">
      <c r="A397" s="264"/>
      <c r="B397" s="264"/>
      <c r="C397" s="264"/>
      <c r="D397" s="264"/>
      <c r="E397" s="264"/>
      <c r="F397" s="264"/>
      <c r="G397" s="264"/>
      <c r="H397" s="264"/>
      <c r="I397" s="264"/>
      <c r="J397" s="264"/>
      <c r="K397" s="264"/>
      <c r="L397" s="264"/>
    </row>
    <row r="398" spans="1:12" ht="12" customHeight="1" x14ac:dyDescent="0.2">
      <c r="A398" s="264"/>
      <c r="B398" s="264"/>
      <c r="C398" s="264"/>
      <c r="D398" s="264"/>
      <c r="E398" s="264"/>
      <c r="F398" s="264"/>
      <c r="G398" s="264"/>
      <c r="H398" s="264"/>
      <c r="I398" s="264"/>
      <c r="J398" s="264"/>
      <c r="K398" s="264"/>
      <c r="L398" s="264"/>
    </row>
    <row r="399" spans="1:12" ht="12" customHeight="1" x14ac:dyDescent="0.2">
      <c r="A399" s="264"/>
      <c r="B399" s="264"/>
      <c r="C399" s="264"/>
      <c r="D399" s="264"/>
      <c r="E399" s="264"/>
      <c r="F399" s="264"/>
      <c r="G399" s="264"/>
      <c r="H399" s="264"/>
      <c r="I399" s="264"/>
      <c r="J399" s="264"/>
      <c r="K399" s="264"/>
      <c r="L399" s="264"/>
    </row>
    <row r="400" spans="1:12" ht="12" customHeight="1" x14ac:dyDescent="0.2">
      <c r="A400" s="264"/>
      <c r="B400" s="264"/>
      <c r="C400" s="264"/>
      <c r="D400" s="264"/>
      <c r="E400" s="264"/>
      <c r="F400" s="264"/>
      <c r="G400" s="264"/>
      <c r="H400" s="264"/>
      <c r="I400" s="264"/>
      <c r="J400" s="264"/>
      <c r="K400" s="264"/>
      <c r="L400" s="264"/>
    </row>
    <row r="401" spans="1:12" ht="12" customHeight="1" x14ac:dyDescent="0.2">
      <c r="A401" s="264"/>
      <c r="B401" s="264"/>
      <c r="C401" s="264"/>
      <c r="D401" s="264"/>
      <c r="E401" s="264"/>
      <c r="F401" s="264"/>
      <c r="G401" s="264"/>
      <c r="H401" s="264"/>
      <c r="I401" s="264"/>
      <c r="J401" s="264"/>
      <c r="K401" s="264"/>
      <c r="L401" s="264"/>
    </row>
    <row r="402" spans="1:12" ht="12" customHeight="1" x14ac:dyDescent="0.2">
      <c r="A402" s="264"/>
      <c r="B402" s="264"/>
      <c r="C402" s="264"/>
      <c r="D402" s="264"/>
      <c r="E402" s="264"/>
      <c r="F402" s="264"/>
      <c r="G402" s="264"/>
      <c r="H402" s="264"/>
      <c r="I402" s="264"/>
      <c r="J402" s="264"/>
      <c r="K402" s="264"/>
      <c r="L402" s="264"/>
    </row>
    <row r="403" spans="1:12" ht="12" customHeight="1" x14ac:dyDescent="0.2">
      <c r="A403" s="264"/>
      <c r="B403" s="264"/>
      <c r="C403" s="264"/>
      <c r="D403" s="264"/>
      <c r="E403" s="264"/>
      <c r="F403" s="264"/>
      <c r="G403" s="264"/>
      <c r="H403" s="264"/>
      <c r="I403" s="264"/>
      <c r="J403" s="264"/>
      <c r="K403" s="264"/>
      <c r="L403" s="264"/>
    </row>
    <row r="404" spans="1:12" ht="12" customHeight="1" x14ac:dyDescent="0.2">
      <c r="A404" s="264"/>
      <c r="B404" s="264"/>
      <c r="C404" s="264"/>
      <c r="D404" s="264"/>
      <c r="E404" s="264"/>
      <c r="F404" s="264"/>
      <c r="G404" s="264"/>
      <c r="H404" s="264"/>
      <c r="I404" s="264"/>
      <c r="J404" s="264"/>
      <c r="K404" s="264"/>
      <c r="L404" s="264"/>
    </row>
    <row r="405" spans="1:12" ht="12" customHeight="1" x14ac:dyDescent="0.2">
      <c r="A405" s="264"/>
      <c r="B405" s="264"/>
      <c r="C405" s="264"/>
      <c r="D405" s="264"/>
      <c r="E405" s="264"/>
      <c r="F405" s="264"/>
      <c r="G405" s="264"/>
      <c r="H405" s="264"/>
      <c r="I405" s="264"/>
      <c r="J405" s="264"/>
      <c r="K405" s="264"/>
      <c r="L405" s="264"/>
    </row>
    <row r="406" spans="1:12" ht="12" customHeight="1" x14ac:dyDescent="0.2">
      <c r="A406" s="264"/>
      <c r="B406" s="264"/>
      <c r="C406" s="264"/>
      <c r="D406" s="264"/>
      <c r="E406" s="264"/>
      <c r="F406" s="264"/>
      <c r="G406" s="264"/>
      <c r="H406" s="264"/>
      <c r="I406" s="264"/>
      <c r="J406" s="264"/>
      <c r="K406" s="264"/>
      <c r="L406" s="264"/>
    </row>
    <row r="407" spans="1:12" ht="12" customHeight="1" x14ac:dyDescent="0.2">
      <c r="A407" s="264"/>
      <c r="B407" s="264"/>
      <c r="C407" s="264"/>
      <c r="D407" s="264"/>
      <c r="E407" s="264"/>
      <c r="F407" s="264"/>
      <c r="G407" s="264"/>
      <c r="H407" s="264"/>
      <c r="I407" s="264"/>
      <c r="J407" s="264"/>
      <c r="K407" s="264"/>
      <c r="L407" s="264"/>
    </row>
    <row r="408" spans="1:12" ht="12" customHeight="1" x14ac:dyDescent="0.2">
      <c r="A408" s="264"/>
      <c r="B408" s="264"/>
      <c r="C408" s="264"/>
      <c r="D408" s="264"/>
      <c r="E408" s="264"/>
      <c r="F408" s="264"/>
      <c r="G408" s="264"/>
      <c r="H408" s="264"/>
      <c r="I408" s="264"/>
      <c r="J408" s="264"/>
      <c r="K408" s="264"/>
      <c r="L408" s="264"/>
    </row>
    <row r="409" spans="1:12" ht="12" customHeight="1" x14ac:dyDescent="0.2">
      <c r="A409" s="264"/>
      <c r="B409" s="264"/>
      <c r="C409" s="264"/>
      <c r="D409" s="264"/>
      <c r="E409" s="264"/>
      <c r="F409" s="264"/>
      <c r="G409" s="264"/>
      <c r="H409" s="264"/>
      <c r="I409" s="264"/>
      <c r="J409" s="264"/>
      <c r="K409" s="264"/>
      <c r="L409" s="264"/>
    </row>
    <row r="410" spans="1:12" ht="12" customHeight="1" x14ac:dyDescent="0.2">
      <c r="A410" s="264"/>
      <c r="B410" s="264"/>
      <c r="C410" s="264"/>
      <c r="D410" s="264"/>
      <c r="E410" s="264"/>
      <c r="F410" s="264"/>
      <c r="G410" s="264"/>
      <c r="H410" s="264"/>
      <c r="I410" s="264"/>
      <c r="J410" s="264"/>
      <c r="K410" s="264"/>
      <c r="L410" s="264"/>
    </row>
    <row r="411" spans="1:12" ht="12" customHeight="1" x14ac:dyDescent="0.2">
      <c r="A411" s="264"/>
      <c r="B411" s="264"/>
      <c r="C411" s="264"/>
      <c r="D411" s="264"/>
      <c r="E411" s="264"/>
      <c r="F411" s="264"/>
      <c r="G411" s="264"/>
      <c r="H411" s="264"/>
      <c r="I411" s="264"/>
      <c r="J411" s="264"/>
      <c r="K411" s="264"/>
      <c r="L411" s="264"/>
    </row>
    <row r="412" spans="1:12" ht="12" customHeight="1" x14ac:dyDescent="0.2">
      <c r="A412" s="264"/>
      <c r="B412" s="264"/>
      <c r="C412" s="264"/>
      <c r="D412" s="264"/>
      <c r="E412" s="264"/>
      <c r="F412" s="264"/>
      <c r="G412" s="264"/>
      <c r="H412" s="264"/>
      <c r="I412" s="264"/>
      <c r="J412" s="264"/>
      <c r="K412" s="264"/>
      <c r="L412" s="264"/>
    </row>
    <row r="413" spans="1:12" ht="12" customHeight="1" x14ac:dyDescent="0.2">
      <c r="A413" s="264"/>
      <c r="B413" s="264"/>
      <c r="C413" s="264"/>
      <c r="D413" s="264"/>
      <c r="E413" s="264"/>
      <c r="F413" s="264"/>
      <c r="G413" s="264"/>
      <c r="H413" s="264"/>
      <c r="I413" s="264"/>
      <c r="J413" s="264"/>
      <c r="K413" s="264"/>
      <c r="L413" s="264"/>
    </row>
    <row r="414" spans="1:12" ht="12" customHeight="1" x14ac:dyDescent="0.2">
      <c r="A414" s="264"/>
      <c r="B414" s="264"/>
      <c r="C414" s="264"/>
      <c r="D414" s="264"/>
      <c r="E414" s="264"/>
      <c r="F414" s="264"/>
      <c r="G414" s="264"/>
      <c r="H414" s="264"/>
      <c r="I414" s="264"/>
      <c r="J414" s="264"/>
      <c r="K414" s="264"/>
      <c r="L414" s="264"/>
    </row>
    <row r="415" spans="1:12" ht="12" customHeight="1" x14ac:dyDescent="0.2">
      <c r="A415" s="264"/>
      <c r="B415" s="264"/>
      <c r="C415" s="264"/>
      <c r="D415" s="264"/>
      <c r="E415" s="264"/>
      <c r="F415" s="264"/>
      <c r="G415" s="264"/>
      <c r="H415" s="264"/>
      <c r="I415" s="264"/>
      <c r="J415" s="264"/>
      <c r="K415" s="264"/>
      <c r="L415" s="264"/>
    </row>
    <row r="416" spans="1:12" ht="12" customHeight="1" x14ac:dyDescent="0.2">
      <c r="A416" s="264"/>
      <c r="B416" s="264"/>
      <c r="C416" s="264"/>
      <c r="D416" s="264"/>
      <c r="E416" s="264"/>
      <c r="F416" s="264"/>
      <c r="G416" s="264"/>
      <c r="H416" s="264"/>
      <c r="I416" s="264"/>
      <c r="J416" s="264"/>
      <c r="K416" s="264"/>
      <c r="L416" s="264"/>
    </row>
    <row r="417" spans="1:12" ht="12" customHeight="1" x14ac:dyDescent="0.2">
      <c r="A417" s="264"/>
      <c r="B417" s="264"/>
      <c r="C417" s="264"/>
      <c r="D417" s="264"/>
      <c r="E417" s="264"/>
      <c r="F417" s="264"/>
      <c r="G417" s="264"/>
      <c r="H417" s="264"/>
      <c r="I417" s="264"/>
      <c r="J417" s="264"/>
      <c r="K417" s="264"/>
      <c r="L417" s="264"/>
    </row>
    <row r="418" spans="1:12" ht="12" customHeight="1" x14ac:dyDescent="0.2">
      <c r="A418" s="264"/>
      <c r="B418" s="264"/>
      <c r="C418" s="264"/>
      <c r="D418" s="264"/>
      <c r="E418" s="264"/>
      <c r="F418" s="264"/>
      <c r="G418" s="264"/>
      <c r="H418" s="264"/>
      <c r="I418" s="264"/>
      <c r="J418" s="264"/>
      <c r="K418" s="264"/>
      <c r="L418" s="264"/>
    </row>
    <row r="419" spans="1:12" ht="12" customHeight="1" x14ac:dyDescent="0.2">
      <c r="A419" s="264"/>
      <c r="B419" s="264"/>
      <c r="C419" s="264"/>
      <c r="D419" s="264"/>
      <c r="E419" s="264"/>
      <c r="F419" s="264"/>
      <c r="G419" s="264"/>
      <c r="H419" s="264"/>
      <c r="I419" s="264"/>
      <c r="J419" s="264"/>
      <c r="K419" s="264"/>
      <c r="L419" s="264"/>
    </row>
    <row r="420" spans="1:12" ht="12" customHeight="1" x14ac:dyDescent="0.2">
      <c r="A420" s="264"/>
      <c r="B420" s="264"/>
      <c r="C420" s="264"/>
      <c r="D420" s="264"/>
      <c r="E420" s="264"/>
      <c r="F420" s="264"/>
      <c r="G420" s="264"/>
      <c r="H420" s="264"/>
      <c r="I420" s="264"/>
      <c r="J420" s="264"/>
      <c r="K420" s="264"/>
      <c r="L420" s="264"/>
    </row>
    <row r="421" spans="1:12" ht="12" customHeight="1" x14ac:dyDescent="0.2">
      <c r="A421" s="264"/>
      <c r="B421" s="264"/>
      <c r="C421" s="264"/>
      <c r="D421" s="264"/>
      <c r="E421" s="264"/>
      <c r="F421" s="264"/>
      <c r="G421" s="264"/>
      <c r="H421" s="264"/>
      <c r="I421" s="264"/>
      <c r="J421" s="264"/>
      <c r="K421" s="264"/>
      <c r="L421" s="264"/>
    </row>
    <row r="422" spans="1:12" ht="12" customHeight="1" x14ac:dyDescent="0.2">
      <c r="A422" s="264"/>
      <c r="B422" s="264"/>
      <c r="C422" s="264"/>
      <c r="D422" s="264"/>
      <c r="E422" s="264"/>
      <c r="F422" s="264"/>
      <c r="G422" s="264"/>
      <c r="H422" s="264"/>
      <c r="I422" s="264"/>
      <c r="J422" s="264"/>
      <c r="K422" s="264"/>
      <c r="L422" s="264"/>
    </row>
    <row r="423" spans="1:12" ht="12" customHeight="1" x14ac:dyDescent="0.2">
      <c r="A423" s="264"/>
      <c r="B423" s="264"/>
      <c r="C423" s="264"/>
      <c r="D423" s="264"/>
      <c r="E423" s="264"/>
      <c r="F423" s="264"/>
      <c r="G423" s="264"/>
      <c r="H423" s="264"/>
      <c r="I423" s="264"/>
      <c r="J423" s="264"/>
      <c r="K423" s="264"/>
      <c r="L423" s="264"/>
    </row>
    <row r="424" spans="1:12" ht="12" customHeight="1" x14ac:dyDescent="0.2">
      <c r="A424" s="264"/>
      <c r="B424" s="264"/>
      <c r="C424" s="264"/>
      <c r="D424" s="264"/>
      <c r="E424" s="264"/>
      <c r="F424" s="264"/>
      <c r="G424" s="264"/>
      <c r="H424" s="264"/>
      <c r="I424" s="264"/>
      <c r="J424" s="264"/>
      <c r="K424" s="264"/>
      <c r="L424" s="264"/>
    </row>
    <row r="425" spans="1:12" ht="12" customHeight="1" x14ac:dyDescent="0.2">
      <c r="A425" s="264"/>
      <c r="B425" s="264"/>
      <c r="C425" s="264"/>
      <c r="D425" s="264"/>
      <c r="E425" s="264"/>
      <c r="F425" s="264"/>
      <c r="G425" s="264"/>
      <c r="H425" s="264"/>
      <c r="I425" s="264"/>
      <c r="J425" s="264"/>
      <c r="K425" s="264"/>
      <c r="L425" s="264"/>
    </row>
    <row r="426" spans="1:12" ht="12" customHeight="1" x14ac:dyDescent="0.2">
      <c r="A426" s="264"/>
      <c r="B426" s="264"/>
      <c r="C426" s="264"/>
      <c r="D426" s="264"/>
      <c r="E426" s="264"/>
      <c r="F426" s="264"/>
      <c r="G426" s="264"/>
      <c r="H426" s="264"/>
      <c r="I426" s="264"/>
      <c r="J426" s="264"/>
      <c r="K426" s="264"/>
      <c r="L426" s="264"/>
    </row>
    <row r="427" spans="1:12" ht="12" customHeight="1" x14ac:dyDescent="0.2">
      <c r="A427" s="264"/>
      <c r="B427" s="264"/>
      <c r="C427" s="264"/>
      <c r="D427" s="264"/>
      <c r="E427" s="264"/>
      <c r="F427" s="264"/>
      <c r="G427" s="264"/>
      <c r="H427" s="264"/>
      <c r="I427" s="264"/>
      <c r="J427" s="264"/>
      <c r="K427" s="264"/>
      <c r="L427" s="264"/>
    </row>
    <row r="428" spans="1:12" ht="12" customHeight="1" x14ac:dyDescent="0.2">
      <c r="A428" s="264"/>
      <c r="B428" s="264"/>
      <c r="C428" s="264"/>
      <c r="D428" s="264"/>
      <c r="E428" s="264"/>
      <c r="F428" s="264"/>
      <c r="G428" s="264"/>
      <c r="H428" s="264"/>
      <c r="I428" s="264"/>
      <c r="J428" s="264"/>
      <c r="K428" s="264"/>
      <c r="L428" s="264"/>
    </row>
    <row r="429" spans="1:12" ht="12" customHeight="1" x14ac:dyDescent="0.2">
      <c r="A429" s="264"/>
      <c r="B429" s="264"/>
      <c r="C429" s="264"/>
      <c r="D429" s="264"/>
      <c r="E429" s="264"/>
      <c r="F429" s="264"/>
      <c r="G429" s="264"/>
      <c r="H429" s="264"/>
      <c r="I429" s="264"/>
      <c r="J429" s="264"/>
      <c r="K429" s="264"/>
      <c r="L429" s="264"/>
    </row>
    <row r="430" spans="1:12" ht="12" customHeight="1" x14ac:dyDescent="0.2">
      <c r="A430" s="264"/>
      <c r="B430" s="264"/>
      <c r="C430" s="264"/>
      <c r="D430" s="264"/>
      <c r="E430" s="264"/>
      <c r="F430" s="264"/>
      <c r="G430" s="264"/>
      <c r="H430" s="264"/>
      <c r="I430" s="264"/>
      <c r="J430" s="264"/>
      <c r="K430" s="264"/>
      <c r="L430" s="264"/>
    </row>
    <row r="431" spans="1:12" ht="12" customHeight="1" x14ac:dyDescent="0.2">
      <c r="A431" s="264"/>
      <c r="B431" s="264"/>
      <c r="C431" s="264"/>
      <c r="D431" s="264"/>
      <c r="E431" s="264"/>
      <c r="F431" s="264"/>
      <c r="G431" s="264"/>
      <c r="H431" s="264"/>
      <c r="I431" s="264"/>
      <c r="J431" s="264"/>
      <c r="K431" s="264"/>
      <c r="L431" s="264"/>
    </row>
    <row r="432" spans="1:12" ht="12" customHeight="1" x14ac:dyDescent="0.2">
      <c r="A432" s="264"/>
      <c r="B432" s="264"/>
      <c r="C432" s="264"/>
      <c r="D432" s="264"/>
      <c r="E432" s="264"/>
      <c r="F432" s="264"/>
      <c r="G432" s="264"/>
      <c r="H432" s="264"/>
      <c r="I432" s="264"/>
      <c r="J432" s="264"/>
      <c r="K432" s="264"/>
      <c r="L432" s="264"/>
    </row>
    <row r="433" spans="1:12" ht="12" customHeight="1" x14ac:dyDescent="0.2">
      <c r="A433" s="264"/>
      <c r="B433" s="264"/>
      <c r="C433" s="264"/>
      <c r="D433" s="264"/>
      <c r="E433" s="264"/>
      <c r="F433" s="264"/>
      <c r="G433" s="264"/>
      <c r="H433" s="264"/>
      <c r="I433" s="264"/>
      <c r="J433" s="264"/>
      <c r="K433" s="264"/>
      <c r="L433" s="264"/>
    </row>
    <row r="434" spans="1:12" ht="12" customHeight="1" x14ac:dyDescent="0.2">
      <c r="A434" s="264"/>
      <c r="B434" s="264"/>
      <c r="C434" s="264"/>
      <c r="D434" s="264"/>
      <c r="E434" s="264"/>
      <c r="F434" s="264"/>
      <c r="G434" s="264"/>
      <c r="H434" s="264"/>
      <c r="I434" s="264"/>
      <c r="J434" s="264"/>
      <c r="K434" s="264"/>
      <c r="L434" s="264"/>
    </row>
    <row r="435" spans="1:12" ht="12" customHeight="1" x14ac:dyDescent="0.2">
      <c r="A435" s="264"/>
      <c r="B435" s="264"/>
      <c r="C435" s="264"/>
      <c r="D435" s="264"/>
      <c r="E435" s="264"/>
      <c r="F435" s="264"/>
      <c r="G435" s="264"/>
      <c r="H435" s="264"/>
      <c r="I435" s="264"/>
      <c r="J435" s="264"/>
      <c r="K435" s="264"/>
      <c r="L435" s="264"/>
    </row>
    <row r="436" spans="1:12" ht="12" customHeight="1" x14ac:dyDescent="0.2">
      <c r="A436" s="264"/>
      <c r="B436" s="264"/>
      <c r="C436" s="264"/>
      <c r="D436" s="264"/>
      <c r="E436" s="264"/>
      <c r="F436" s="264"/>
      <c r="G436" s="264"/>
      <c r="H436" s="264"/>
      <c r="I436" s="264"/>
      <c r="J436" s="264"/>
      <c r="K436" s="264"/>
      <c r="L436" s="264"/>
    </row>
    <row r="437" spans="1:12" ht="12" customHeight="1" x14ac:dyDescent="0.2">
      <c r="A437" s="264"/>
      <c r="B437" s="264"/>
      <c r="C437" s="264"/>
      <c r="D437" s="264"/>
      <c r="E437" s="264"/>
      <c r="F437" s="264"/>
      <c r="G437" s="264"/>
      <c r="H437" s="264"/>
      <c r="I437" s="264"/>
      <c r="J437" s="264"/>
      <c r="K437" s="264"/>
      <c r="L437" s="264"/>
    </row>
    <row r="438" spans="1:12" ht="12" customHeight="1" x14ac:dyDescent="0.2">
      <c r="A438" s="264"/>
      <c r="B438" s="264"/>
      <c r="C438" s="264"/>
      <c r="D438" s="264"/>
      <c r="E438" s="264"/>
      <c r="F438" s="264"/>
      <c r="G438" s="264"/>
      <c r="H438" s="264"/>
      <c r="I438" s="264"/>
      <c r="J438" s="264"/>
      <c r="K438" s="264"/>
      <c r="L438" s="264"/>
    </row>
    <row r="439" spans="1:12" ht="12" customHeight="1" x14ac:dyDescent="0.2">
      <c r="A439" s="264"/>
      <c r="B439" s="264"/>
      <c r="C439" s="264"/>
      <c r="D439" s="264"/>
      <c r="E439" s="264"/>
      <c r="F439" s="264"/>
      <c r="G439" s="264"/>
      <c r="H439" s="264"/>
      <c r="I439" s="264"/>
      <c r="J439" s="264"/>
      <c r="K439" s="264"/>
      <c r="L439" s="264"/>
    </row>
    <row r="440" spans="1:12" ht="12" customHeight="1" x14ac:dyDescent="0.2">
      <c r="A440" s="264"/>
      <c r="B440" s="264"/>
      <c r="C440" s="264"/>
      <c r="D440" s="264"/>
      <c r="E440" s="264"/>
      <c r="F440" s="264"/>
      <c r="G440" s="264"/>
      <c r="H440" s="264"/>
      <c r="I440" s="264"/>
      <c r="J440" s="264"/>
      <c r="K440" s="264"/>
      <c r="L440" s="264"/>
    </row>
    <row r="441" spans="1:12" ht="12" customHeight="1" x14ac:dyDescent="0.2">
      <c r="A441" s="264"/>
      <c r="B441" s="264"/>
      <c r="C441" s="264"/>
      <c r="D441" s="264"/>
      <c r="E441" s="264"/>
      <c r="F441" s="264"/>
      <c r="G441" s="264"/>
      <c r="H441" s="264"/>
      <c r="I441" s="264"/>
      <c r="J441" s="264"/>
      <c r="K441" s="264"/>
      <c r="L441" s="264"/>
    </row>
    <row r="442" spans="1:12" ht="12" customHeight="1" x14ac:dyDescent="0.2">
      <c r="A442" s="264"/>
      <c r="B442" s="264"/>
      <c r="C442" s="264"/>
      <c r="D442" s="264"/>
      <c r="E442" s="264"/>
      <c r="F442" s="264"/>
      <c r="G442" s="264"/>
      <c r="H442" s="264"/>
      <c r="I442" s="264"/>
      <c r="J442" s="264"/>
      <c r="K442" s="264"/>
      <c r="L442" s="264"/>
    </row>
    <row r="443" spans="1:12" ht="12" customHeight="1" x14ac:dyDescent="0.2">
      <c r="A443" s="264"/>
      <c r="B443" s="264"/>
      <c r="C443" s="264"/>
      <c r="D443" s="264"/>
      <c r="E443" s="264"/>
      <c r="F443" s="264"/>
      <c r="G443" s="264"/>
      <c r="H443" s="264"/>
      <c r="I443" s="264"/>
      <c r="J443" s="264"/>
      <c r="K443" s="264"/>
      <c r="L443" s="264"/>
    </row>
    <row r="444" spans="1:12" ht="12" customHeight="1" x14ac:dyDescent="0.2">
      <c r="A444" s="264"/>
      <c r="B444" s="264"/>
      <c r="C444" s="264"/>
      <c r="D444" s="264"/>
      <c r="E444" s="264"/>
      <c r="F444" s="264"/>
      <c r="G444" s="264"/>
      <c r="H444" s="264"/>
      <c r="I444" s="264"/>
      <c r="J444" s="264"/>
      <c r="K444" s="264"/>
      <c r="L444" s="264"/>
    </row>
    <row r="445" spans="1:12" ht="12" customHeight="1" x14ac:dyDescent="0.2">
      <c r="A445" s="264"/>
      <c r="B445" s="264"/>
      <c r="C445" s="264"/>
      <c r="D445" s="264"/>
      <c r="E445" s="264"/>
      <c r="F445" s="264"/>
      <c r="G445" s="264"/>
      <c r="H445" s="264"/>
      <c r="I445" s="264"/>
      <c r="J445" s="264"/>
      <c r="K445" s="264"/>
      <c r="L445" s="264"/>
    </row>
    <row r="446" spans="1:12" ht="12" customHeight="1" x14ac:dyDescent="0.2">
      <c r="A446" s="264"/>
      <c r="B446" s="264"/>
      <c r="C446" s="264"/>
      <c r="D446" s="264"/>
      <c r="E446" s="264"/>
      <c r="F446" s="264"/>
      <c r="G446" s="264"/>
      <c r="H446" s="264"/>
      <c r="I446" s="264"/>
      <c r="J446" s="264"/>
      <c r="K446" s="264"/>
      <c r="L446" s="264"/>
    </row>
    <row r="447" spans="1:12" ht="12" customHeight="1" x14ac:dyDescent="0.2">
      <c r="A447" s="264"/>
      <c r="B447" s="264"/>
      <c r="C447" s="264"/>
      <c r="D447" s="264"/>
      <c r="E447" s="264"/>
      <c r="F447" s="264"/>
      <c r="G447" s="264"/>
      <c r="H447" s="264"/>
      <c r="I447" s="264"/>
      <c r="J447" s="264"/>
      <c r="K447" s="264"/>
      <c r="L447" s="264"/>
    </row>
    <row r="448" spans="1:12" ht="12" customHeight="1" x14ac:dyDescent="0.2">
      <c r="A448" s="264"/>
      <c r="B448" s="264"/>
      <c r="C448" s="264"/>
      <c r="D448" s="264"/>
      <c r="E448" s="264"/>
      <c r="F448" s="264"/>
      <c r="G448" s="264"/>
      <c r="H448" s="264"/>
      <c r="I448" s="264"/>
      <c r="J448" s="264"/>
      <c r="K448" s="264"/>
      <c r="L448" s="264"/>
    </row>
    <row r="449" spans="1:12" ht="12" customHeight="1" x14ac:dyDescent="0.2">
      <c r="A449" s="264"/>
      <c r="B449" s="264"/>
      <c r="C449" s="264"/>
      <c r="D449" s="264"/>
      <c r="E449" s="264"/>
      <c r="F449" s="264"/>
      <c r="G449" s="264"/>
      <c r="H449" s="264"/>
      <c r="I449" s="264"/>
      <c r="J449" s="264"/>
      <c r="K449" s="264"/>
      <c r="L449" s="264"/>
    </row>
    <row r="450" spans="1:12" ht="12" customHeight="1" x14ac:dyDescent="0.2">
      <c r="A450" s="264"/>
      <c r="B450" s="264"/>
      <c r="C450" s="264"/>
      <c r="D450" s="264"/>
      <c r="E450" s="264"/>
      <c r="F450" s="264"/>
      <c r="G450" s="264"/>
      <c r="H450" s="264"/>
      <c r="I450" s="264"/>
      <c r="J450" s="264"/>
      <c r="K450" s="264"/>
      <c r="L450" s="264"/>
    </row>
    <row r="451" spans="1:12" ht="12" customHeight="1" x14ac:dyDescent="0.2">
      <c r="A451" s="264"/>
      <c r="B451" s="264"/>
      <c r="C451" s="264"/>
      <c r="D451" s="264"/>
      <c r="E451" s="264"/>
      <c r="F451" s="264"/>
      <c r="G451" s="264"/>
      <c r="H451" s="264"/>
      <c r="I451" s="264"/>
      <c r="J451" s="264"/>
      <c r="K451" s="264"/>
      <c r="L451" s="264"/>
    </row>
    <row r="452" spans="1:12" ht="12" customHeight="1" x14ac:dyDescent="0.2">
      <c r="A452" s="264"/>
      <c r="B452" s="264"/>
      <c r="C452" s="264"/>
      <c r="D452" s="264"/>
      <c r="E452" s="264"/>
      <c r="F452" s="264"/>
      <c r="G452" s="264"/>
      <c r="H452" s="264"/>
      <c r="I452" s="264"/>
      <c r="J452" s="264"/>
      <c r="K452" s="264"/>
      <c r="L452" s="264"/>
    </row>
    <row r="453" spans="1:12" ht="12" customHeight="1" x14ac:dyDescent="0.2">
      <c r="A453" s="264"/>
      <c r="B453" s="264"/>
      <c r="C453" s="264"/>
      <c r="D453" s="264"/>
      <c r="E453" s="264"/>
      <c r="F453" s="264"/>
      <c r="G453" s="264"/>
      <c r="H453" s="264"/>
      <c r="I453" s="264"/>
      <c r="J453" s="264"/>
      <c r="K453" s="264"/>
      <c r="L453" s="264"/>
    </row>
    <row r="454" spans="1:12" ht="12" customHeight="1" x14ac:dyDescent="0.2">
      <c r="A454" s="264"/>
      <c r="B454" s="264"/>
      <c r="C454" s="264"/>
      <c r="D454" s="264"/>
      <c r="E454" s="264"/>
      <c r="F454" s="264"/>
      <c r="G454" s="264"/>
      <c r="H454" s="264"/>
      <c r="I454" s="264"/>
      <c r="J454" s="264"/>
      <c r="K454" s="264"/>
      <c r="L454" s="264"/>
    </row>
    <row r="455" spans="1:12" ht="12" customHeight="1" x14ac:dyDescent="0.2">
      <c r="A455" s="264"/>
      <c r="B455" s="264"/>
      <c r="C455" s="264"/>
      <c r="D455" s="264"/>
      <c r="E455" s="264"/>
      <c r="F455" s="264"/>
      <c r="G455" s="264"/>
      <c r="H455" s="264"/>
      <c r="I455" s="264"/>
      <c r="J455" s="264"/>
      <c r="K455" s="264"/>
      <c r="L455" s="264"/>
    </row>
    <row r="456" spans="1:12" ht="12" customHeight="1" x14ac:dyDescent="0.2">
      <c r="A456" s="264"/>
      <c r="B456" s="264"/>
      <c r="C456" s="264"/>
      <c r="D456" s="264"/>
      <c r="E456" s="264"/>
      <c r="F456" s="264"/>
      <c r="G456" s="264"/>
      <c r="H456" s="264"/>
      <c r="I456" s="264"/>
      <c r="J456" s="264"/>
      <c r="K456" s="264"/>
      <c r="L456" s="264"/>
    </row>
    <row r="457" spans="1:12" ht="12" customHeight="1" x14ac:dyDescent="0.2">
      <c r="A457" s="264"/>
      <c r="B457" s="264"/>
      <c r="C457" s="264"/>
      <c r="D457" s="264"/>
      <c r="E457" s="264"/>
      <c r="F457" s="264"/>
      <c r="G457" s="264"/>
      <c r="H457" s="264"/>
      <c r="I457" s="264"/>
      <c r="J457" s="264"/>
      <c r="K457" s="264"/>
      <c r="L457" s="264"/>
    </row>
    <row r="458" spans="1:12" ht="12" customHeight="1" x14ac:dyDescent="0.2">
      <c r="A458" s="264"/>
      <c r="B458" s="264"/>
      <c r="C458" s="264"/>
      <c r="D458" s="264"/>
      <c r="E458" s="264"/>
      <c r="F458" s="264"/>
      <c r="G458" s="264"/>
      <c r="H458" s="264"/>
      <c r="I458" s="264"/>
      <c r="J458" s="264"/>
      <c r="K458" s="264"/>
      <c r="L458" s="264"/>
    </row>
    <row r="459" spans="1:12" ht="12" customHeight="1" x14ac:dyDescent="0.2">
      <c r="A459" s="264"/>
      <c r="B459" s="264"/>
      <c r="C459" s="264"/>
      <c r="D459" s="264"/>
      <c r="E459" s="264"/>
      <c r="F459" s="264"/>
      <c r="G459" s="264"/>
      <c r="H459" s="264"/>
      <c r="I459" s="264"/>
      <c r="J459" s="264"/>
      <c r="K459" s="264"/>
      <c r="L459" s="264"/>
    </row>
    <row r="460" spans="1:12" ht="12" customHeight="1" x14ac:dyDescent="0.2">
      <c r="A460" s="264"/>
      <c r="B460" s="264"/>
      <c r="C460" s="264"/>
      <c r="D460" s="264"/>
      <c r="E460" s="264"/>
      <c r="F460" s="264"/>
      <c r="G460" s="264"/>
      <c r="H460" s="264"/>
      <c r="I460" s="264"/>
      <c r="J460" s="264"/>
      <c r="K460" s="264"/>
      <c r="L460" s="264"/>
    </row>
    <row r="461" spans="1:12" ht="12" customHeight="1" x14ac:dyDescent="0.2">
      <c r="A461" s="264"/>
      <c r="B461" s="264"/>
      <c r="C461" s="264"/>
      <c r="D461" s="264"/>
      <c r="E461" s="264"/>
      <c r="F461" s="264"/>
      <c r="G461" s="264"/>
      <c r="H461" s="264"/>
      <c r="I461" s="264"/>
      <c r="J461" s="264"/>
      <c r="K461" s="264"/>
      <c r="L461" s="264"/>
    </row>
    <row r="462" spans="1:12" ht="12" customHeight="1" x14ac:dyDescent="0.2">
      <c r="A462" s="264"/>
      <c r="B462" s="264"/>
      <c r="C462" s="264"/>
      <c r="D462" s="264"/>
      <c r="E462" s="264"/>
      <c r="F462" s="264"/>
      <c r="G462" s="264"/>
      <c r="H462" s="264"/>
      <c r="I462" s="264"/>
      <c r="J462" s="264"/>
      <c r="K462" s="264"/>
      <c r="L462" s="264"/>
    </row>
    <row r="463" spans="1:12" ht="12" customHeight="1" x14ac:dyDescent="0.2">
      <c r="A463" s="264"/>
      <c r="B463" s="264"/>
      <c r="C463" s="264"/>
      <c r="D463" s="264"/>
      <c r="E463" s="264"/>
      <c r="F463" s="264"/>
      <c r="G463" s="264"/>
      <c r="H463" s="264"/>
      <c r="I463" s="264"/>
      <c r="J463" s="264"/>
      <c r="K463" s="264"/>
      <c r="L463" s="264"/>
    </row>
    <row r="464" spans="1:12" ht="12" customHeight="1" x14ac:dyDescent="0.2">
      <c r="A464" s="264"/>
      <c r="B464" s="264"/>
      <c r="C464" s="264"/>
      <c r="D464" s="264"/>
      <c r="E464" s="264"/>
      <c r="F464" s="264"/>
      <c r="G464" s="264"/>
      <c r="H464" s="264"/>
      <c r="I464" s="264"/>
      <c r="J464" s="264"/>
      <c r="K464" s="264"/>
      <c r="L464" s="264"/>
    </row>
    <row r="465" spans="1:12" ht="12" customHeight="1" x14ac:dyDescent="0.2">
      <c r="A465" s="264"/>
      <c r="B465" s="264"/>
      <c r="C465" s="264"/>
      <c r="D465" s="264"/>
      <c r="E465" s="264"/>
      <c r="F465" s="264"/>
      <c r="G465" s="264"/>
      <c r="H465" s="264"/>
      <c r="I465" s="264"/>
      <c r="J465" s="264"/>
      <c r="K465" s="264"/>
      <c r="L465" s="264"/>
    </row>
    <row r="466" spans="1:12" ht="12" customHeight="1" x14ac:dyDescent="0.2">
      <c r="A466" s="264"/>
      <c r="B466" s="264"/>
      <c r="C466" s="264"/>
      <c r="D466" s="264"/>
      <c r="E466" s="264"/>
      <c r="F466" s="264"/>
      <c r="G466" s="264"/>
      <c r="H466" s="264"/>
      <c r="I466" s="264"/>
      <c r="J466" s="264"/>
      <c r="K466" s="264"/>
      <c r="L466" s="264"/>
    </row>
    <row r="467" spans="1:12" ht="12" customHeight="1" x14ac:dyDescent="0.2">
      <c r="A467" s="264"/>
      <c r="B467" s="264"/>
      <c r="C467" s="264"/>
      <c r="D467" s="264"/>
      <c r="E467" s="264"/>
      <c r="F467" s="264"/>
      <c r="G467" s="264"/>
      <c r="H467" s="264"/>
      <c r="I467" s="264"/>
      <c r="J467" s="264"/>
      <c r="K467" s="264"/>
      <c r="L467" s="264"/>
    </row>
    <row r="468" spans="1:12" ht="12" customHeight="1" x14ac:dyDescent="0.2">
      <c r="A468" s="264"/>
      <c r="B468" s="264"/>
      <c r="C468" s="264"/>
      <c r="D468" s="264"/>
      <c r="E468" s="264"/>
      <c r="F468" s="264"/>
      <c r="G468" s="264"/>
      <c r="H468" s="264"/>
      <c r="I468" s="264"/>
      <c r="J468" s="264"/>
      <c r="K468" s="264"/>
      <c r="L468" s="264"/>
    </row>
    <row r="469" spans="1:12" ht="12" customHeight="1" x14ac:dyDescent="0.2">
      <c r="A469" s="264"/>
      <c r="B469" s="264"/>
      <c r="C469" s="264"/>
      <c r="D469" s="264"/>
      <c r="E469" s="264"/>
      <c r="F469" s="264"/>
      <c r="G469" s="264"/>
      <c r="H469" s="264"/>
      <c r="I469" s="264"/>
      <c r="J469" s="264"/>
      <c r="K469" s="264"/>
      <c r="L469" s="264"/>
    </row>
    <row r="470" spans="1:12" ht="12" customHeight="1" x14ac:dyDescent="0.2">
      <c r="A470" s="264"/>
      <c r="B470" s="264"/>
      <c r="C470" s="264"/>
      <c r="D470" s="264"/>
      <c r="E470" s="264"/>
      <c r="F470" s="264"/>
      <c r="G470" s="264"/>
      <c r="H470" s="264"/>
      <c r="I470" s="264"/>
      <c r="J470" s="264"/>
      <c r="K470" s="264"/>
      <c r="L470" s="264"/>
    </row>
    <row r="471" spans="1:12" ht="12" customHeight="1" x14ac:dyDescent="0.2">
      <c r="A471" s="264"/>
      <c r="B471" s="264"/>
      <c r="C471" s="264"/>
      <c r="D471" s="264"/>
      <c r="E471" s="264"/>
      <c r="F471" s="264"/>
      <c r="G471" s="264"/>
      <c r="H471" s="264"/>
      <c r="I471" s="264"/>
      <c r="J471" s="264"/>
      <c r="K471" s="264"/>
      <c r="L471" s="264"/>
    </row>
    <row r="472" spans="1:12" ht="12" customHeight="1" x14ac:dyDescent="0.2">
      <c r="A472" s="264"/>
      <c r="B472" s="264"/>
      <c r="C472" s="264"/>
      <c r="D472" s="264"/>
      <c r="E472" s="264"/>
      <c r="F472" s="264"/>
      <c r="G472" s="264"/>
      <c r="H472" s="264"/>
      <c r="I472" s="264"/>
      <c r="J472" s="264"/>
      <c r="K472" s="264"/>
      <c r="L472" s="264"/>
    </row>
    <row r="473" spans="1:12" ht="12" customHeight="1" x14ac:dyDescent="0.2">
      <c r="A473" s="264"/>
      <c r="B473" s="264"/>
      <c r="C473" s="264"/>
      <c r="D473" s="264"/>
      <c r="E473" s="264"/>
      <c r="F473" s="264"/>
      <c r="G473" s="264"/>
      <c r="H473" s="264"/>
      <c r="I473" s="264"/>
      <c r="J473" s="264"/>
      <c r="K473" s="264"/>
      <c r="L473" s="264"/>
    </row>
    <row r="474" spans="1:12" ht="12" customHeight="1" x14ac:dyDescent="0.2">
      <c r="A474" s="264"/>
      <c r="B474" s="264"/>
      <c r="C474" s="264"/>
      <c r="D474" s="264"/>
      <c r="E474" s="264"/>
      <c r="F474" s="264"/>
      <c r="G474" s="264"/>
      <c r="H474" s="264"/>
      <c r="I474" s="264"/>
      <c r="J474" s="264"/>
      <c r="K474" s="264"/>
      <c r="L474" s="264"/>
    </row>
    <row r="475" spans="1:12" ht="12" customHeight="1" x14ac:dyDescent="0.2">
      <c r="A475" s="264"/>
      <c r="B475" s="264"/>
      <c r="C475" s="264"/>
      <c r="D475" s="264"/>
      <c r="E475" s="264"/>
      <c r="F475" s="264"/>
      <c r="G475" s="264"/>
      <c r="H475" s="264"/>
      <c r="I475" s="264"/>
      <c r="J475" s="264"/>
      <c r="K475" s="264"/>
      <c r="L475" s="264"/>
    </row>
    <row r="476" spans="1:12" ht="12" customHeight="1" x14ac:dyDescent="0.2">
      <c r="A476" s="264"/>
      <c r="B476" s="264"/>
      <c r="C476" s="264"/>
      <c r="D476" s="264"/>
      <c r="E476" s="264"/>
      <c r="F476" s="264"/>
      <c r="G476" s="264"/>
      <c r="H476" s="264"/>
      <c r="I476" s="264"/>
      <c r="J476" s="264"/>
      <c r="K476" s="264"/>
      <c r="L476" s="264"/>
    </row>
    <row r="477" spans="1:12" ht="12" customHeight="1" x14ac:dyDescent="0.2">
      <c r="A477" s="264"/>
      <c r="B477" s="264"/>
      <c r="C477" s="264"/>
      <c r="D477" s="264"/>
      <c r="E477" s="264"/>
      <c r="F477" s="264"/>
      <c r="G477" s="264"/>
      <c r="H477" s="264"/>
      <c r="I477" s="264"/>
      <c r="J477" s="264"/>
      <c r="K477" s="264"/>
      <c r="L477" s="264"/>
    </row>
    <row r="478" spans="1:12" ht="12" customHeight="1" x14ac:dyDescent="0.2">
      <c r="A478" s="264"/>
      <c r="B478" s="264"/>
      <c r="C478" s="264"/>
      <c r="D478" s="264"/>
      <c r="E478" s="264"/>
      <c r="F478" s="264"/>
      <c r="G478" s="264"/>
      <c r="H478" s="264"/>
      <c r="I478" s="264"/>
      <c r="J478" s="264"/>
      <c r="K478" s="264"/>
      <c r="L478" s="264"/>
    </row>
    <row r="479" spans="1:12" ht="12" customHeight="1" x14ac:dyDescent="0.2">
      <c r="A479" s="264"/>
      <c r="B479" s="264"/>
      <c r="C479" s="264"/>
      <c r="D479" s="264"/>
      <c r="E479" s="264"/>
      <c r="F479" s="264"/>
      <c r="G479" s="264"/>
      <c r="H479" s="264"/>
      <c r="I479" s="264"/>
      <c r="J479" s="264"/>
      <c r="K479" s="264"/>
      <c r="L479" s="264"/>
    </row>
    <row r="480" spans="1:12" ht="12" customHeight="1" x14ac:dyDescent="0.2">
      <c r="A480" s="264"/>
      <c r="B480" s="264"/>
      <c r="C480" s="264"/>
      <c r="D480" s="264"/>
      <c r="E480" s="264"/>
      <c r="F480" s="264"/>
      <c r="G480" s="264"/>
      <c r="H480" s="264"/>
      <c r="I480" s="264"/>
      <c r="J480" s="264"/>
      <c r="K480" s="264"/>
      <c r="L480" s="264"/>
    </row>
    <row r="481" spans="1:12" ht="12" customHeight="1" x14ac:dyDescent="0.2">
      <c r="A481" s="264"/>
      <c r="B481" s="264"/>
      <c r="C481" s="264"/>
      <c r="D481" s="264"/>
      <c r="E481" s="264"/>
      <c r="F481" s="264"/>
      <c r="G481" s="264"/>
      <c r="H481" s="264"/>
      <c r="I481" s="264"/>
      <c r="J481" s="264"/>
      <c r="K481" s="264"/>
      <c r="L481" s="264"/>
    </row>
    <row r="482" spans="1:12" ht="12" customHeight="1" x14ac:dyDescent="0.2">
      <c r="A482" s="264"/>
      <c r="B482" s="264"/>
      <c r="C482" s="264"/>
      <c r="D482" s="264"/>
      <c r="E482" s="264"/>
      <c r="F482" s="264"/>
      <c r="G482" s="264"/>
      <c r="H482" s="264"/>
      <c r="I482" s="264"/>
      <c r="J482" s="264"/>
      <c r="K482" s="264"/>
      <c r="L482" s="264"/>
    </row>
    <row r="483" spans="1:12" ht="12" customHeight="1" x14ac:dyDescent="0.2">
      <c r="A483" s="264"/>
      <c r="B483" s="264"/>
      <c r="C483" s="264"/>
      <c r="D483" s="264"/>
      <c r="E483" s="264"/>
      <c r="F483" s="264"/>
      <c r="G483" s="264"/>
      <c r="H483" s="264"/>
      <c r="I483" s="264"/>
      <c r="J483" s="264"/>
      <c r="K483" s="264"/>
      <c r="L483" s="264"/>
    </row>
    <row r="484" spans="1:12" ht="12" customHeight="1" x14ac:dyDescent="0.2">
      <c r="A484" s="264"/>
      <c r="B484" s="264"/>
      <c r="C484" s="264"/>
      <c r="D484" s="264"/>
      <c r="E484" s="264"/>
      <c r="F484" s="264"/>
      <c r="G484" s="264"/>
      <c r="H484" s="264"/>
      <c r="I484" s="264"/>
      <c r="J484" s="264"/>
      <c r="K484" s="264"/>
      <c r="L484" s="264"/>
    </row>
    <row r="485" spans="1:12" ht="12" customHeight="1" x14ac:dyDescent="0.2">
      <c r="A485" s="264"/>
      <c r="B485" s="264"/>
      <c r="C485" s="264"/>
      <c r="D485" s="264"/>
      <c r="E485" s="264"/>
      <c r="F485" s="264"/>
      <c r="G485" s="264"/>
      <c r="H485" s="264"/>
      <c r="I485" s="264"/>
      <c r="J485" s="264"/>
      <c r="K485" s="264"/>
      <c r="L485" s="264"/>
    </row>
    <row r="486" spans="1:12" ht="12" customHeight="1" x14ac:dyDescent="0.2">
      <c r="A486" s="264"/>
      <c r="B486" s="264"/>
      <c r="C486" s="264"/>
      <c r="D486" s="264"/>
      <c r="E486" s="264"/>
      <c r="F486" s="264"/>
      <c r="G486" s="264"/>
      <c r="H486" s="264"/>
      <c r="I486" s="264"/>
      <c r="J486" s="264"/>
      <c r="K486" s="264"/>
      <c r="L486" s="264"/>
    </row>
    <row r="487" spans="1:12" ht="12" customHeight="1" x14ac:dyDescent="0.2">
      <c r="A487" s="264"/>
      <c r="B487" s="264"/>
      <c r="C487" s="264"/>
      <c r="D487" s="264"/>
      <c r="E487" s="264"/>
      <c r="F487" s="264"/>
      <c r="G487" s="264"/>
      <c r="H487" s="264"/>
      <c r="I487" s="264"/>
      <c r="J487" s="264"/>
      <c r="K487" s="264"/>
      <c r="L487" s="264"/>
    </row>
    <row r="488" spans="1:12" ht="12" customHeight="1" x14ac:dyDescent="0.2">
      <c r="A488" s="264"/>
      <c r="B488" s="264"/>
      <c r="C488" s="264"/>
      <c r="D488" s="264"/>
      <c r="E488" s="264"/>
      <c r="F488" s="264"/>
      <c r="G488" s="264"/>
      <c r="H488" s="264"/>
      <c r="I488" s="264"/>
      <c r="J488" s="264"/>
      <c r="K488" s="264"/>
      <c r="L488" s="264"/>
    </row>
    <row r="489" spans="1:12" ht="12" customHeight="1" x14ac:dyDescent="0.2">
      <c r="A489" s="264"/>
      <c r="B489" s="264"/>
      <c r="C489" s="264"/>
      <c r="D489" s="264"/>
      <c r="E489" s="264"/>
      <c r="F489" s="264"/>
      <c r="G489" s="264"/>
      <c r="H489" s="264"/>
      <c r="I489" s="264"/>
      <c r="J489" s="264"/>
      <c r="K489" s="264"/>
      <c r="L489" s="264"/>
    </row>
    <row r="490" spans="1:12" ht="12" customHeight="1" x14ac:dyDescent="0.2">
      <c r="A490" s="264"/>
      <c r="B490" s="264"/>
      <c r="C490" s="264"/>
      <c r="D490" s="264"/>
      <c r="E490" s="264"/>
      <c r="F490" s="264"/>
      <c r="G490" s="264"/>
      <c r="H490" s="264"/>
      <c r="I490" s="264"/>
      <c r="J490" s="264"/>
      <c r="K490" s="264"/>
      <c r="L490" s="264"/>
    </row>
    <row r="491" spans="1:12" ht="12" customHeight="1" x14ac:dyDescent="0.2">
      <c r="A491" s="264"/>
      <c r="B491" s="264"/>
      <c r="C491" s="264"/>
      <c r="D491" s="264"/>
      <c r="E491" s="264"/>
      <c r="F491" s="264"/>
      <c r="G491" s="264"/>
      <c r="H491" s="264"/>
      <c r="I491" s="264"/>
      <c r="J491" s="264"/>
      <c r="K491" s="264"/>
      <c r="L491" s="264"/>
    </row>
    <row r="492" spans="1:12" ht="12" customHeight="1" x14ac:dyDescent="0.2">
      <c r="A492" s="264"/>
      <c r="B492" s="264"/>
      <c r="C492" s="264"/>
      <c r="D492" s="264"/>
      <c r="E492" s="264"/>
      <c r="F492" s="264"/>
      <c r="G492" s="264"/>
      <c r="H492" s="264"/>
      <c r="I492" s="264"/>
      <c r="J492" s="264"/>
      <c r="K492" s="264"/>
      <c r="L492" s="264"/>
    </row>
    <row r="493" spans="1:12" ht="12" customHeight="1" x14ac:dyDescent="0.2">
      <c r="A493" s="264"/>
      <c r="B493" s="264"/>
      <c r="C493" s="264"/>
      <c r="D493" s="264"/>
      <c r="E493" s="264"/>
      <c r="F493" s="264"/>
      <c r="G493" s="264"/>
      <c r="H493" s="264"/>
      <c r="I493" s="264"/>
      <c r="J493" s="264"/>
      <c r="K493" s="264"/>
      <c r="L493" s="264"/>
    </row>
    <row r="494" spans="1:12" ht="12" customHeight="1" x14ac:dyDescent="0.2">
      <c r="A494" s="264"/>
      <c r="B494" s="264"/>
      <c r="C494" s="264"/>
      <c r="D494" s="264"/>
      <c r="E494" s="264"/>
      <c r="F494" s="264"/>
      <c r="G494" s="264"/>
      <c r="H494" s="264"/>
      <c r="I494" s="264"/>
      <c r="J494" s="264"/>
      <c r="K494" s="264"/>
      <c r="L494" s="264"/>
    </row>
    <row r="495" spans="1:12" ht="12" customHeight="1" x14ac:dyDescent="0.2">
      <c r="A495" s="264"/>
      <c r="B495" s="264"/>
      <c r="C495" s="264"/>
      <c r="D495" s="264"/>
      <c r="E495" s="264"/>
      <c r="F495" s="264"/>
      <c r="G495" s="264"/>
      <c r="H495" s="264"/>
      <c r="I495" s="264"/>
      <c r="J495" s="264"/>
      <c r="K495" s="264"/>
      <c r="L495" s="264"/>
    </row>
    <row r="496" spans="1:12" ht="12" customHeight="1" x14ac:dyDescent="0.2">
      <c r="A496" s="264"/>
      <c r="B496" s="264"/>
      <c r="C496" s="264"/>
      <c r="D496" s="264"/>
      <c r="E496" s="264"/>
      <c r="F496" s="264"/>
      <c r="G496" s="264"/>
      <c r="H496" s="264"/>
      <c r="I496" s="264"/>
      <c r="J496" s="264"/>
      <c r="K496" s="264"/>
      <c r="L496" s="264"/>
    </row>
    <row r="497" spans="1:12" ht="12" customHeight="1" x14ac:dyDescent="0.2">
      <c r="A497" s="264"/>
      <c r="B497" s="264"/>
      <c r="C497" s="264"/>
      <c r="D497" s="264"/>
      <c r="E497" s="264"/>
      <c r="F497" s="264"/>
      <c r="G497" s="264"/>
      <c r="H497" s="264"/>
      <c r="I497" s="264"/>
      <c r="J497" s="264"/>
      <c r="K497" s="264"/>
      <c r="L497" s="264"/>
    </row>
    <row r="498" spans="1:12" ht="12" customHeight="1" x14ac:dyDescent="0.2">
      <c r="A498" s="264"/>
      <c r="B498" s="264"/>
      <c r="C498" s="264"/>
      <c r="D498" s="264"/>
      <c r="E498" s="264"/>
      <c r="F498" s="264"/>
      <c r="G498" s="264"/>
      <c r="H498" s="264"/>
      <c r="I498" s="264"/>
      <c r="J498" s="264"/>
      <c r="K498" s="264"/>
      <c r="L498" s="264"/>
    </row>
    <row r="499" spans="1:12" ht="12" customHeight="1" x14ac:dyDescent="0.2">
      <c r="A499" s="264"/>
      <c r="B499" s="264"/>
      <c r="C499" s="264"/>
      <c r="D499" s="264"/>
      <c r="E499" s="264"/>
      <c r="F499" s="264"/>
      <c r="G499" s="264"/>
      <c r="H499" s="264"/>
      <c r="I499" s="264"/>
      <c r="J499" s="264"/>
      <c r="K499" s="264"/>
      <c r="L499" s="264"/>
    </row>
    <row r="500" spans="1:12" ht="12" customHeight="1" x14ac:dyDescent="0.2">
      <c r="A500" s="264"/>
      <c r="B500" s="264"/>
      <c r="C500" s="264"/>
      <c r="D500" s="264"/>
      <c r="E500" s="264"/>
      <c r="F500" s="264"/>
      <c r="G500" s="264"/>
      <c r="H500" s="264"/>
      <c r="I500" s="264"/>
      <c r="J500" s="264"/>
      <c r="K500" s="264"/>
      <c r="L500" s="264"/>
    </row>
    <row r="501" spans="1:12" ht="12" customHeight="1" x14ac:dyDescent="0.2">
      <c r="A501" s="264"/>
      <c r="B501" s="264"/>
      <c r="C501" s="264"/>
      <c r="D501" s="264"/>
      <c r="E501" s="264"/>
      <c r="F501" s="264"/>
      <c r="G501" s="264"/>
      <c r="H501" s="264"/>
      <c r="I501" s="264"/>
      <c r="J501" s="264"/>
      <c r="K501" s="264"/>
      <c r="L501" s="264"/>
    </row>
    <row r="502" spans="1:12" ht="12" customHeight="1" x14ac:dyDescent="0.2">
      <c r="A502" s="264"/>
      <c r="B502" s="264"/>
      <c r="C502" s="264"/>
      <c r="D502" s="264"/>
      <c r="E502" s="264"/>
      <c r="F502" s="264"/>
      <c r="G502" s="264"/>
      <c r="H502" s="264"/>
      <c r="I502" s="264"/>
      <c r="J502" s="264"/>
      <c r="K502" s="264"/>
      <c r="L502" s="264"/>
    </row>
    <row r="503" spans="1:12" ht="12" customHeight="1" x14ac:dyDescent="0.2">
      <c r="A503" s="264"/>
      <c r="B503" s="264"/>
      <c r="C503" s="264"/>
      <c r="D503" s="264"/>
      <c r="E503" s="264"/>
      <c r="F503" s="264"/>
      <c r="G503" s="264"/>
      <c r="H503" s="264"/>
      <c r="I503" s="264"/>
      <c r="J503" s="264"/>
      <c r="K503" s="264"/>
      <c r="L503" s="264"/>
    </row>
    <row r="504" spans="1:12" ht="12" customHeight="1" x14ac:dyDescent="0.2">
      <c r="A504" s="264"/>
      <c r="B504" s="264"/>
      <c r="C504" s="264"/>
      <c r="D504" s="264"/>
      <c r="E504" s="264"/>
      <c r="F504" s="264"/>
      <c r="G504" s="264"/>
      <c r="H504" s="264"/>
      <c r="I504" s="264"/>
      <c r="J504" s="264"/>
      <c r="K504" s="264"/>
      <c r="L504" s="264"/>
    </row>
    <row r="505" spans="1:12" ht="12" customHeight="1" x14ac:dyDescent="0.2">
      <c r="A505" s="264"/>
      <c r="B505" s="264"/>
      <c r="C505" s="264"/>
      <c r="D505" s="264"/>
      <c r="E505" s="264"/>
      <c r="F505" s="264"/>
      <c r="G505" s="264"/>
      <c r="H505" s="264"/>
      <c r="I505" s="264"/>
      <c r="J505" s="264"/>
      <c r="K505" s="264"/>
      <c r="L505" s="264"/>
    </row>
    <row r="506" spans="1:12" ht="12" customHeight="1" x14ac:dyDescent="0.2">
      <c r="A506" s="264"/>
      <c r="B506" s="264"/>
      <c r="C506" s="264"/>
      <c r="D506" s="264"/>
      <c r="E506" s="264"/>
      <c r="F506" s="264"/>
      <c r="G506" s="264"/>
      <c r="H506" s="264"/>
      <c r="I506" s="264"/>
      <c r="J506" s="264"/>
      <c r="K506" s="264"/>
      <c r="L506" s="264"/>
    </row>
    <row r="507" spans="1:12" ht="12" customHeight="1" x14ac:dyDescent="0.2">
      <c r="A507" s="264"/>
      <c r="B507" s="264"/>
      <c r="C507" s="264"/>
      <c r="D507" s="264"/>
      <c r="E507" s="264"/>
      <c r="F507" s="264"/>
      <c r="G507" s="264"/>
      <c r="H507" s="264"/>
      <c r="I507" s="264"/>
      <c r="J507" s="264"/>
      <c r="K507" s="264"/>
      <c r="L507" s="264"/>
    </row>
    <row r="508" spans="1:12" ht="12" customHeight="1" x14ac:dyDescent="0.2">
      <c r="A508" s="264"/>
      <c r="B508" s="264"/>
      <c r="C508" s="264"/>
      <c r="D508" s="264"/>
      <c r="E508" s="264"/>
      <c r="F508" s="264"/>
      <c r="G508" s="264"/>
      <c r="H508" s="264"/>
      <c r="I508" s="264"/>
      <c r="J508" s="264"/>
      <c r="K508" s="264"/>
      <c r="L508" s="264"/>
    </row>
    <row r="509" spans="1:12" ht="12" customHeight="1" x14ac:dyDescent="0.2">
      <c r="A509" s="264"/>
      <c r="B509" s="264"/>
      <c r="C509" s="264"/>
      <c r="D509" s="264"/>
      <c r="E509" s="264"/>
      <c r="F509" s="264"/>
      <c r="G509" s="264"/>
      <c r="H509" s="264"/>
      <c r="I509" s="264"/>
      <c r="J509" s="264"/>
      <c r="K509" s="264"/>
      <c r="L509" s="264"/>
    </row>
    <row r="510" spans="1:12" ht="12" customHeight="1" x14ac:dyDescent="0.2">
      <c r="A510" s="264"/>
      <c r="B510" s="264"/>
      <c r="C510" s="264"/>
      <c r="D510" s="264"/>
      <c r="E510" s="264"/>
      <c r="F510" s="264"/>
      <c r="G510" s="264"/>
      <c r="H510" s="264"/>
      <c r="I510" s="264"/>
      <c r="J510" s="264"/>
      <c r="K510" s="264"/>
      <c r="L510" s="264"/>
    </row>
    <row r="511" spans="1:12" ht="12" customHeight="1" x14ac:dyDescent="0.2">
      <c r="A511" s="264"/>
      <c r="B511" s="264"/>
      <c r="C511" s="264"/>
      <c r="D511" s="264"/>
      <c r="E511" s="264"/>
      <c r="F511" s="264"/>
      <c r="G511" s="264"/>
      <c r="H511" s="264"/>
      <c r="I511" s="264"/>
      <c r="J511" s="264"/>
      <c r="K511" s="264"/>
      <c r="L511" s="264"/>
    </row>
    <row r="512" spans="1:12" ht="12" customHeight="1" x14ac:dyDescent="0.2">
      <c r="A512" s="264"/>
      <c r="B512" s="264"/>
      <c r="C512" s="264"/>
      <c r="D512" s="264"/>
      <c r="E512" s="264"/>
      <c r="F512" s="264"/>
      <c r="G512" s="264"/>
      <c r="H512" s="264"/>
      <c r="I512" s="264"/>
      <c r="J512" s="264"/>
      <c r="K512" s="264"/>
      <c r="L512" s="264"/>
    </row>
    <row r="513" spans="1:12" ht="12" customHeight="1" x14ac:dyDescent="0.2">
      <c r="A513" s="264"/>
      <c r="B513" s="264"/>
      <c r="C513" s="264"/>
      <c r="D513" s="264"/>
      <c r="E513" s="264"/>
      <c r="F513" s="264"/>
      <c r="G513" s="264"/>
      <c r="H513" s="264"/>
      <c r="I513" s="264"/>
      <c r="J513" s="264"/>
      <c r="K513" s="264"/>
      <c r="L513" s="264"/>
    </row>
    <row r="514" spans="1:12" ht="12" customHeight="1" x14ac:dyDescent="0.2">
      <c r="A514" s="264"/>
      <c r="B514" s="264"/>
      <c r="C514" s="264"/>
      <c r="D514" s="264"/>
      <c r="E514" s="264"/>
      <c r="F514" s="264"/>
      <c r="G514" s="264"/>
      <c r="H514" s="264"/>
      <c r="I514" s="264"/>
      <c r="J514" s="264"/>
      <c r="K514" s="264"/>
      <c r="L514" s="264"/>
    </row>
    <row r="515" spans="1:12" ht="12" customHeight="1" x14ac:dyDescent="0.2">
      <c r="A515" s="264"/>
      <c r="B515" s="264"/>
      <c r="C515" s="264"/>
      <c r="D515" s="264"/>
      <c r="E515" s="264"/>
      <c r="F515" s="264"/>
      <c r="G515" s="264"/>
      <c r="H515" s="264"/>
      <c r="I515" s="264"/>
      <c r="J515" s="264"/>
      <c r="K515" s="264"/>
      <c r="L515" s="264"/>
    </row>
    <row r="516" spans="1:12" ht="12" customHeight="1" x14ac:dyDescent="0.2">
      <c r="A516" s="264"/>
      <c r="B516" s="264"/>
      <c r="C516" s="264"/>
      <c r="D516" s="264"/>
      <c r="E516" s="264"/>
      <c r="F516" s="264"/>
      <c r="G516" s="264"/>
      <c r="H516" s="264"/>
      <c r="I516" s="264"/>
      <c r="J516" s="264"/>
      <c r="K516" s="264"/>
      <c r="L516" s="264"/>
    </row>
    <row r="517" spans="1:12" ht="12" customHeight="1" x14ac:dyDescent="0.2">
      <c r="A517" s="264"/>
      <c r="B517" s="264"/>
      <c r="C517" s="264"/>
      <c r="D517" s="264"/>
      <c r="E517" s="264"/>
      <c r="F517" s="264"/>
      <c r="G517" s="264"/>
      <c r="H517" s="264"/>
      <c r="I517" s="264"/>
      <c r="J517" s="264"/>
      <c r="K517" s="264"/>
      <c r="L517" s="264"/>
    </row>
    <row r="518" spans="1:12" ht="12" customHeight="1" x14ac:dyDescent="0.2">
      <c r="A518" s="264"/>
      <c r="B518" s="264"/>
      <c r="C518" s="264"/>
      <c r="D518" s="264"/>
      <c r="E518" s="264"/>
      <c r="F518" s="264"/>
      <c r="G518" s="264"/>
      <c r="H518" s="264"/>
      <c r="I518" s="264"/>
      <c r="J518" s="264"/>
      <c r="K518" s="264"/>
      <c r="L518" s="264"/>
    </row>
    <row r="519" spans="1:12" ht="12" customHeight="1" x14ac:dyDescent="0.2">
      <c r="A519" s="264"/>
      <c r="B519" s="264"/>
      <c r="C519" s="264"/>
      <c r="D519" s="264"/>
      <c r="E519" s="264"/>
      <c r="F519" s="264"/>
      <c r="G519" s="264"/>
      <c r="H519" s="264"/>
      <c r="I519" s="264"/>
      <c r="J519" s="264"/>
      <c r="K519" s="264"/>
      <c r="L519" s="264"/>
    </row>
    <row r="520" spans="1:12" ht="12" customHeight="1" x14ac:dyDescent="0.2">
      <c r="A520" s="264"/>
      <c r="B520" s="264"/>
      <c r="C520" s="264"/>
      <c r="D520" s="264"/>
      <c r="E520" s="264"/>
      <c r="F520" s="264"/>
      <c r="G520" s="264"/>
      <c r="H520" s="264"/>
      <c r="I520" s="264"/>
      <c r="J520" s="264"/>
      <c r="K520" s="264"/>
      <c r="L520" s="264"/>
    </row>
    <row r="521" spans="1:12" ht="12" customHeight="1" x14ac:dyDescent="0.2">
      <c r="A521" s="264"/>
      <c r="B521" s="264"/>
      <c r="C521" s="264"/>
      <c r="D521" s="264"/>
      <c r="E521" s="264"/>
      <c r="F521" s="264"/>
      <c r="G521" s="264"/>
      <c r="H521" s="264"/>
      <c r="I521" s="264"/>
      <c r="J521" s="264"/>
      <c r="K521" s="264"/>
      <c r="L521" s="264"/>
    </row>
    <row r="522" spans="1:12" ht="12" customHeight="1" x14ac:dyDescent="0.2">
      <c r="A522" s="264"/>
      <c r="B522" s="264"/>
      <c r="C522" s="264"/>
      <c r="D522" s="264"/>
      <c r="E522" s="264"/>
      <c r="F522" s="264"/>
      <c r="G522" s="264"/>
      <c r="H522" s="264"/>
      <c r="I522" s="264"/>
      <c r="J522" s="264"/>
      <c r="K522" s="264"/>
      <c r="L522" s="264"/>
    </row>
    <row r="523" spans="1:12" ht="12" customHeight="1" x14ac:dyDescent="0.2">
      <c r="A523" s="264"/>
      <c r="B523" s="264"/>
      <c r="C523" s="264"/>
      <c r="D523" s="264"/>
      <c r="E523" s="264"/>
      <c r="F523" s="264"/>
      <c r="G523" s="264"/>
      <c r="H523" s="264"/>
      <c r="I523" s="264"/>
      <c r="J523" s="264"/>
      <c r="K523" s="264"/>
      <c r="L523" s="264"/>
    </row>
    <row r="524" spans="1:12" ht="12" customHeight="1" x14ac:dyDescent="0.2">
      <c r="A524" s="264"/>
      <c r="B524" s="264"/>
      <c r="C524" s="264"/>
      <c r="D524" s="264"/>
      <c r="E524" s="264"/>
      <c r="F524" s="264"/>
      <c r="G524" s="264"/>
      <c r="H524" s="264"/>
      <c r="I524" s="264"/>
      <c r="J524" s="264"/>
      <c r="K524" s="264"/>
      <c r="L524" s="264"/>
    </row>
    <row r="525" spans="1:12" ht="12" customHeight="1" x14ac:dyDescent="0.2">
      <c r="A525" s="264"/>
      <c r="B525" s="264"/>
      <c r="C525" s="264"/>
      <c r="D525" s="264"/>
      <c r="E525" s="264"/>
      <c r="F525" s="264"/>
      <c r="G525" s="264"/>
      <c r="H525" s="264"/>
      <c r="I525" s="264"/>
      <c r="J525" s="264"/>
      <c r="K525" s="264"/>
      <c r="L525" s="264"/>
    </row>
    <row r="526" spans="1:12" ht="12" customHeight="1" x14ac:dyDescent="0.2">
      <c r="A526" s="264"/>
      <c r="B526" s="264"/>
      <c r="C526" s="264"/>
      <c r="D526" s="264"/>
      <c r="E526" s="264"/>
      <c r="F526" s="264"/>
      <c r="G526" s="264"/>
      <c r="H526" s="264"/>
      <c r="I526" s="264"/>
      <c r="J526" s="264"/>
      <c r="K526" s="264"/>
      <c r="L526" s="264"/>
    </row>
    <row r="527" spans="1:12" ht="12" customHeight="1" x14ac:dyDescent="0.2">
      <c r="A527" s="264"/>
      <c r="B527" s="264"/>
      <c r="C527" s="264"/>
      <c r="D527" s="264"/>
      <c r="E527" s="264"/>
      <c r="F527" s="264"/>
      <c r="G527" s="264"/>
      <c r="H527" s="264"/>
      <c r="I527" s="264"/>
      <c r="J527" s="264"/>
      <c r="K527" s="264"/>
      <c r="L527" s="264"/>
    </row>
    <row r="528" spans="1:12" ht="12" customHeight="1" x14ac:dyDescent="0.2">
      <c r="A528" s="264"/>
      <c r="B528" s="264"/>
      <c r="C528" s="264"/>
      <c r="D528" s="264"/>
      <c r="E528" s="264"/>
      <c r="F528" s="264"/>
      <c r="G528" s="264"/>
      <c r="H528" s="264"/>
      <c r="I528" s="264"/>
      <c r="J528" s="264"/>
      <c r="K528" s="264"/>
      <c r="L528" s="264"/>
    </row>
    <row r="529" spans="1:12" ht="12" customHeight="1" x14ac:dyDescent="0.2">
      <c r="A529" s="264"/>
      <c r="B529" s="264"/>
      <c r="C529" s="264"/>
      <c r="D529" s="264"/>
      <c r="E529" s="264"/>
      <c r="F529" s="264"/>
      <c r="G529" s="264"/>
      <c r="H529" s="264"/>
      <c r="I529" s="264"/>
      <c r="J529" s="264"/>
      <c r="K529" s="264"/>
      <c r="L529" s="264"/>
    </row>
    <row r="530" spans="1:12" ht="12" customHeight="1" x14ac:dyDescent="0.2">
      <c r="A530" s="264"/>
      <c r="B530" s="264"/>
      <c r="C530" s="264"/>
      <c r="D530" s="264"/>
      <c r="E530" s="264"/>
      <c r="F530" s="264"/>
      <c r="G530" s="264"/>
      <c r="H530" s="264"/>
      <c r="I530" s="264"/>
      <c r="J530" s="264"/>
      <c r="K530" s="264"/>
      <c r="L530" s="264"/>
    </row>
    <row r="531" spans="1:12" ht="12" customHeight="1" x14ac:dyDescent="0.2">
      <c r="A531" s="264"/>
      <c r="B531" s="264"/>
      <c r="C531" s="264"/>
      <c r="D531" s="264"/>
      <c r="E531" s="264"/>
      <c r="F531" s="264"/>
      <c r="G531" s="264"/>
      <c r="H531" s="264"/>
      <c r="I531" s="264"/>
      <c r="J531" s="264"/>
      <c r="K531" s="264"/>
      <c r="L531" s="264"/>
    </row>
    <row r="532" spans="1:12" ht="12" customHeight="1" x14ac:dyDescent="0.2">
      <c r="A532" s="264"/>
      <c r="B532" s="264"/>
      <c r="C532" s="264"/>
      <c r="D532" s="264"/>
      <c r="E532" s="264"/>
      <c r="F532" s="264"/>
      <c r="G532" s="264"/>
      <c r="H532" s="264"/>
      <c r="I532" s="264"/>
      <c r="J532" s="264"/>
      <c r="K532" s="264"/>
      <c r="L532" s="264"/>
    </row>
    <row r="533" spans="1:12" ht="12" customHeight="1" x14ac:dyDescent="0.2">
      <c r="A533" s="264"/>
      <c r="B533" s="264"/>
      <c r="C533" s="264"/>
      <c r="D533" s="264"/>
      <c r="E533" s="264"/>
      <c r="F533" s="264"/>
      <c r="G533" s="264"/>
      <c r="H533" s="264"/>
      <c r="I533" s="264"/>
      <c r="J533" s="264"/>
      <c r="K533" s="264"/>
      <c r="L533" s="264"/>
    </row>
    <row r="534" spans="1:12" ht="12" customHeight="1" x14ac:dyDescent="0.2">
      <c r="A534" s="264"/>
      <c r="B534" s="264"/>
      <c r="C534" s="264"/>
      <c r="D534" s="264"/>
      <c r="E534" s="264"/>
      <c r="F534" s="264"/>
      <c r="G534" s="264"/>
      <c r="H534" s="264"/>
      <c r="I534" s="264"/>
      <c r="J534" s="264"/>
      <c r="K534" s="264"/>
      <c r="L534" s="264"/>
    </row>
    <row r="535" spans="1:12" ht="12" customHeight="1" x14ac:dyDescent="0.2">
      <c r="A535" s="264"/>
      <c r="B535" s="264"/>
      <c r="C535" s="264"/>
      <c r="D535" s="264"/>
      <c r="E535" s="264"/>
      <c r="F535" s="264"/>
      <c r="G535" s="264"/>
      <c r="H535" s="264"/>
      <c r="I535" s="264"/>
      <c r="J535" s="264"/>
      <c r="K535" s="264"/>
      <c r="L535" s="264"/>
    </row>
    <row r="536" spans="1:12" ht="12" customHeight="1" x14ac:dyDescent="0.2">
      <c r="A536" s="264"/>
      <c r="B536" s="264"/>
      <c r="C536" s="264"/>
      <c r="D536" s="264"/>
      <c r="E536" s="264"/>
      <c r="F536" s="264"/>
      <c r="G536" s="264"/>
      <c r="H536" s="264"/>
      <c r="I536" s="264"/>
      <c r="J536" s="264"/>
      <c r="K536" s="264"/>
      <c r="L536" s="264"/>
    </row>
    <row r="537" spans="1:12" ht="12" customHeight="1" x14ac:dyDescent="0.2">
      <c r="A537" s="264"/>
      <c r="B537" s="264"/>
      <c r="C537" s="264"/>
      <c r="D537" s="264"/>
      <c r="E537" s="264"/>
      <c r="F537" s="264"/>
      <c r="G537" s="264"/>
      <c r="H537" s="264"/>
      <c r="I537" s="264"/>
      <c r="J537" s="264"/>
      <c r="K537" s="264"/>
      <c r="L537" s="264"/>
    </row>
    <row r="538" spans="1:12" ht="12" customHeight="1" x14ac:dyDescent="0.2">
      <c r="A538" s="264"/>
      <c r="B538" s="264"/>
      <c r="C538" s="264"/>
      <c r="D538" s="264"/>
      <c r="E538" s="264"/>
      <c r="F538" s="264"/>
      <c r="G538" s="264"/>
      <c r="H538" s="264"/>
      <c r="I538" s="264"/>
      <c r="J538" s="264"/>
      <c r="K538" s="264"/>
      <c r="L538" s="264"/>
    </row>
    <row r="539" spans="1:12" ht="12" customHeight="1" x14ac:dyDescent="0.2">
      <c r="A539" s="264"/>
      <c r="B539" s="264"/>
      <c r="C539" s="264"/>
      <c r="D539" s="264"/>
      <c r="E539" s="264"/>
      <c r="F539" s="264"/>
      <c r="G539" s="264"/>
      <c r="H539" s="264"/>
      <c r="I539" s="264"/>
      <c r="J539" s="264"/>
      <c r="K539" s="264"/>
      <c r="L539" s="264"/>
    </row>
    <row r="540" spans="1:12" ht="12" customHeight="1" x14ac:dyDescent="0.2">
      <c r="A540" s="264"/>
      <c r="B540" s="264"/>
      <c r="C540" s="264"/>
      <c r="D540" s="264"/>
      <c r="E540" s="264"/>
      <c r="F540" s="264"/>
      <c r="G540" s="264"/>
      <c r="H540" s="264"/>
      <c r="I540" s="264"/>
      <c r="J540" s="264"/>
      <c r="K540" s="264"/>
      <c r="L540" s="264"/>
    </row>
    <row r="541" spans="1:12" ht="12" customHeight="1" x14ac:dyDescent="0.2">
      <c r="A541" s="264"/>
      <c r="B541" s="264"/>
      <c r="C541" s="264"/>
      <c r="D541" s="264"/>
      <c r="E541" s="264"/>
      <c r="F541" s="264"/>
      <c r="G541" s="264"/>
      <c r="H541" s="264"/>
      <c r="I541" s="264"/>
      <c r="J541" s="264"/>
      <c r="K541" s="264"/>
      <c r="L541" s="264"/>
    </row>
    <row r="542" spans="1:12" ht="12" customHeight="1" x14ac:dyDescent="0.2">
      <c r="A542" s="264"/>
      <c r="B542" s="264"/>
      <c r="C542" s="264"/>
      <c r="D542" s="264"/>
      <c r="E542" s="264"/>
      <c r="F542" s="264"/>
      <c r="G542" s="264"/>
      <c r="H542" s="264"/>
      <c r="I542" s="264"/>
      <c r="J542" s="264"/>
      <c r="K542" s="264"/>
      <c r="L542" s="264"/>
    </row>
    <row r="543" spans="1:12" ht="12" customHeight="1" x14ac:dyDescent="0.2">
      <c r="A543" s="264"/>
      <c r="B543" s="264"/>
      <c r="C543" s="264"/>
      <c r="D543" s="264"/>
      <c r="E543" s="264"/>
      <c r="F543" s="264"/>
      <c r="G543" s="264"/>
      <c r="H543" s="264"/>
      <c r="I543" s="264"/>
      <c r="J543" s="264"/>
      <c r="K543" s="264"/>
      <c r="L543" s="264"/>
    </row>
    <row r="544" spans="1:12" ht="12" customHeight="1" x14ac:dyDescent="0.2">
      <c r="A544" s="264"/>
      <c r="B544" s="264"/>
      <c r="C544" s="264"/>
      <c r="D544" s="264"/>
      <c r="E544" s="264"/>
      <c r="F544" s="264"/>
      <c r="G544" s="264"/>
      <c r="H544" s="264"/>
      <c r="I544" s="264"/>
      <c r="J544" s="264"/>
      <c r="K544" s="264"/>
      <c r="L544" s="264"/>
    </row>
    <row r="545" spans="1:12" ht="12" customHeight="1" x14ac:dyDescent="0.2">
      <c r="A545" s="264"/>
      <c r="B545" s="264"/>
      <c r="C545" s="264"/>
      <c r="D545" s="264"/>
      <c r="E545" s="264"/>
      <c r="F545" s="264"/>
      <c r="G545" s="264"/>
      <c r="H545" s="264"/>
      <c r="I545" s="264"/>
      <c r="J545" s="264"/>
      <c r="K545" s="264"/>
      <c r="L545" s="264"/>
    </row>
    <row r="546" spans="1:12" ht="12" customHeight="1" x14ac:dyDescent="0.2">
      <c r="A546" s="264"/>
      <c r="B546" s="264"/>
      <c r="C546" s="264"/>
      <c r="D546" s="264"/>
      <c r="E546" s="264"/>
      <c r="F546" s="264"/>
      <c r="G546" s="264"/>
      <c r="H546" s="264"/>
      <c r="I546" s="264"/>
      <c r="J546" s="264"/>
      <c r="K546" s="264"/>
      <c r="L546" s="264"/>
    </row>
    <row r="547" spans="1:12" ht="12" customHeight="1" x14ac:dyDescent="0.2">
      <c r="A547" s="264"/>
      <c r="B547" s="264"/>
      <c r="C547" s="264"/>
      <c r="D547" s="264"/>
      <c r="E547" s="264"/>
      <c r="F547" s="264"/>
      <c r="G547" s="264"/>
      <c r="H547" s="264"/>
      <c r="I547" s="264"/>
      <c r="J547" s="264"/>
      <c r="K547" s="264"/>
      <c r="L547" s="264"/>
    </row>
    <row r="548" spans="1:12" ht="12" customHeight="1" x14ac:dyDescent="0.2">
      <c r="A548" s="264"/>
      <c r="B548" s="264"/>
      <c r="C548" s="264"/>
      <c r="D548" s="264"/>
      <c r="E548" s="264"/>
      <c r="F548" s="264"/>
      <c r="G548" s="264"/>
      <c r="H548" s="264"/>
      <c r="I548" s="264"/>
      <c r="J548" s="264"/>
      <c r="K548" s="264"/>
      <c r="L548" s="264"/>
    </row>
    <row r="549" spans="1:12" ht="12" customHeight="1" x14ac:dyDescent="0.2">
      <c r="A549" s="264"/>
      <c r="B549" s="264"/>
      <c r="C549" s="264"/>
      <c r="D549" s="264"/>
      <c r="E549" s="264"/>
      <c r="F549" s="264"/>
      <c r="G549" s="264"/>
      <c r="H549" s="264"/>
      <c r="I549" s="264"/>
      <c r="J549" s="264"/>
      <c r="K549" s="264"/>
      <c r="L549" s="264"/>
    </row>
    <row r="550" spans="1:12" ht="12" customHeight="1" x14ac:dyDescent="0.2">
      <c r="A550" s="264"/>
      <c r="B550" s="264"/>
      <c r="C550" s="264"/>
      <c r="D550" s="264"/>
      <c r="E550" s="264"/>
      <c r="F550" s="264"/>
      <c r="G550" s="264"/>
      <c r="H550" s="264"/>
      <c r="I550" s="264"/>
      <c r="J550" s="264"/>
      <c r="K550" s="264"/>
      <c r="L550" s="264"/>
    </row>
    <row r="551" spans="1:12" ht="12" customHeight="1" x14ac:dyDescent="0.2">
      <c r="A551" s="264"/>
      <c r="B551" s="264"/>
      <c r="C551" s="264"/>
      <c r="D551" s="264"/>
      <c r="E551" s="264"/>
      <c r="F551" s="264"/>
      <c r="G551" s="264"/>
      <c r="H551" s="264"/>
      <c r="I551" s="264"/>
      <c r="J551" s="264"/>
      <c r="K551" s="264"/>
      <c r="L551" s="264"/>
    </row>
    <row r="552" spans="1:12" ht="12" customHeight="1" x14ac:dyDescent="0.2">
      <c r="A552" s="264"/>
      <c r="B552" s="264"/>
      <c r="C552" s="264"/>
      <c r="D552" s="264"/>
      <c r="E552" s="264"/>
      <c r="F552" s="264"/>
      <c r="G552" s="264"/>
      <c r="H552" s="264"/>
      <c r="I552" s="264"/>
      <c r="J552" s="264"/>
      <c r="K552" s="264"/>
      <c r="L552" s="264"/>
    </row>
    <row r="553" spans="1:12" ht="12" customHeight="1" x14ac:dyDescent="0.2">
      <c r="A553" s="264"/>
      <c r="B553" s="264"/>
      <c r="C553" s="264"/>
      <c r="D553" s="264"/>
      <c r="E553" s="264"/>
      <c r="F553" s="264"/>
      <c r="G553" s="264"/>
      <c r="H553" s="264"/>
      <c r="I553" s="264"/>
      <c r="J553" s="264"/>
      <c r="K553" s="264"/>
      <c r="L553" s="264"/>
    </row>
    <row r="554" spans="1:12" ht="12" customHeight="1" x14ac:dyDescent="0.2">
      <c r="A554" s="264"/>
      <c r="B554" s="264"/>
      <c r="C554" s="264"/>
      <c r="D554" s="264"/>
      <c r="E554" s="264"/>
      <c r="F554" s="264"/>
      <c r="G554" s="264"/>
      <c r="H554" s="264"/>
      <c r="I554" s="264"/>
      <c r="J554" s="264"/>
      <c r="K554" s="264"/>
      <c r="L554" s="264"/>
    </row>
    <row r="555" spans="1:12" ht="12" customHeight="1" x14ac:dyDescent="0.2">
      <c r="A555" s="264"/>
      <c r="B555" s="264"/>
      <c r="C555" s="264"/>
      <c r="D555" s="264"/>
      <c r="E555" s="264"/>
      <c r="F555" s="264"/>
      <c r="G555" s="264"/>
      <c r="H555" s="264"/>
      <c r="I555" s="264"/>
      <c r="J555" s="264"/>
      <c r="K555" s="264"/>
      <c r="L555" s="264"/>
    </row>
    <row r="556" spans="1:12" ht="12" customHeight="1" x14ac:dyDescent="0.2">
      <c r="A556" s="264"/>
      <c r="B556" s="264"/>
      <c r="C556" s="264"/>
      <c r="D556" s="264"/>
      <c r="E556" s="264"/>
      <c r="F556" s="264"/>
      <c r="G556" s="264"/>
      <c r="H556" s="264"/>
      <c r="I556" s="264"/>
      <c r="J556" s="264"/>
      <c r="K556" s="264"/>
      <c r="L556" s="264"/>
    </row>
    <row r="557" spans="1:12" ht="12" customHeight="1" x14ac:dyDescent="0.2">
      <c r="A557" s="264"/>
      <c r="B557" s="264"/>
      <c r="C557" s="264"/>
      <c r="D557" s="264"/>
      <c r="E557" s="264"/>
      <c r="F557" s="264"/>
      <c r="G557" s="264"/>
      <c r="H557" s="264"/>
      <c r="I557" s="264"/>
      <c r="J557" s="264"/>
      <c r="K557" s="264"/>
      <c r="L557" s="264"/>
    </row>
    <row r="558" spans="1:12" ht="12" customHeight="1" x14ac:dyDescent="0.2">
      <c r="A558" s="264"/>
      <c r="B558" s="264"/>
      <c r="C558" s="264"/>
      <c r="D558" s="264"/>
      <c r="E558" s="264"/>
      <c r="F558" s="264"/>
      <c r="G558" s="264"/>
      <c r="H558" s="264"/>
      <c r="I558" s="264"/>
      <c r="J558" s="264"/>
      <c r="K558" s="264"/>
      <c r="L558" s="264"/>
    </row>
    <row r="559" spans="1:12" ht="12" customHeight="1" x14ac:dyDescent="0.2">
      <c r="A559" s="264"/>
      <c r="B559" s="264"/>
      <c r="C559" s="264"/>
      <c r="D559" s="264"/>
      <c r="E559" s="264"/>
      <c r="F559" s="264"/>
      <c r="G559" s="264"/>
      <c r="H559" s="264"/>
      <c r="I559" s="264"/>
      <c r="J559" s="264"/>
      <c r="K559" s="264"/>
      <c r="L559" s="264"/>
    </row>
    <row r="560" spans="1:12" ht="12" customHeight="1" x14ac:dyDescent="0.2">
      <c r="A560" s="264"/>
      <c r="B560" s="264"/>
      <c r="C560" s="264"/>
      <c r="D560" s="264"/>
      <c r="E560" s="264"/>
      <c r="F560" s="264"/>
      <c r="G560" s="264"/>
      <c r="H560" s="264"/>
      <c r="I560" s="264"/>
      <c r="J560" s="264"/>
      <c r="K560" s="264"/>
      <c r="L560" s="264"/>
    </row>
    <row r="561" spans="1:12" ht="12" customHeight="1" x14ac:dyDescent="0.2">
      <c r="A561" s="264"/>
      <c r="B561" s="264"/>
      <c r="C561" s="264"/>
      <c r="D561" s="264"/>
      <c r="E561" s="264"/>
      <c r="F561" s="264"/>
      <c r="G561" s="264"/>
      <c r="H561" s="264"/>
      <c r="I561" s="264"/>
      <c r="J561" s="264"/>
      <c r="K561" s="264"/>
      <c r="L561" s="264"/>
    </row>
    <row r="562" spans="1:12" ht="12" customHeight="1" x14ac:dyDescent="0.2">
      <c r="A562" s="264"/>
      <c r="B562" s="264"/>
      <c r="C562" s="264"/>
      <c r="D562" s="264"/>
      <c r="E562" s="264"/>
      <c r="F562" s="264"/>
      <c r="G562" s="264"/>
      <c r="H562" s="264"/>
      <c r="I562" s="264"/>
      <c r="J562" s="264"/>
      <c r="K562" s="264"/>
      <c r="L562" s="264"/>
    </row>
    <row r="563" spans="1:12" ht="12" customHeight="1" x14ac:dyDescent="0.2">
      <c r="A563" s="264"/>
      <c r="B563" s="264"/>
      <c r="C563" s="264"/>
      <c r="D563" s="264"/>
      <c r="E563" s="264"/>
      <c r="F563" s="264"/>
      <c r="G563" s="264"/>
      <c r="H563" s="264"/>
      <c r="I563" s="264"/>
      <c r="J563" s="264"/>
      <c r="K563" s="264"/>
      <c r="L563" s="264"/>
    </row>
    <row r="564" spans="1:12" ht="12" customHeight="1" x14ac:dyDescent="0.2">
      <c r="A564" s="264"/>
      <c r="B564" s="264"/>
      <c r="C564" s="264"/>
      <c r="D564" s="264"/>
      <c r="E564" s="264"/>
      <c r="F564" s="264"/>
      <c r="G564" s="264"/>
      <c r="H564" s="264"/>
      <c r="I564" s="264"/>
      <c r="J564" s="264"/>
      <c r="K564" s="264"/>
      <c r="L564" s="264"/>
    </row>
    <row r="565" spans="1:12" ht="12" customHeight="1" x14ac:dyDescent="0.2">
      <c r="A565" s="264"/>
      <c r="B565" s="264"/>
      <c r="C565" s="264"/>
      <c r="D565" s="264"/>
      <c r="E565" s="264"/>
      <c r="F565" s="264"/>
      <c r="G565" s="264"/>
      <c r="H565" s="264"/>
      <c r="I565" s="264"/>
      <c r="J565" s="264"/>
      <c r="K565" s="264"/>
      <c r="L565" s="264"/>
    </row>
    <row r="566" spans="1:12" ht="12" customHeight="1" x14ac:dyDescent="0.2">
      <c r="A566" s="264"/>
      <c r="B566" s="264"/>
      <c r="C566" s="264"/>
      <c r="D566" s="264"/>
      <c r="E566" s="264"/>
      <c r="F566" s="264"/>
      <c r="G566" s="264"/>
      <c r="H566" s="264"/>
      <c r="I566" s="264"/>
      <c r="J566" s="264"/>
      <c r="K566" s="264"/>
      <c r="L566" s="264"/>
    </row>
    <row r="567" spans="1:12" ht="12" customHeight="1" x14ac:dyDescent="0.2">
      <c r="A567" s="264"/>
      <c r="B567" s="264"/>
      <c r="C567" s="264"/>
      <c r="D567" s="264"/>
      <c r="E567" s="264"/>
      <c r="F567" s="264"/>
      <c r="G567" s="264"/>
      <c r="H567" s="264"/>
      <c r="I567" s="264"/>
      <c r="J567" s="264"/>
      <c r="K567" s="264"/>
      <c r="L567" s="264"/>
    </row>
    <row r="568" spans="1:12" ht="12" customHeight="1" x14ac:dyDescent="0.2">
      <c r="A568" s="264"/>
      <c r="B568" s="264"/>
      <c r="C568" s="264"/>
      <c r="D568" s="264"/>
      <c r="E568" s="264"/>
      <c r="F568" s="264"/>
      <c r="G568" s="264"/>
      <c r="H568" s="264"/>
      <c r="I568" s="264"/>
      <c r="J568" s="264"/>
      <c r="K568" s="264"/>
      <c r="L568" s="264"/>
    </row>
    <row r="569" spans="1:12" ht="12" customHeight="1" x14ac:dyDescent="0.2">
      <c r="A569" s="264"/>
      <c r="B569" s="264"/>
      <c r="C569" s="264"/>
      <c r="D569" s="264"/>
      <c r="E569" s="264"/>
      <c r="F569" s="264"/>
      <c r="G569" s="264"/>
      <c r="H569" s="264"/>
      <c r="I569" s="264"/>
      <c r="J569" s="264"/>
      <c r="K569" s="264"/>
      <c r="L569" s="264"/>
    </row>
    <row r="570" spans="1:12" ht="12" customHeight="1" x14ac:dyDescent="0.2">
      <c r="A570" s="264"/>
      <c r="B570" s="264"/>
      <c r="C570" s="264"/>
      <c r="D570" s="264"/>
      <c r="E570" s="264"/>
      <c r="F570" s="264"/>
      <c r="G570" s="264"/>
      <c r="H570" s="264"/>
      <c r="I570" s="264"/>
      <c r="J570" s="264"/>
      <c r="K570" s="264"/>
      <c r="L570" s="264"/>
    </row>
    <row r="571" spans="1:12" ht="12" customHeight="1" x14ac:dyDescent="0.2">
      <c r="A571" s="264"/>
      <c r="B571" s="264"/>
      <c r="C571" s="264"/>
      <c r="D571" s="264"/>
      <c r="E571" s="264"/>
      <c r="F571" s="264"/>
      <c r="G571" s="264"/>
      <c r="H571" s="264"/>
      <c r="I571" s="264"/>
      <c r="J571" s="264"/>
      <c r="K571" s="264"/>
      <c r="L571" s="264"/>
    </row>
    <row r="572" spans="1:12" ht="12" customHeight="1" x14ac:dyDescent="0.2">
      <c r="A572" s="264"/>
      <c r="B572" s="264"/>
      <c r="C572" s="264"/>
      <c r="D572" s="264"/>
      <c r="E572" s="264"/>
      <c r="F572" s="264"/>
      <c r="G572" s="264"/>
      <c r="H572" s="264"/>
      <c r="I572" s="264"/>
      <c r="J572" s="264"/>
      <c r="K572" s="264"/>
      <c r="L572" s="264"/>
    </row>
    <row r="573" spans="1:12" ht="12" customHeight="1" x14ac:dyDescent="0.2">
      <c r="A573" s="264"/>
      <c r="B573" s="264"/>
      <c r="C573" s="264"/>
      <c r="D573" s="264"/>
      <c r="E573" s="264"/>
      <c r="F573" s="264"/>
      <c r="G573" s="264"/>
      <c r="H573" s="264"/>
      <c r="I573" s="264"/>
      <c r="J573" s="264"/>
      <c r="K573" s="264"/>
      <c r="L573" s="264"/>
    </row>
    <row r="574" spans="1:12" ht="12" customHeight="1" x14ac:dyDescent="0.2">
      <c r="A574" s="264"/>
      <c r="B574" s="264"/>
      <c r="C574" s="264"/>
      <c r="D574" s="264"/>
      <c r="E574" s="264"/>
      <c r="F574" s="264"/>
      <c r="G574" s="264"/>
      <c r="H574" s="264"/>
      <c r="I574" s="264"/>
      <c r="J574" s="264"/>
      <c r="K574" s="264"/>
      <c r="L574" s="264"/>
    </row>
    <row r="575" spans="1:12" ht="12" customHeight="1" x14ac:dyDescent="0.2">
      <c r="A575" s="264"/>
      <c r="B575" s="264"/>
      <c r="C575" s="264"/>
      <c r="D575" s="264"/>
      <c r="E575" s="264"/>
      <c r="F575" s="264"/>
      <c r="G575" s="264"/>
      <c r="H575" s="264"/>
      <c r="I575" s="264"/>
      <c r="J575" s="264"/>
      <c r="K575" s="264"/>
      <c r="L575" s="264"/>
    </row>
    <row r="576" spans="1:12" ht="12" customHeight="1" x14ac:dyDescent="0.2">
      <c r="A576" s="264"/>
      <c r="B576" s="264"/>
      <c r="C576" s="264"/>
      <c r="D576" s="264"/>
      <c r="E576" s="264"/>
      <c r="F576" s="264"/>
      <c r="G576" s="264"/>
      <c r="H576" s="264"/>
      <c r="I576" s="264"/>
      <c r="J576" s="264"/>
      <c r="K576" s="264"/>
      <c r="L576" s="264"/>
    </row>
    <row r="577" spans="1:12" ht="12" customHeight="1" x14ac:dyDescent="0.2">
      <c r="A577" s="264"/>
      <c r="B577" s="264"/>
      <c r="C577" s="264"/>
      <c r="D577" s="264"/>
      <c r="E577" s="264"/>
      <c r="F577" s="264"/>
      <c r="G577" s="264"/>
      <c r="H577" s="264"/>
      <c r="I577" s="264"/>
      <c r="J577" s="264"/>
      <c r="K577" s="264"/>
      <c r="L577" s="264"/>
    </row>
    <row r="578" spans="1:12" ht="12" customHeight="1" x14ac:dyDescent="0.2">
      <c r="A578" s="264"/>
      <c r="B578" s="264"/>
      <c r="C578" s="264"/>
      <c r="D578" s="264"/>
      <c r="E578" s="264"/>
      <c r="F578" s="264"/>
      <c r="G578" s="264"/>
      <c r="H578" s="264"/>
      <c r="I578" s="264"/>
      <c r="J578" s="264"/>
      <c r="K578" s="264"/>
      <c r="L578" s="264"/>
    </row>
    <row r="579" spans="1:12" ht="12" customHeight="1" x14ac:dyDescent="0.2">
      <c r="A579" s="264"/>
      <c r="B579" s="264"/>
      <c r="C579" s="264"/>
      <c r="D579" s="264"/>
      <c r="E579" s="264"/>
      <c r="F579" s="264"/>
      <c r="G579" s="264"/>
      <c r="H579" s="264"/>
      <c r="I579" s="264"/>
      <c r="J579" s="264"/>
      <c r="K579" s="264"/>
      <c r="L579" s="264"/>
    </row>
    <row r="580" spans="1:12" ht="12" customHeight="1" x14ac:dyDescent="0.2">
      <c r="A580" s="264"/>
      <c r="B580" s="264"/>
      <c r="C580" s="264"/>
      <c r="D580" s="264"/>
      <c r="E580" s="264"/>
      <c r="F580" s="264"/>
      <c r="G580" s="264"/>
      <c r="H580" s="264"/>
      <c r="I580" s="264"/>
      <c r="J580" s="264"/>
      <c r="K580" s="264"/>
      <c r="L580" s="264"/>
    </row>
    <row r="581" spans="1:12" ht="12" customHeight="1" x14ac:dyDescent="0.2">
      <c r="A581" s="264"/>
      <c r="B581" s="264"/>
      <c r="C581" s="264"/>
      <c r="D581" s="264"/>
      <c r="E581" s="264"/>
      <c r="F581" s="264"/>
      <c r="G581" s="264"/>
      <c r="H581" s="264"/>
      <c r="I581" s="264"/>
      <c r="J581" s="264"/>
      <c r="K581" s="264"/>
      <c r="L581" s="264"/>
    </row>
    <row r="582" spans="1:12" ht="12" customHeight="1" x14ac:dyDescent="0.2">
      <c r="A582" s="264"/>
      <c r="B582" s="264"/>
      <c r="C582" s="264"/>
      <c r="D582" s="264"/>
      <c r="E582" s="264"/>
      <c r="F582" s="264"/>
      <c r="G582" s="264"/>
      <c r="H582" s="264"/>
      <c r="I582" s="264"/>
      <c r="J582" s="264"/>
      <c r="K582" s="264"/>
      <c r="L582" s="264"/>
    </row>
    <row r="583" spans="1:12" ht="12" customHeight="1" x14ac:dyDescent="0.2">
      <c r="A583" s="264"/>
      <c r="B583" s="264"/>
      <c r="C583" s="264"/>
      <c r="D583" s="264"/>
      <c r="E583" s="264"/>
      <c r="F583" s="264"/>
      <c r="G583" s="264"/>
      <c r="H583" s="264"/>
      <c r="I583" s="264"/>
      <c r="J583" s="264"/>
      <c r="K583" s="264"/>
      <c r="L583" s="264"/>
    </row>
    <row r="584" spans="1:12" ht="12" customHeight="1" x14ac:dyDescent="0.2">
      <c r="A584" s="264"/>
      <c r="B584" s="264"/>
      <c r="C584" s="264"/>
      <c r="D584" s="264"/>
      <c r="E584" s="264"/>
      <c r="F584" s="264"/>
      <c r="G584" s="264"/>
      <c r="H584" s="264"/>
      <c r="I584" s="264"/>
      <c r="J584" s="264"/>
      <c r="K584" s="264"/>
      <c r="L584" s="264"/>
    </row>
    <row r="585" spans="1:12" ht="12" customHeight="1" x14ac:dyDescent="0.2">
      <c r="A585" s="264"/>
      <c r="B585" s="264"/>
      <c r="C585" s="264"/>
      <c r="D585" s="264"/>
      <c r="E585" s="264"/>
      <c r="F585" s="264"/>
      <c r="G585" s="264"/>
      <c r="H585" s="264"/>
      <c r="I585" s="264"/>
      <c r="J585" s="264"/>
      <c r="K585" s="264"/>
      <c r="L585" s="264"/>
    </row>
    <row r="586" spans="1:12" ht="12" customHeight="1" x14ac:dyDescent="0.2">
      <c r="A586" s="264"/>
      <c r="B586" s="264"/>
      <c r="C586" s="264"/>
      <c r="D586" s="264"/>
      <c r="E586" s="264"/>
      <c r="F586" s="264"/>
      <c r="G586" s="264"/>
      <c r="H586" s="264"/>
      <c r="I586" s="264"/>
      <c r="J586" s="264"/>
      <c r="K586" s="264"/>
      <c r="L586" s="264"/>
    </row>
    <row r="587" spans="1:12" ht="12" customHeight="1" x14ac:dyDescent="0.2">
      <c r="A587" s="264"/>
      <c r="B587" s="264"/>
      <c r="C587" s="264"/>
      <c r="D587" s="264"/>
      <c r="E587" s="264"/>
      <c r="F587" s="264"/>
      <c r="G587" s="264"/>
      <c r="H587" s="264"/>
      <c r="I587" s="264"/>
      <c r="J587" s="264"/>
      <c r="K587" s="264"/>
      <c r="L587" s="264"/>
    </row>
    <row r="588" spans="1:12" ht="12" customHeight="1" x14ac:dyDescent="0.2">
      <c r="A588" s="264"/>
      <c r="B588" s="264"/>
      <c r="C588" s="264"/>
      <c r="D588" s="264"/>
      <c r="E588" s="264"/>
      <c r="F588" s="264"/>
      <c r="G588" s="264"/>
      <c r="H588" s="264"/>
      <c r="I588" s="264"/>
      <c r="J588" s="264"/>
      <c r="K588" s="264"/>
      <c r="L588" s="264"/>
    </row>
    <row r="589" spans="1:12" ht="12" customHeight="1" x14ac:dyDescent="0.2">
      <c r="A589" s="264"/>
      <c r="B589" s="264"/>
      <c r="C589" s="264"/>
      <c r="D589" s="264"/>
      <c r="E589" s="264"/>
      <c r="F589" s="264"/>
      <c r="G589" s="264"/>
      <c r="H589" s="264"/>
      <c r="I589" s="264"/>
      <c r="J589" s="264"/>
      <c r="K589" s="264"/>
      <c r="L589" s="264"/>
    </row>
    <row r="590" spans="1:12" ht="12" customHeight="1" x14ac:dyDescent="0.2">
      <c r="A590" s="264"/>
      <c r="B590" s="264"/>
      <c r="C590" s="264"/>
      <c r="D590" s="264"/>
      <c r="E590" s="264"/>
      <c r="F590" s="264"/>
      <c r="G590" s="264"/>
      <c r="H590" s="264"/>
      <c r="I590" s="264"/>
      <c r="J590" s="264"/>
      <c r="K590" s="264"/>
      <c r="L590" s="264"/>
    </row>
    <row r="591" spans="1:12" ht="12" customHeight="1" x14ac:dyDescent="0.2">
      <c r="A591" s="264"/>
      <c r="B591" s="264"/>
      <c r="C591" s="264"/>
      <c r="D591" s="264"/>
      <c r="E591" s="264"/>
      <c r="F591" s="264"/>
      <c r="G591" s="264"/>
      <c r="H591" s="264"/>
      <c r="I591" s="264"/>
      <c r="J591" s="264"/>
      <c r="K591" s="264"/>
      <c r="L591" s="264"/>
    </row>
    <row r="592" spans="1:12" ht="12" customHeight="1" x14ac:dyDescent="0.2">
      <c r="A592" s="264"/>
      <c r="B592" s="264"/>
      <c r="C592" s="264"/>
      <c r="D592" s="264"/>
      <c r="E592" s="264"/>
      <c r="F592" s="264"/>
      <c r="G592" s="264"/>
      <c r="H592" s="264"/>
      <c r="I592" s="264"/>
      <c r="J592" s="264"/>
      <c r="K592" s="264"/>
      <c r="L592" s="264"/>
    </row>
    <row r="593" spans="1:12" ht="12" customHeight="1" x14ac:dyDescent="0.2">
      <c r="A593" s="264"/>
      <c r="B593" s="264"/>
      <c r="C593" s="264"/>
      <c r="D593" s="264"/>
      <c r="E593" s="264"/>
      <c r="F593" s="264"/>
      <c r="G593" s="264"/>
      <c r="H593" s="264"/>
      <c r="I593" s="264"/>
      <c r="J593" s="264"/>
      <c r="K593" s="264"/>
      <c r="L593" s="264"/>
    </row>
    <row r="594" spans="1:12" ht="12" customHeight="1" x14ac:dyDescent="0.2">
      <c r="A594" s="264"/>
      <c r="B594" s="264"/>
      <c r="C594" s="264"/>
      <c r="D594" s="264"/>
      <c r="E594" s="264"/>
      <c r="F594" s="264"/>
      <c r="G594" s="264"/>
      <c r="H594" s="264"/>
      <c r="I594" s="264"/>
      <c r="J594" s="264"/>
      <c r="K594" s="264"/>
      <c r="L594" s="264"/>
    </row>
    <row r="595" spans="1:12" ht="12" customHeight="1" x14ac:dyDescent="0.2">
      <c r="A595" s="264"/>
      <c r="B595" s="264"/>
      <c r="C595" s="264"/>
      <c r="D595" s="264"/>
      <c r="E595" s="264"/>
      <c r="F595" s="264"/>
      <c r="G595" s="264"/>
      <c r="H595" s="264"/>
      <c r="I595" s="264"/>
      <c r="J595" s="264"/>
      <c r="K595" s="264"/>
      <c r="L595" s="264"/>
    </row>
    <row r="596" spans="1:12" ht="12" customHeight="1" x14ac:dyDescent="0.2">
      <c r="A596" s="264"/>
      <c r="B596" s="264"/>
      <c r="C596" s="264"/>
      <c r="D596" s="264"/>
      <c r="E596" s="264"/>
      <c r="F596" s="264"/>
      <c r="G596" s="264"/>
      <c r="H596" s="264"/>
      <c r="I596" s="264"/>
      <c r="J596" s="264"/>
      <c r="K596" s="264"/>
      <c r="L596" s="264"/>
    </row>
    <row r="597" spans="1:12" ht="12" customHeight="1" x14ac:dyDescent="0.2">
      <c r="A597" s="264"/>
      <c r="B597" s="264"/>
      <c r="C597" s="264"/>
      <c r="D597" s="264"/>
      <c r="E597" s="264"/>
      <c r="F597" s="264"/>
      <c r="G597" s="264"/>
      <c r="H597" s="264"/>
      <c r="I597" s="264"/>
      <c r="J597" s="264"/>
      <c r="K597" s="264"/>
      <c r="L597" s="264"/>
    </row>
    <row r="598" spans="1:12" ht="12" customHeight="1" x14ac:dyDescent="0.2">
      <c r="A598" s="264"/>
      <c r="B598" s="264"/>
      <c r="C598" s="264"/>
      <c r="D598" s="264"/>
      <c r="E598" s="264"/>
      <c r="F598" s="264"/>
      <c r="G598" s="264"/>
      <c r="H598" s="264"/>
      <c r="I598" s="264"/>
      <c r="J598" s="264"/>
      <c r="K598" s="264"/>
      <c r="L598" s="264"/>
    </row>
    <row r="599" spans="1:12" ht="12" customHeight="1" x14ac:dyDescent="0.2">
      <c r="A599" s="264"/>
      <c r="B599" s="264"/>
      <c r="C599" s="264"/>
      <c r="D599" s="264"/>
      <c r="E599" s="264"/>
      <c r="F599" s="264"/>
      <c r="G599" s="264"/>
      <c r="H599" s="264"/>
      <c r="I599" s="264"/>
      <c r="J599" s="264"/>
      <c r="K599" s="264"/>
      <c r="L599" s="264"/>
    </row>
    <row r="600" spans="1:12" ht="12" customHeight="1" x14ac:dyDescent="0.2">
      <c r="A600" s="264"/>
      <c r="B600" s="264"/>
      <c r="C600" s="264"/>
      <c r="D600" s="264"/>
      <c r="E600" s="264"/>
      <c r="F600" s="264"/>
      <c r="G600" s="264"/>
      <c r="H600" s="264"/>
      <c r="I600" s="264"/>
      <c r="J600" s="264"/>
      <c r="K600" s="264"/>
      <c r="L600" s="264"/>
    </row>
    <row r="601" spans="1:12" ht="12" customHeight="1" x14ac:dyDescent="0.2">
      <c r="A601" s="264"/>
      <c r="B601" s="264"/>
      <c r="C601" s="264"/>
      <c r="D601" s="264"/>
      <c r="E601" s="264"/>
      <c r="F601" s="264"/>
      <c r="G601" s="264"/>
      <c r="H601" s="264"/>
      <c r="I601" s="264"/>
      <c r="J601" s="264"/>
      <c r="K601" s="264"/>
      <c r="L601" s="264"/>
    </row>
    <row r="602" spans="1:12" ht="12" customHeight="1" x14ac:dyDescent="0.2">
      <c r="A602" s="264"/>
      <c r="B602" s="264"/>
      <c r="C602" s="264"/>
      <c r="D602" s="264"/>
      <c r="E602" s="264"/>
      <c r="F602" s="264"/>
      <c r="G602" s="264"/>
      <c r="H602" s="264"/>
      <c r="I602" s="264"/>
      <c r="J602" s="264"/>
      <c r="K602" s="264"/>
      <c r="L602" s="264"/>
    </row>
    <row r="603" spans="1:12" ht="12" customHeight="1" x14ac:dyDescent="0.2">
      <c r="A603" s="264"/>
      <c r="B603" s="264"/>
      <c r="C603" s="264"/>
      <c r="D603" s="264"/>
      <c r="E603" s="264"/>
      <c r="F603" s="264"/>
      <c r="G603" s="264"/>
      <c r="H603" s="264"/>
      <c r="I603" s="264"/>
      <c r="J603" s="264"/>
      <c r="K603" s="264"/>
      <c r="L603" s="264"/>
    </row>
    <row r="604" spans="1:12" ht="12" customHeight="1" x14ac:dyDescent="0.2">
      <c r="A604" s="264"/>
      <c r="B604" s="264"/>
      <c r="C604" s="264"/>
      <c r="D604" s="264"/>
      <c r="E604" s="264"/>
      <c r="F604" s="264"/>
      <c r="G604" s="264"/>
      <c r="H604" s="264"/>
      <c r="I604" s="264"/>
      <c r="J604" s="264"/>
      <c r="K604" s="264"/>
      <c r="L604" s="264"/>
    </row>
    <row r="605" spans="1:12" ht="12" customHeight="1" x14ac:dyDescent="0.2">
      <c r="A605" s="264"/>
      <c r="B605" s="264"/>
      <c r="C605" s="264"/>
      <c r="D605" s="264"/>
      <c r="E605" s="264"/>
      <c r="F605" s="264"/>
      <c r="G605" s="264"/>
      <c r="H605" s="264"/>
      <c r="I605" s="264"/>
      <c r="J605" s="264"/>
      <c r="K605" s="264"/>
      <c r="L605" s="264"/>
    </row>
    <row r="606" spans="1:12" ht="12" customHeight="1" x14ac:dyDescent="0.2">
      <c r="A606" s="264"/>
      <c r="B606" s="264"/>
      <c r="C606" s="264"/>
      <c r="D606" s="264"/>
      <c r="E606" s="264"/>
      <c r="F606" s="264"/>
      <c r="G606" s="264"/>
      <c r="H606" s="264"/>
      <c r="I606" s="264"/>
      <c r="J606" s="264"/>
      <c r="K606" s="264"/>
      <c r="L606" s="264"/>
    </row>
    <row r="607" spans="1:12" ht="12" customHeight="1" x14ac:dyDescent="0.2">
      <c r="A607" s="264"/>
      <c r="B607" s="264"/>
      <c r="C607" s="264"/>
      <c r="D607" s="264"/>
      <c r="E607" s="264"/>
      <c r="F607" s="264"/>
      <c r="G607" s="264"/>
      <c r="H607" s="264"/>
      <c r="I607" s="264"/>
      <c r="J607" s="264"/>
      <c r="K607" s="264"/>
      <c r="L607" s="264"/>
    </row>
    <row r="608" spans="1:12" ht="12" customHeight="1" x14ac:dyDescent="0.2">
      <c r="A608" s="264"/>
      <c r="B608" s="264"/>
      <c r="C608" s="264"/>
      <c r="D608" s="264"/>
      <c r="E608" s="264"/>
      <c r="F608" s="264"/>
      <c r="G608" s="264"/>
      <c r="H608" s="264"/>
      <c r="I608" s="264"/>
      <c r="J608" s="264"/>
      <c r="K608" s="264"/>
      <c r="L608" s="264"/>
    </row>
    <row r="609" spans="1:12" ht="12" customHeight="1" x14ac:dyDescent="0.2">
      <c r="A609" s="264"/>
      <c r="B609" s="264"/>
      <c r="C609" s="264"/>
      <c r="D609" s="264"/>
      <c r="E609" s="264"/>
      <c r="F609" s="264"/>
      <c r="G609" s="264"/>
      <c r="H609" s="264"/>
      <c r="I609" s="264"/>
      <c r="J609" s="264"/>
      <c r="K609" s="264"/>
      <c r="L609" s="264"/>
    </row>
    <row r="610" spans="1:12" ht="12" customHeight="1" x14ac:dyDescent="0.2">
      <c r="A610" s="264"/>
      <c r="B610" s="264"/>
      <c r="C610" s="264"/>
      <c r="D610" s="264"/>
      <c r="E610" s="264"/>
      <c r="F610" s="264"/>
      <c r="G610" s="264"/>
      <c r="H610" s="264"/>
      <c r="I610" s="264"/>
      <c r="J610" s="264"/>
      <c r="K610" s="264"/>
      <c r="L610" s="264"/>
    </row>
    <row r="611" spans="1:12" ht="12" customHeight="1" x14ac:dyDescent="0.2">
      <c r="A611" s="264"/>
      <c r="B611" s="264"/>
      <c r="C611" s="264"/>
      <c r="D611" s="264"/>
      <c r="E611" s="264"/>
      <c r="F611" s="264"/>
      <c r="G611" s="264"/>
      <c r="H611" s="264"/>
      <c r="I611" s="264"/>
      <c r="J611" s="264"/>
      <c r="K611" s="264"/>
      <c r="L611" s="264"/>
    </row>
    <row r="612" spans="1:12" ht="12" customHeight="1" x14ac:dyDescent="0.2">
      <c r="A612" s="264"/>
      <c r="B612" s="264"/>
      <c r="C612" s="264"/>
      <c r="D612" s="264"/>
      <c r="E612" s="264"/>
      <c r="F612" s="264"/>
      <c r="G612" s="264"/>
      <c r="H612" s="264"/>
      <c r="I612" s="264"/>
      <c r="J612" s="264"/>
      <c r="K612" s="264"/>
      <c r="L612" s="264"/>
    </row>
    <row r="613" spans="1:12" ht="12" customHeight="1" x14ac:dyDescent="0.2">
      <c r="A613" s="264"/>
      <c r="B613" s="264"/>
      <c r="C613" s="264"/>
      <c r="D613" s="264"/>
      <c r="E613" s="264"/>
      <c r="F613" s="264"/>
      <c r="G613" s="264"/>
      <c r="H613" s="264"/>
      <c r="I613" s="264"/>
      <c r="J613" s="264"/>
      <c r="K613" s="264"/>
      <c r="L613" s="264"/>
    </row>
    <row r="614" spans="1:12" ht="12" customHeight="1" x14ac:dyDescent="0.2">
      <c r="A614" s="264"/>
      <c r="B614" s="264"/>
      <c r="C614" s="264"/>
      <c r="D614" s="264"/>
      <c r="E614" s="264"/>
      <c r="F614" s="264"/>
      <c r="G614" s="264"/>
      <c r="H614" s="264"/>
      <c r="I614" s="264"/>
      <c r="J614" s="264"/>
      <c r="K614" s="264"/>
      <c r="L614" s="264"/>
    </row>
    <row r="615" spans="1:12" ht="12" customHeight="1" x14ac:dyDescent="0.2">
      <c r="A615" s="264"/>
      <c r="B615" s="264"/>
      <c r="C615" s="264"/>
      <c r="D615" s="264"/>
      <c r="E615" s="264"/>
      <c r="F615" s="264"/>
      <c r="G615" s="264"/>
      <c r="H615" s="264"/>
      <c r="I615" s="264"/>
      <c r="J615" s="264"/>
      <c r="K615" s="264"/>
      <c r="L615" s="264"/>
    </row>
    <row r="616" spans="1:12" ht="12" customHeight="1" x14ac:dyDescent="0.2">
      <c r="A616" s="264"/>
      <c r="B616" s="264"/>
      <c r="C616" s="264"/>
      <c r="D616" s="264"/>
      <c r="E616" s="264"/>
      <c r="F616" s="264"/>
      <c r="G616" s="264"/>
      <c r="H616" s="264"/>
      <c r="I616" s="264"/>
      <c r="J616" s="264"/>
      <c r="K616" s="264"/>
      <c r="L616" s="264"/>
    </row>
    <row r="617" spans="1:12" ht="12" customHeight="1" x14ac:dyDescent="0.2">
      <c r="A617" s="264"/>
      <c r="B617" s="264"/>
      <c r="C617" s="264"/>
      <c r="D617" s="264"/>
      <c r="E617" s="264"/>
      <c r="F617" s="264"/>
      <c r="G617" s="264"/>
      <c r="H617" s="264"/>
      <c r="I617" s="264"/>
      <c r="J617" s="264"/>
      <c r="K617" s="264"/>
      <c r="L617" s="264"/>
    </row>
    <row r="618" spans="1:12" ht="12" customHeight="1" x14ac:dyDescent="0.2">
      <c r="A618" s="264"/>
      <c r="B618" s="264"/>
      <c r="C618" s="264"/>
      <c r="D618" s="264"/>
      <c r="E618" s="264"/>
      <c r="F618" s="264"/>
      <c r="G618" s="264"/>
      <c r="H618" s="264"/>
      <c r="I618" s="264"/>
      <c r="J618" s="264"/>
      <c r="K618" s="264"/>
      <c r="L618" s="264"/>
    </row>
    <row r="619" spans="1:12" ht="12" customHeight="1" x14ac:dyDescent="0.2">
      <c r="A619" s="264"/>
      <c r="B619" s="264"/>
      <c r="C619" s="264"/>
      <c r="D619" s="264"/>
      <c r="E619" s="264"/>
      <c r="F619" s="264"/>
      <c r="G619" s="264"/>
      <c r="H619" s="264"/>
      <c r="I619" s="264"/>
      <c r="J619" s="264"/>
      <c r="K619" s="264"/>
      <c r="L619" s="264"/>
    </row>
    <row r="620" spans="1:12" ht="12" customHeight="1" x14ac:dyDescent="0.2">
      <c r="A620" s="264"/>
      <c r="B620" s="264"/>
      <c r="C620" s="264"/>
      <c r="D620" s="264"/>
      <c r="E620" s="264"/>
      <c r="F620" s="264"/>
      <c r="G620" s="264"/>
      <c r="H620" s="264"/>
      <c r="I620" s="264"/>
      <c r="J620" s="264"/>
      <c r="K620" s="264"/>
      <c r="L620" s="264"/>
    </row>
    <row r="621" spans="1:12" ht="12" customHeight="1" x14ac:dyDescent="0.2">
      <c r="A621" s="264"/>
      <c r="B621" s="264"/>
      <c r="C621" s="264"/>
      <c r="D621" s="264"/>
      <c r="E621" s="264"/>
      <c r="F621" s="264"/>
      <c r="G621" s="264"/>
      <c r="H621" s="264"/>
      <c r="I621" s="264"/>
      <c r="J621" s="264"/>
      <c r="K621" s="264"/>
      <c r="L621" s="264"/>
    </row>
    <row r="622" spans="1:12" ht="12" customHeight="1" x14ac:dyDescent="0.2">
      <c r="A622" s="264"/>
      <c r="B622" s="264"/>
      <c r="C622" s="264"/>
      <c r="D622" s="264"/>
      <c r="E622" s="264"/>
      <c r="F622" s="264"/>
      <c r="G622" s="264"/>
      <c r="H622" s="264"/>
      <c r="I622" s="264"/>
      <c r="J622" s="264"/>
      <c r="K622" s="264"/>
      <c r="L622" s="264"/>
    </row>
    <row r="623" spans="1:12" ht="12" customHeight="1" x14ac:dyDescent="0.2">
      <c r="A623" s="264"/>
      <c r="B623" s="264"/>
      <c r="C623" s="264"/>
      <c r="D623" s="264"/>
      <c r="E623" s="264"/>
      <c r="F623" s="264"/>
      <c r="G623" s="264"/>
      <c r="H623" s="264"/>
      <c r="I623" s="264"/>
      <c r="J623" s="264"/>
      <c r="K623" s="264"/>
      <c r="L623" s="264"/>
    </row>
    <row r="624" spans="1:12" ht="12" customHeight="1" x14ac:dyDescent="0.2">
      <c r="A624" s="264"/>
      <c r="B624" s="264"/>
      <c r="C624" s="264"/>
      <c r="D624" s="264"/>
      <c r="E624" s="264"/>
      <c r="F624" s="264"/>
      <c r="G624" s="264"/>
      <c r="H624" s="264"/>
      <c r="I624" s="264"/>
      <c r="J624" s="264"/>
      <c r="K624" s="264"/>
      <c r="L624" s="264"/>
    </row>
    <row r="625" spans="1:12" ht="12" customHeight="1" x14ac:dyDescent="0.2">
      <c r="A625" s="264"/>
      <c r="B625" s="264"/>
      <c r="C625" s="264"/>
      <c r="D625" s="264"/>
      <c r="E625" s="264"/>
      <c r="F625" s="264"/>
      <c r="G625" s="264"/>
      <c r="H625" s="264"/>
      <c r="I625" s="264"/>
      <c r="J625" s="264"/>
      <c r="K625" s="264"/>
      <c r="L625" s="264"/>
    </row>
    <row r="626" spans="1:12" ht="12" customHeight="1" x14ac:dyDescent="0.2">
      <c r="A626" s="264"/>
      <c r="B626" s="264"/>
      <c r="C626" s="264"/>
      <c r="D626" s="264"/>
      <c r="E626" s="264"/>
      <c r="F626" s="264"/>
      <c r="G626" s="264"/>
      <c r="H626" s="264"/>
      <c r="I626" s="264"/>
      <c r="J626" s="264"/>
      <c r="K626" s="264"/>
      <c r="L626" s="264"/>
    </row>
    <row r="627" spans="1:12" ht="12" customHeight="1" x14ac:dyDescent="0.2">
      <c r="A627" s="264"/>
      <c r="B627" s="264"/>
      <c r="C627" s="264"/>
      <c r="D627" s="264"/>
      <c r="E627" s="264"/>
      <c r="F627" s="264"/>
      <c r="G627" s="264"/>
      <c r="H627" s="264"/>
      <c r="I627" s="264"/>
      <c r="J627" s="264"/>
      <c r="K627" s="264"/>
      <c r="L627" s="264"/>
    </row>
    <row r="628" spans="1:12" ht="12" customHeight="1" x14ac:dyDescent="0.2">
      <c r="A628" s="264"/>
      <c r="B628" s="264"/>
      <c r="C628" s="264"/>
      <c r="D628" s="264"/>
      <c r="E628" s="264"/>
      <c r="F628" s="264"/>
      <c r="G628" s="264"/>
      <c r="H628" s="264"/>
      <c r="I628" s="264"/>
      <c r="J628" s="264"/>
      <c r="K628" s="264"/>
      <c r="L628" s="264"/>
    </row>
    <row r="629" spans="1:12" ht="12" customHeight="1" x14ac:dyDescent="0.2">
      <c r="A629" s="264"/>
      <c r="B629" s="264"/>
      <c r="C629" s="264"/>
      <c r="D629" s="264"/>
      <c r="E629" s="264"/>
      <c r="F629" s="264"/>
      <c r="G629" s="264"/>
      <c r="H629" s="264"/>
      <c r="I629" s="264"/>
      <c r="J629" s="264"/>
      <c r="K629" s="264"/>
      <c r="L629" s="264"/>
    </row>
    <row r="630" spans="1:12" ht="12" customHeight="1" x14ac:dyDescent="0.2">
      <c r="A630" s="264"/>
      <c r="B630" s="264"/>
      <c r="C630" s="264"/>
      <c r="D630" s="264"/>
      <c r="E630" s="264"/>
      <c r="F630" s="264"/>
      <c r="G630" s="264"/>
      <c r="H630" s="264"/>
      <c r="I630" s="264"/>
      <c r="J630" s="264"/>
      <c r="K630" s="264"/>
      <c r="L630" s="264"/>
    </row>
    <row r="631" spans="1:12" ht="12" customHeight="1" x14ac:dyDescent="0.2">
      <c r="A631" s="264"/>
      <c r="B631" s="264"/>
      <c r="C631" s="264"/>
      <c r="D631" s="264"/>
      <c r="E631" s="264"/>
      <c r="F631" s="264"/>
      <c r="G631" s="264"/>
      <c r="H631" s="264"/>
      <c r="I631" s="264"/>
      <c r="J631" s="264"/>
      <c r="K631" s="264"/>
      <c r="L631" s="264"/>
    </row>
    <row r="632" spans="1:12" ht="12" customHeight="1" x14ac:dyDescent="0.2">
      <c r="A632" s="264"/>
      <c r="B632" s="264"/>
      <c r="C632" s="264"/>
      <c r="D632" s="264"/>
      <c r="E632" s="264"/>
      <c r="F632" s="264"/>
      <c r="G632" s="264"/>
      <c r="H632" s="264"/>
      <c r="I632" s="264"/>
      <c r="J632" s="264"/>
      <c r="K632" s="264"/>
      <c r="L632" s="264"/>
    </row>
    <row r="633" spans="1:12" ht="12" customHeight="1" x14ac:dyDescent="0.2">
      <c r="A633" s="264"/>
      <c r="B633" s="264"/>
      <c r="C633" s="264"/>
      <c r="D633" s="264"/>
      <c r="E633" s="264"/>
      <c r="F633" s="264"/>
      <c r="G633" s="264"/>
      <c r="H633" s="264"/>
      <c r="I633" s="264"/>
      <c r="J633" s="264"/>
      <c r="K633" s="264"/>
      <c r="L633" s="264"/>
    </row>
    <row r="634" spans="1:12" ht="12" customHeight="1" x14ac:dyDescent="0.2">
      <c r="A634" s="264"/>
      <c r="B634" s="264"/>
      <c r="C634" s="264"/>
      <c r="D634" s="264"/>
      <c r="E634" s="264"/>
      <c r="F634" s="264"/>
      <c r="G634" s="264"/>
      <c r="H634" s="264"/>
      <c r="I634" s="264"/>
      <c r="J634" s="264"/>
      <c r="K634" s="264"/>
      <c r="L634" s="264"/>
    </row>
    <row r="635" spans="1:12" ht="12" customHeight="1" x14ac:dyDescent="0.2">
      <c r="A635" s="264"/>
      <c r="B635" s="264"/>
      <c r="C635" s="264"/>
      <c r="D635" s="264"/>
      <c r="E635" s="264"/>
      <c r="F635" s="264"/>
      <c r="G635" s="264"/>
      <c r="H635" s="264"/>
      <c r="I635" s="264"/>
      <c r="J635" s="264"/>
      <c r="K635" s="264"/>
      <c r="L635" s="264"/>
    </row>
    <row r="636" spans="1:12" ht="12" customHeight="1" x14ac:dyDescent="0.2">
      <c r="A636" s="264"/>
      <c r="B636" s="264"/>
      <c r="C636" s="264"/>
      <c r="D636" s="264"/>
      <c r="E636" s="264"/>
      <c r="F636" s="264"/>
      <c r="G636" s="264"/>
      <c r="H636" s="264"/>
      <c r="I636" s="264"/>
      <c r="J636" s="264"/>
      <c r="K636" s="264"/>
      <c r="L636" s="264"/>
    </row>
    <row r="637" spans="1:12" ht="12" customHeight="1" x14ac:dyDescent="0.2">
      <c r="A637" s="264"/>
      <c r="B637" s="264"/>
      <c r="C637" s="264"/>
      <c r="D637" s="264"/>
      <c r="E637" s="264"/>
      <c r="F637" s="264"/>
      <c r="G637" s="264"/>
      <c r="H637" s="264"/>
      <c r="I637" s="264"/>
      <c r="J637" s="264"/>
      <c r="K637" s="264"/>
      <c r="L637" s="264"/>
    </row>
    <row r="638" spans="1:12" ht="12" customHeight="1" x14ac:dyDescent="0.2">
      <c r="A638" s="264"/>
      <c r="B638" s="264"/>
      <c r="C638" s="264"/>
      <c r="D638" s="264"/>
      <c r="E638" s="264"/>
      <c r="F638" s="264"/>
      <c r="G638" s="264"/>
      <c r="H638" s="264"/>
      <c r="I638" s="264"/>
      <c r="J638" s="264"/>
      <c r="K638" s="264"/>
      <c r="L638" s="264"/>
    </row>
    <row r="639" spans="1:12" ht="12" customHeight="1" x14ac:dyDescent="0.2">
      <c r="A639" s="264"/>
      <c r="B639" s="264"/>
      <c r="C639" s="264"/>
      <c r="D639" s="264"/>
      <c r="E639" s="264"/>
      <c r="F639" s="264"/>
      <c r="G639" s="264"/>
      <c r="H639" s="264"/>
      <c r="I639" s="264"/>
      <c r="J639" s="264"/>
      <c r="K639" s="264"/>
      <c r="L639" s="264"/>
    </row>
    <row r="640" spans="1:12" ht="12" customHeight="1" x14ac:dyDescent="0.2">
      <c r="A640" s="264"/>
      <c r="B640" s="264"/>
      <c r="C640" s="264"/>
      <c r="D640" s="264"/>
      <c r="E640" s="264"/>
      <c r="F640" s="264"/>
      <c r="G640" s="264"/>
      <c r="H640" s="264"/>
      <c r="I640" s="264"/>
      <c r="J640" s="264"/>
      <c r="K640" s="264"/>
      <c r="L640" s="264"/>
    </row>
    <row r="641" spans="1:12" ht="12" customHeight="1" x14ac:dyDescent="0.2">
      <c r="A641" s="264"/>
      <c r="B641" s="264"/>
      <c r="C641" s="264"/>
      <c r="D641" s="264"/>
      <c r="E641" s="264"/>
      <c r="F641" s="264"/>
      <c r="G641" s="264"/>
      <c r="H641" s="264"/>
      <c r="I641" s="264"/>
      <c r="J641" s="264"/>
      <c r="K641" s="264"/>
      <c r="L641" s="264"/>
    </row>
    <row r="642" spans="1:12" ht="12" customHeight="1" x14ac:dyDescent="0.2">
      <c r="A642" s="264"/>
      <c r="B642" s="264"/>
      <c r="C642" s="264"/>
      <c r="D642" s="264"/>
      <c r="E642" s="264"/>
      <c r="F642" s="264"/>
      <c r="G642" s="264"/>
      <c r="H642" s="264"/>
      <c r="I642" s="264"/>
      <c r="J642" s="264"/>
      <c r="K642" s="264"/>
      <c r="L642" s="264"/>
    </row>
    <row r="643" spans="1:12" ht="12" customHeight="1" x14ac:dyDescent="0.2">
      <c r="A643" s="264"/>
      <c r="B643" s="264"/>
      <c r="C643" s="264"/>
      <c r="D643" s="264"/>
      <c r="E643" s="264"/>
      <c r="F643" s="264"/>
      <c r="G643" s="264"/>
      <c r="H643" s="264"/>
      <c r="I643" s="264"/>
      <c r="J643" s="264"/>
      <c r="K643" s="264"/>
      <c r="L643" s="264"/>
    </row>
    <row r="644" spans="1:12" ht="12" customHeight="1" x14ac:dyDescent="0.2">
      <c r="A644" s="264"/>
      <c r="B644" s="264"/>
      <c r="C644" s="264"/>
      <c r="D644" s="264"/>
      <c r="E644" s="264"/>
      <c r="F644" s="264"/>
      <c r="G644" s="264"/>
      <c r="H644" s="264"/>
      <c r="I644" s="264"/>
      <c r="J644" s="264"/>
      <c r="K644" s="264"/>
      <c r="L644" s="264"/>
    </row>
    <row r="645" spans="1:12" ht="12" customHeight="1" x14ac:dyDescent="0.2">
      <c r="A645" s="264"/>
      <c r="B645" s="264"/>
      <c r="C645" s="264"/>
      <c r="D645" s="264"/>
      <c r="E645" s="264"/>
      <c r="F645" s="264"/>
      <c r="G645" s="264"/>
      <c r="H645" s="264"/>
      <c r="I645" s="264"/>
      <c r="J645" s="264"/>
      <c r="K645" s="264"/>
      <c r="L645" s="264"/>
    </row>
    <row r="646" spans="1:12" ht="12" customHeight="1" x14ac:dyDescent="0.2">
      <c r="A646" s="264"/>
      <c r="B646" s="264"/>
      <c r="C646" s="264"/>
      <c r="D646" s="264"/>
      <c r="E646" s="264"/>
      <c r="F646" s="264"/>
      <c r="G646" s="264"/>
      <c r="H646" s="264"/>
      <c r="I646" s="264"/>
      <c r="J646" s="264"/>
      <c r="K646" s="264"/>
      <c r="L646" s="264"/>
    </row>
    <row r="647" spans="1:12" ht="12" customHeight="1" x14ac:dyDescent="0.2">
      <c r="A647" s="264"/>
      <c r="B647" s="264"/>
      <c r="C647" s="264"/>
      <c r="D647" s="264"/>
      <c r="E647" s="264"/>
      <c r="F647" s="264"/>
      <c r="G647" s="264"/>
      <c r="H647" s="264"/>
      <c r="I647" s="264"/>
      <c r="J647" s="264"/>
      <c r="K647" s="264"/>
      <c r="L647" s="264"/>
    </row>
    <row r="648" spans="1:12" ht="12" customHeight="1" x14ac:dyDescent="0.2">
      <c r="A648" s="264"/>
      <c r="B648" s="264"/>
      <c r="C648" s="264"/>
      <c r="D648" s="264"/>
      <c r="E648" s="264"/>
      <c r="F648" s="264"/>
      <c r="G648" s="264"/>
      <c r="H648" s="264"/>
      <c r="I648" s="264"/>
      <c r="J648" s="264"/>
      <c r="K648" s="264"/>
      <c r="L648" s="264"/>
    </row>
    <row r="649" spans="1:12" ht="12" customHeight="1" x14ac:dyDescent="0.2">
      <c r="A649" s="264"/>
      <c r="B649" s="264"/>
      <c r="C649" s="264"/>
      <c r="D649" s="264"/>
      <c r="E649" s="264"/>
      <c r="F649" s="264"/>
      <c r="G649" s="264"/>
      <c r="H649" s="264"/>
      <c r="I649" s="264"/>
      <c r="J649" s="264"/>
      <c r="K649" s="264"/>
      <c r="L649" s="264"/>
    </row>
    <row r="650" spans="1:12" ht="12" customHeight="1" x14ac:dyDescent="0.2">
      <c r="A650" s="264"/>
      <c r="B650" s="264"/>
      <c r="C650" s="264"/>
      <c r="D650" s="264"/>
      <c r="E650" s="264"/>
      <c r="F650" s="264"/>
      <c r="G650" s="264"/>
      <c r="H650" s="264"/>
      <c r="I650" s="264"/>
      <c r="J650" s="264"/>
      <c r="K650" s="264"/>
      <c r="L650" s="264"/>
    </row>
    <row r="651" spans="1:12" ht="12" customHeight="1" x14ac:dyDescent="0.2">
      <c r="A651" s="264"/>
      <c r="B651" s="264"/>
      <c r="C651" s="264"/>
      <c r="D651" s="264"/>
      <c r="E651" s="264"/>
      <c r="F651" s="264"/>
      <c r="G651" s="264"/>
      <c r="H651" s="264"/>
      <c r="I651" s="264"/>
      <c r="J651" s="264"/>
      <c r="K651" s="264"/>
      <c r="L651" s="264"/>
    </row>
    <row r="652" spans="1:12" ht="12" customHeight="1" x14ac:dyDescent="0.2">
      <c r="A652" s="264"/>
      <c r="B652" s="264"/>
      <c r="C652" s="264"/>
      <c r="D652" s="264"/>
      <c r="E652" s="264"/>
      <c r="F652" s="264"/>
      <c r="G652" s="264"/>
      <c r="H652" s="264"/>
      <c r="I652" s="264"/>
      <c r="J652" s="264"/>
      <c r="K652" s="264"/>
      <c r="L652" s="264"/>
    </row>
    <row r="653" spans="1:12" ht="12" customHeight="1" x14ac:dyDescent="0.2">
      <c r="A653" s="264"/>
      <c r="B653" s="264"/>
      <c r="C653" s="264"/>
      <c r="D653" s="264"/>
      <c r="E653" s="264"/>
      <c r="F653" s="264"/>
      <c r="G653" s="264"/>
      <c r="H653" s="264"/>
      <c r="I653" s="264"/>
      <c r="J653" s="264"/>
      <c r="K653" s="264"/>
      <c r="L653" s="264"/>
    </row>
    <row r="654" spans="1:12" ht="12" customHeight="1" x14ac:dyDescent="0.2">
      <c r="A654" s="264"/>
      <c r="B654" s="264"/>
      <c r="C654" s="264"/>
      <c r="D654" s="264"/>
      <c r="E654" s="264"/>
      <c r="F654" s="264"/>
      <c r="G654" s="264"/>
      <c r="H654" s="264"/>
      <c r="I654" s="264"/>
      <c r="J654" s="264"/>
      <c r="K654" s="264"/>
      <c r="L654" s="264"/>
    </row>
    <row r="655" spans="1:12" ht="12" customHeight="1" x14ac:dyDescent="0.2">
      <c r="A655" s="264"/>
      <c r="B655" s="264"/>
      <c r="C655" s="264"/>
      <c r="D655" s="264"/>
      <c r="E655" s="264"/>
      <c r="F655" s="264"/>
      <c r="G655" s="264"/>
      <c r="H655" s="264"/>
      <c r="I655" s="264"/>
      <c r="J655" s="264"/>
      <c r="K655" s="264"/>
      <c r="L655" s="264"/>
    </row>
    <row r="656" spans="1:12" ht="12" customHeight="1" x14ac:dyDescent="0.2">
      <c r="A656" s="264"/>
      <c r="B656" s="264"/>
      <c r="C656" s="264"/>
      <c r="D656" s="264"/>
      <c r="E656" s="264"/>
      <c r="F656" s="264"/>
      <c r="G656" s="264"/>
      <c r="H656" s="264"/>
      <c r="I656" s="264"/>
      <c r="J656" s="264"/>
      <c r="K656" s="264"/>
      <c r="L656" s="264"/>
    </row>
    <row r="657" spans="1:12" ht="12" customHeight="1" x14ac:dyDescent="0.2">
      <c r="A657" s="264"/>
      <c r="B657" s="264"/>
      <c r="C657" s="264"/>
      <c r="D657" s="264"/>
      <c r="E657" s="264"/>
      <c r="F657" s="264"/>
      <c r="G657" s="264"/>
      <c r="H657" s="264"/>
      <c r="I657" s="264"/>
      <c r="J657" s="264"/>
      <c r="K657" s="264"/>
      <c r="L657" s="264"/>
    </row>
    <row r="658" spans="1:12" ht="12" customHeight="1" x14ac:dyDescent="0.2">
      <c r="A658" s="264"/>
      <c r="B658" s="264"/>
      <c r="C658" s="264"/>
      <c r="D658" s="264"/>
      <c r="E658" s="264"/>
      <c r="F658" s="264"/>
      <c r="G658" s="264"/>
      <c r="H658" s="264"/>
      <c r="I658" s="264"/>
      <c r="J658" s="264"/>
      <c r="K658" s="264"/>
      <c r="L658" s="264"/>
    </row>
    <row r="659" spans="1:12" ht="12" customHeight="1" x14ac:dyDescent="0.2">
      <c r="A659" s="264"/>
      <c r="B659" s="264"/>
      <c r="C659" s="264"/>
      <c r="D659" s="264"/>
      <c r="E659" s="264"/>
      <c r="F659" s="264"/>
      <c r="G659" s="264"/>
      <c r="H659" s="264"/>
      <c r="I659" s="264"/>
      <c r="J659" s="264"/>
      <c r="K659" s="264"/>
      <c r="L659" s="264"/>
    </row>
    <row r="660" spans="1:12" ht="12" customHeight="1" x14ac:dyDescent="0.2">
      <c r="A660" s="264"/>
      <c r="B660" s="264"/>
      <c r="C660" s="264"/>
      <c r="D660" s="264"/>
      <c r="E660" s="264"/>
      <c r="F660" s="264"/>
      <c r="G660" s="264"/>
      <c r="H660" s="264"/>
      <c r="I660" s="264"/>
      <c r="J660" s="264"/>
      <c r="K660" s="264"/>
      <c r="L660" s="264"/>
    </row>
    <row r="661" spans="1:12" ht="12" customHeight="1" x14ac:dyDescent="0.2">
      <c r="A661" s="264"/>
      <c r="B661" s="264"/>
      <c r="C661" s="264"/>
      <c r="D661" s="264"/>
      <c r="E661" s="264"/>
      <c r="F661" s="264"/>
      <c r="G661" s="264"/>
      <c r="H661" s="264"/>
      <c r="I661" s="264"/>
      <c r="J661" s="264"/>
      <c r="K661" s="264"/>
      <c r="L661" s="264"/>
    </row>
    <row r="662" spans="1:12" ht="12" customHeight="1" x14ac:dyDescent="0.2">
      <c r="A662" s="264"/>
      <c r="B662" s="264"/>
      <c r="C662" s="264"/>
      <c r="D662" s="264"/>
      <c r="E662" s="264"/>
      <c r="F662" s="264"/>
      <c r="G662" s="264"/>
      <c r="H662" s="264"/>
      <c r="I662" s="264"/>
      <c r="J662" s="264"/>
      <c r="K662" s="264"/>
      <c r="L662" s="264"/>
    </row>
    <row r="663" spans="1:12" ht="12" customHeight="1" x14ac:dyDescent="0.2">
      <c r="A663" s="264"/>
      <c r="B663" s="264"/>
      <c r="C663" s="264"/>
      <c r="D663" s="264"/>
      <c r="E663" s="264"/>
      <c r="F663" s="264"/>
      <c r="G663" s="264"/>
      <c r="H663" s="264"/>
      <c r="I663" s="264"/>
      <c r="J663" s="264"/>
      <c r="K663" s="264"/>
      <c r="L663" s="264"/>
    </row>
    <row r="664" spans="1:12" ht="12" customHeight="1" x14ac:dyDescent="0.2">
      <c r="A664" s="264"/>
      <c r="B664" s="264"/>
      <c r="C664" s="264"/>
      <c r="D664" s="264"/>
      <c r="E664" s="264"/>
      <c r="F664" s="264"/>
      <c r="G664" s="264"/>
      <c r="H664" s="264"/>
      <c r="I664" s="264"/>
      <c r="J664" s="264"/>
      <c r="K664" s="264"/>
      <c r="L664" s="264"/>
    </row>
    <row r="665" spans="1:12" ht="12" customHeight="1" x14ac:dyDescent="0.2">
      <c r="A665" s="264"/>
      <c r="B665" s="264"/>
      <c r="C665" s="264"/>
      <c r="D665" s="264"/>
      <c r="E665" s="264"/>
      <c r="F665" s="264"/>
      <c r="G665" s="264"/>
      <c r="H665" s="264"/>
      <c r="I665" s="264"/>
      <c r="J665" s="264"/>
      <c r="K665" s="264"/>
      <c r="L665" s="264"/>
    </row>
    <row r="666" spans="1:12" ht="12" customHeight="1" x14ac:dyDescent="0.2">
      <c r="A666" s="264"/>
      <c r="B666" s="264"/>
      <c r="C666" s="264"/>
      <c r="D666" s="264"/>
      <c r="E666" s="264"/>
      <c r="F666" s="264"/>
      <c r="G666" s="264"/>
      <c r="H666" s="264"/>
      <c r="I666" s="264"/>
      <c r="J666" s="264"/>
      <c r="K666" s="264"/>
      <c r="L666" s="264"/>
    </row>
    <row r="667" spans="1:12" ht="12" customHeight="1" x14ac:dyDescent="0.2">
      <c r="A667" s="264"/>
      <c r="B667" s="264"/>
      <c r="C667" s="264"/>
      <c r="D667" s="264"/>
      <c r="E667" s="264"/>
      <c r="F667" s="264"/>
      <c r="G667" s="264"/>
      <c r="H667" s="264"/>
      <c r="I667" s="264"/>
      <c r="J667" s="264"/>
      <c r="K667" s="264"/>
      <c r="L667" s="264"/>
    </row>
    <row r="668" spans="1:12" ht="12" customHeight="1" x14ac:dyDescent="0.2">
      <c r="A668" s="264"/>
      <c r="B668" s="264"/>
      <c r="C668" s="264"/>
      <c r="D668" s="264"/>
      <c r="E668" s="264"/>
      <c r="F668" s="264"/>
      <c r="G668" s="264"/>
      <c r="H668" s="264"/>
      <c r="I668" s="264"/>
      <c r="J668" s="264"/>
      <c r="K668" s="264"/>
      <c r="L668" s="264"/>
    </row>
    <row r="669" spans="1:12" ht="12" customHeight="1" x14ac:dyDescent="0.2">
      <c r="A669" s="264"/>
      <c r="B669" s="264"/>
      <c r="C669" s="264"/>
      <c r="D669" s="264"/>
      <c r="E669" s="264"/>
      <c r="F669" s="264"/>
      <c r="G669" s="264"/>
      <c r="H669" s="264"/>
      <c r="I669" s="264"/>
      <c r="J669" s="264"/>
      <c r="K669" s="264"/>
      <c r="L669" s="264"/>
    </row>
    <row r="670" spans="1:12" ht="12" customHeight="1" x14ac:dyDescent="0.2">
      <c r="A670" s="264"/>
      <c r="B670" s="264"/>
      <c r="C670" s="264"/>
      <c r="D670" s="264"/>
      <c r="E670" s="264"/>
      <c r="F670" s="264"/>
      <c r="G670" s="264"/>
      <c r="H670" s="264"/>
      <c r="I670" s="264"/>
      <c r="J670" s="264"/>
      <c r="K670" s="264"/>
      <c r="L670" s="264"/>
    </row>
    <row r="671" spans="1:12" ht="12" customHeight="1" x14ac:dyDescent="0.2">
      <c r="A671" s="264"/>
      <c r="B671" s="264"/>
      <c r="C671" s="264"/>
      <c r="D671" s="264"/>
      <c r="E671" s="264"/>
      <c r="F671" s="264"/>
      <c r="G671" s="264"/>
      <c r="H671" s="264"/>
      <c r="I671" s="264"/>
      <c r="J671" s="264"/>
      <c r="K671" s="264"/>
      <c r="L671" s="264"/>
    </row>
    <row r="672" spans="1:12" ht="12" customHeight="1" x14ac:dyDescent="0.2">
      <c r="A672" s="264"/>
      <c r="B672" s="264"/>
      <c r="C672" s="264"/>
      <c r="D672" s="264"/>
      <c r="E672" s="264"/>
      <c r="F672" s="264"/>
      <c r="G672" s="264"/>
      <c r="H672" s="264"/>
      <c r="I672" s="264"/>
      <c r="J672" s="264"/>
      <c r="K672" s="264"/>
      <c r="L672" s="264"/>
    </row>
    <row r="673" spans="1:12" ht="12" customHeight="1" x14ac:dyDescent="0.2">
      <c r="A673" s="264"/>
      <c r="B673" s="264"/>
      <c r="C673" s="264"/>
      <c r="D673" s="264"/>
      <c r="E673" s="264"/>
      <c r="F673" s="264"/>
      <c r="G673" s="264"/>
      <c r="H673" s="264"/>
      <c r="I673" s="264"/>
      <c r="J673" s="264"/>
      <c r="K673" s="264"/>
      <c r="L673" s="264"/>
    </row>
    <row r="674" spans="1:12" ht="12" customHeight="1" x14ac:dyDescent="0.2">
      <c r="A674" s="264"/>
      <c r="B674" s="264"/>
      <c r="C674" s="264"/>
      <c r="D674" s="264"/>
      <c r="E674" s="264"/>
      <c r="F674" s="264"/>
      <c r="G674" s="264"/>
      <c r="H674" s="264"/>
      <c r="I674" s="264"/>
      <c r="J674" s="264"/>
      <c r="K674" s="264"/>
      <c r="L674" s="264"/>
    </row>
    <row r="675" spans="1:12" ht="12" customHeight="1" x14ac:dyDescent="0.2">
      <c r="A675" s="264"/>
      <c r="B675" s="264"/>
      <c r="C675" s="264"/>
      <c r="D675" s="264"/>
      <c r="E675" s="264"/>
      <c r="F675" s="264"/>
      <c r="G675" s="264"/>
      <c r="H675" s="264"/>
      <c r="I675" s="264"/>
      <c r="J675" s="264"/>
      <c r="K675" s="264"/>
      <c r="L675" s="264"/>
    </row>
    <row r="676" spans="1:12" ht="12" customHeight="1" x14ac:dyDescent="0.2">
      <c r="A676" s="264"/>
      <c r="B676" s="264"/>
      <c r="C676" s="264"/>
      <c r="D676" s="264"/>
      <c r="E676" s="264"/>
      <c r="F676" s="264"/>
      <c r="G676" s="264"/>
      <c r="H676" s="264"/>
      <c r="I676" s="264"/>
      <c r="J676" s="264"/>
      <c r="K676" s="264"/>
      <c r="L676" s="264"/>
    </row>
    <row r="677" spans="1:12" ht="12" customHeight="1" x14ac:dyDescent="0.2">
      <c r="A677" s="264"/>
      <c r="B677" s="264"/>
      <c r="C677" s="264"/>
      <c r="D677" s="264"/>
      <c r="E677" s="264"/>
      <c r="F677" s="264"/>
      <c r="G677" s="264"/>
      <c r="H677" s="264"/>
      <c r="I677" s="264"/>
      <c r="J677" s="264"/>
      <c r="K677" s="264"/>
      <c r="L677" s="264"/>
    </row>
    <row r="678" spans="1:12" ht="12" customHeight="1" x14ac:dyDescent="0.2">
      <c r="A678" s="264"/>
      <c r="B678" s="264"/>
      <c r="C678" s="264"/>
      <c r="D678" s="264"/>
      <c r="E678" s="264"/>
      <c r="F678" s="264"/>
      <c r="G678" s="264"/>
      <c r="H678" s="264"/>
      <c r="I678" s="264"/>
      <c r="J678" s="264"/>
      <c r="K678" s="264"/>
      <c r="L678" s="264"/>
    </row>
    <row r="679" spans="1:12" ht="12" customHeight="1" x14ac:dyDescent="0.2">
      <c r="A679" s="264"/>
      <c r="B679" s="264"/>
      <c r="C679" s="264"/>
      <c r="D679" s="264"/>
      <c r="E679" s="264"/>
      <c r="F679" s="264"/>
      <c r="G679" s="264"/>
      <c r="H679" s="264"/>
      <c r="I679" s="264"/>
      <c r="J679" s="264"/>
      <c r="K679" s="264"/>
      <c r="L679" s="264"/>
    </row>
    <row r="680" spans="1:12" ht="12" customHeight="1" x14ac:dyDescent="0.2">
      <c r="A680" s="264"/>
      <c r="B680" s="264"/>
      <c r="C680" s="264"/>
      <c r="D680" s="264"/>
      <c r="E680" s="264"/>
      <c r="F680" s="264"/>
      <c r="G680" s="264"/>
      <c r="H680" s="264"/>
      <c r="I680" s="264"/>
      <c r="J680" s="264"/>
      <c r="K680" s="264"/>
      <c r="L680" s="264"/>
    </row>
    <row r="681" spans="1:12" ht="12" customHeight="1" x14ac:dyDescent="0.2">
      <c r="A681" s="264"/>
      <c r="B681" s="264"/>
      <c r="C681" s="264"/>
      <c r="D681" s="264"/>
      <c r="E681" s="264"/>
      <c r="F681" s="264"/>
      <c r="G681" s="264"/>
      <c r="H681" s="264"/>
      <c r="I681" s="264"/>
      <c r="J681" s="264"/>
      <c r="K681" s="264"/>
      <c r="L681" s="264"/>
    </row>
    <row r="682" spans="1:12" ht="12" customHeight="1" x14ac:dyDescent="0.2">
      <c r="A682" s="264"/>
      <c r="B682" s="264"/>
      <c r="C682" s="264"/>
      <c r="D682" s="264"/>
      <c r="E682" s="264"/>
      <c r="F682" s="264"/>
      <c r="G682" s="264"/>
      <c r="H682" s="264"/>
      <c r="I682" s="264"/>
      <c r="J682" s="264"/>
      <c r="K682" s="264"/>
      <c r="L682" s="264"/>
    </row>
    <row r="683" spans="1:12" ht="12" customHeight="1" x14ac:dyDescent="0.2">
      <c r="A683" s="264"/>
      <c r="B683" s="264"/>
      <c r="C683" s="264"/>
      <c r="D683" s="264"/>
      <c r="E683" s="264"/>
      <c r="F683" s="264"/>
      <c r="G683" s="264"/>
      <c r="H683" s="264"/>
      <c r="I683" s="264"/>
      <c r="J683" s="264"/>
      <c r="K683" s="264"/>
      <c r="L683" s="264"/>
    </row>
    <row r="684" spans="1:12" ht="12" customHeight="1" x14ac:dyDescent="0.2">
      <c r="A684" s="264"/>
      <c r="B684" s="264"/>
      <c r="C684" s="264"/>
      <c r="D684" s="264"/>
      <c r="E684" s="264"/>
      <c r="F684" s="264"/>
      <c r="G684" s="264"/>
      <c r="H684" s="264"/>
      <c r="I684" s="264"/>
      <c r="J684" s="264"/>
      <c r="K684" s="264"/>
      <c r="L684" s="264"/>
    </row>
    <row r="685" spans="1:12" ht="12" customHeight="1" x14ac:dyDescent="0.2">
      <c r="A685" s="264"/>
      <c r="B685" s="264"/>
      <c r="C685" s="264"/>
      <c r="D685" s="264"/>
      <c r="E685" s="264"/>
      <c r="F685" s="264"/>
      <c r="G685" s="264"/>
      <c r="H685" s="264"/>
      <c r="I685" s="264"/>
      <c r="J685" s="264"/>
      <c r="K685" s="264"/>
      <c r="L685" s="264"/>
    </row>
    <row r="686" spans="1:12" ht="12" customHeight="1" x14ac:dyDescent="0.2">
      <c r="A686" s="264"/>
      <c r="B686" s="264"/>
      <c r="C686" s="264"/>
      <c r="D686" s="264"/>
      <c r="E686" s="264"/>
      <c r="F686" s="264"/>
      <c r="G686" s="264"/>
      <c r="H686" s="264"/>
      <c r="I686" s="264"/>
      <c r="J686" s="264"/>
      <c r="K686" s="264"/>
      <c r="L686" s="264"/>
    </row>
    <row r="687" spans="1:12" ht="12" customHeight="1" x14ac:dyDescent="0.2">
      <c r="A687" s="264"/>
      <c r="B687" s="264"/>
      <c r="C687" s="264"/>
      <c r="D687" s="264"/>
      <c r="E687" s="264"/>
      <c r="F687" s="264"/>
      <c r="G687" s="264"/>
      <c r="H687" s="264"/>
      <c r="I687" s="264"/>
      <c r="J687" s="264"/>
      <c r="K687" s="264"/>
      <c r="L687" s="264"/>
    </row>
    <row r="688" spans="1:12" ht="12" customHeight="1" x14ac:dyDescent="0.2">
      <c r="A688" s="264"/>
      <c r="B688" s="264"/>
      <c r="C688" s="264"/>
      <c r="D688" s="264"/>
      <c r="E688" s="264"/>
      <c r="F688" s="264"/>
      <c r="G688" s="264"/>
      <c r="H688" s="264"/>
      <c r="I688" s="264"/>
      <c r="J688" s="264"/>
      <c r="K688" s="264"/>
      <c r="L688" s="264"/>
    </row>
    <row r="689" spans="1:12" ht="12" customHeight="1" x14ac:dyDescent="0.2">
      <c r="A689" s="264"/>
      <c r="B689" s="264"/>
      <c r="C689" s="264"/>
      <c r="D689" s="264"/>
      <c r="E689" s="264"/>
      <c r="F689" s="264"/>
      <c r="G689" s="264"/>
      <c r="H689" s="264"/>
      <c r="I689" s="264"/>
      <c r="J689" s="264"/>
      <c r="K689" s="264"/>
      <c r="L689" s="264"/>
    </row>
    <row r="690" spans="1:12" ht="12" customHeight="1" x14ac:dyDescent="0.2">
      <c r="A690" s="264"/>
      <c r="B690" s="264"/>
      <c r="C690" s="264"/>
      <c r="D690" s="264"/>
      <c r="E690" s="264"/>
      <c r="F690" s="264"/>
      <c r="G690" s="264"/>
      <c r="H690" s="264"/>
      <c r="I690" s="264"/>
      <c r="J690" s="264"/>
      <c r="K690" s="264"/>
      <c r="L690" s="264"/>
    </row>
    <row r="691" spans="1:12" ht="12" customHeight="1" x14ac:dyDescent="0.2">
      <c r="A691" s="264"/>
      <c r="B691" s="264"/>
      <c r="C691" s="264"/>
      <c r="D691" s="264"/>
      <c r="E691" s="264"/>
      <c r="F691" s="264"/>
      <c r="G691" s="264"/>
      <c r="H691" s="264"/>
      <c r="I691" s="264"/>
      <c r="J691" s="264"/>
      <c r="K691" s="264"/>
      <c r="L691" s="264"/>
    </row>
    <row r="692" spans="1:12" ht="12" customHeight="1" x14ac:dyDescent="0.2">
      <c r="A692" s="264"/>
      <c r="B692" s="264"/>
      <c r="C692" s="264"/>
      <c r="D692" s="264"/>
      <c r="E692" s="264"/>
      <c r="F692" s="264"/>
      <c r="G692" s="264"/>
      <c r="H692" s="264"/>
      <c r="I692" s="264"/>
      <c r="J692" s="264"/>
      <c r="K692" s="264"/>
      <c r="L692" s="264"/>
    </row>
    <row r="693" spans="1:12" ht="12" customHeight="1" x14ac:dyDescent="0.2">
      <c r="A693" s="264"/>
      <c r="B693" s="264"/>
      <c r="C693" s="264"/>
      <c r="D693" s="264"/>
      <c r="E693" s="264"/>
      <c r="F693" s="264"/>
      <c r="G693" s="264"/>
      <c r="H693" s="264"/>
      <c r="I693" s="264"/>
      <c r="J693" s="264"/>
      <c r="K693" s="264"/>
      <c r="L693" s="264"/>
    </row>
    <row r="694" spans="1:12" ht="12" customHeight="1" x14ac:dyDescent="0.2">
      <c r="A694" s="264"/>
      <c r="B694" s="264"/>
      <c r="C694" s="264"/>
      <c r="D694" s="264"/>
      <c r="E694" s="264"/>
      <c r="F694" s="264"/>
      <c r="G694" s="264"/>
      <c r="H694" s="264"/>
      <c r="I694" s="264"/>
      <c r="J694" s="264"/>
      <c r="K694" s="264"/>
      <c r="L694" s="264"/>
    </row>
    <row r="695" spans="1:12" ht="12" customHeight="1" x14ac:dyDescent="0.2">
      <c r="A695" s="264"/>
      <c r="B695" s="264"/>
      <c r="C695" s="264"/>
      <c r="D695" s="264"/>
      <c r="E695" s="264"/>
      <c r="F695" s="264"/>
      <c r="G695" s="264"/>
      <c r="H695" s="264"/>
      <c r="I695" s="264"/>
      <c r="J695" s="264"/>
      <c r="K695" s="264"/>
      <c r="L695" s="264"/>
    </row>
    <row r="696" spans="1:12" ht="12" customHeight="1" x14ac:dyDescent="0.2">
      <c r="A696" s="264"/>
      <c r="B696" s="264"/>
      <c r="C696" s="264"/>
      <c r="D696" s="264"/>
      <c r="E696" s="264"/>
      <c r="F696" s="264"/>
      <c r="G696" s="264"/>
      <c r="H696" s="264"/>
      <c r="I696" s="264"/>
      <c r="J696" s="264"/>
      <c r="K696" s="264"/>
      <c r="L696" s="264"/>
    </row>
    <row r="697" spans="1:12" ht="12" customHeight="1" x14ac:dyDescent="0.2">
      <c r="A697" s="264"/>
      <c r="B697" s="264"/>
      <c r="C697" s="264"/>
      <c r="D697" s="264"/>
      <c r="E697" s="264"/>
      <c r="F697" s="264"/>
      <c r="G697" s="264"/>
      <c r="H697" s="264"/>
      <c r="I697" s="264"/>
      <c r="J697" s="264"/>
      <c r="K697" s="264"/>
      <c r="L697" s="264"/>
    </row>
    <row r="698" spans="1:12" ht="12" customHeight="1" x14ac:dyDescent="0.2">
      <c r="A698" s="264"/>
      <c r="B698" s="264"/>
      <c r="C698" s="264"/>
      <c r="D698" s="264"/>
      <c r="E698" s="264"/>
      <c r="F698" s="264"/>
      <c r="G698" s="264"/>
      <c r="H698" s="264"/>
      <c r="I698" s="264"/>
      <c r="J698" s="264"/>
      <c r="K698" s="264"/>
      <c r="L698" s="264"/>
    </row>
    <row r="699" spans="1:12" ht="12" customHeight="1" x14ac:dyDescent="0.2">
      <c r="A699" s="264"/>
      <c r="B699" s="264"/>
      <c r="C699" s="264"/>
      <c r="D699" s="264"/>
      <c r="E699" s="264"/>
      <c r="F699" s="264"/>
      <c r="G699" s="264"/>
      <c r="H699" s="264"/>
      <c r="I699" s="264"/>
      <c r="J699" s="264"/>
      <c r="K699" s="264"/>
      <c r="L699" s="264"/>
    </row>
    <row r="700" spans="1:12" ht="12" customHeight="1" x14ac:dyDescent="0.2">
      <c r="A700" s="264"/>
      <c r="B700" s="264"/>
      <c r="C700" s="264"/>
      <c r="D700" s="264"/>
      <c r="E700" s="264"/>
      <c r="F700" s="264"/>
      <c r="G700" s="264"/>
      <c r="H700" s="264"/>
      <c r="I700" s="264"/>
      <c r="J700" s="264"/>
      <c r="K700" s="264"/>
      <c r="L700" s="264"/>
    </row>
    <row r="701" spans="1:12" ht="12" customHeight="1" x14ac:dyDescent="0.2">
      <c r="A701" s="264"/>
      <c r="B701" s="264"/>
      <c r="C701" s="264"/>
      <c r="D701" s="264"/>
      <c r="E701" s="264"/>
      <c r="F701" s="264"/>
      <c r="G701" s="264"/>
      <c r="H701" s="264"/>
      <c r="I701" s="264"/>
      <c r="J701" s="264"/>
      <c r="K701" s="264"/>
      <c r="L701" s="264"/>
    </row>
    <row r="702" spans="1:12" ht="12" customHeight="1" x14ac:dyDescent="0.2">
      <c r="A702" s="264"/>
      <c r="B702" s="264"/>
      <c r="C702" s="264"/>
      <c r="D702" s="264"/>
      <c r="E702" s="264"/>
      <c r="F702" s="264"/>
      <c r="G702" s="264"/>
      <c r="H702" s="264"/>
      <c r="I702" s="264"/>
      <c r="J702" s="264"/>
      <c r="K702" s="264"/>
      <c r="L702" s="264"/>
    </row>
    <row r="703" spans="1:12" ht="12" customHeight="1" x14ac:dyDescent="0.2">
      <c r="A703" s="264"/>
      <c r="B703" s="264"/>
      <c r="C703" s="264"/>
      <c r="D703" s="264"/>
      <c r="E703" s="264"/>
      <c r="F703" s="264"/>
      <c r="G703" s="264"/>
      <c r="H703" s="264"/>
      <c r="I703" s="264"/>
      <c r="J703" s="264"/>
      <c r="K703" s="264"/>
      <c r="L703" s="264"/>
    </row>
    <row r="704" spans="1:12" ht="12" customHeight="1" x14ac:dyDescent="0.2">
      <c r="A704" s="264"/>
      <c r="B704" s="264"/>
      <c r="C704" s="264"/>
      <c r="D704" s="264"/>
      <c r="E704" s="264"/>
      <c r="F704" s="264"/>
      <c r="G704" s="264"/>
      <c r="H704" s="264"/>
      <c r="I704" s="264"/>
      <c r="J704" s="264"/>
      <c r="K704" s="264"/>
      <c r="L704" s="264"/>
    </row>
    <row r="705" spans="1:12" ht="12" customHeight="1" x14ac:dyDescent="0.2">
      <c r="A705" s="264"/>
      <c r="B705" s="264"/>
      <c r="C705" s="264"/>
      <c r="D705" s="264"/>
      <c r="E705" s="264"/>
      <c r="F705" s="264"/>
      <c r="G705" s="264"/>
      <c r="H705" s="264"/>
      <c r="I705" s="264"/>
      <c r="J705" s="264"/>
      <c r="K705" s="264"/>
      <c r="L705" s="264"/>
    </row>
    <row r="706" spans="1:12" ht="12" customHeight="1" x14ac:dyDescent="0.2">
      <c r="A706" s="264"/>
      <c r="B706" s="264"/>
      <c r="C706" s="264"/>
      <c r="D706" s="264"/>
      <c r="E706" s="264"/>
      <c r="F706" s="264"/>
      <c r="G706" s="264"/>
      <c r="H706" s="264"/>
      <c r="I706" s="264"/>
      <c r="J706" s="264"/>
      <c r="K706" s="264"/>
      <c r="L706" s="264"/>
    </row>
    <row r="707" spans="1:12" ht="12" customHeight="1" x14ac:dyDescent="0.2">
      <c r="A707" s="264"/>
      <c r="B707" s="264"/>
      <c r="C707" s="264"/>
      <c r="D707" s="264"/>
      <c r="E707" s="264"/>
      <c r="F707" s="264"/>
      <c r="G707" s="264"/>
      <c r="H707" s="264"/>
      <c r="I707" s="264"/>
      <c r="J707" s="264"/>
      <c r="K707" s="264"/>
      <c r="L707" s="264"/>
    </row>
    <row r="708" spans="1:12" ht="12" customHeight="1" x14ac:dyDescent="0.2">
      <c r="A708" s="264"/>
      <c r="B708" s="264"/>
      <c r="C708" s="264"/>
      <c r="D708" s="264"/>
      <c r="E708" s="264"/>
      <c r="F708" s="264"/>
      <c r="G708" s="264"/>
      <c r="H708" s="264"/>
      <c r="I708" s="264"/>
      <c r="J708" s="264"/>
      <c r="K708" s="264"/>
      <c r="L708" s="264"/>
    </row>
    <row r="709" spans="1:12" ht="12" customHeight="1" x14ac:dyDescent="0.2">
      <c r="A709" s="264"/>
      <c r="B709" s="264"/>
      <c r="C709" s="264"/>
      <c r="D709" s="264"/>
      <c r="E709" s="264"/>
      <c r="F709" s="264"/>
      <c r="G709" s="264"/>
      <c r="H709" s="264"/>
      <c r="I709" s="264"/>
      <c r="J709" s="264"/>
      <c r="K709" s="264"/>
      <c r="L709" s="264"/>
    </row>
    <row r="710" spans="1:12" ht="12" customHeight="1" x14ac:dyDescent="0.2">
      <c r="A710" s="264"/>
      <c r="B710" s="264"/>
      <c r="C710" s="264"/>
      <c r="D710" s="264"/>
      <c r="E710" s="264"/>
      <c r="F710" s="264"/>
      <c r="G710" s="264"/>
      <c r="H710" s="264"/>
      <c r="I710" s="264"/>
      <c r="J710" s="264"/>
      <c r="K710" s="264"/>
      <c r="L710" s="264"/>
    </row>
    <row r="711" spans="1:12" ht="12" customHeight="1" x14ac:dyDescent="0.2">
      <c r="A711" s="264"/>
      <c r="B711" s="264"/>
      <c r="C711" s="264"/>
      <c r="D711" s="264"/>
      <c r="E711" s="264"/>
      <c r="F711" s="264"/>
      <c r="G711" s="264"/>
      <c r="H711" s="264"/>
      <c r="I711" s="264"/>
      <c r="J711" s="264"/>
      <c r="K711" s="264"/>
      <c r="L711" s="264"/>
    </row>
    <row r="712" spans="1:12" ht="12" customHeight="1" x14ac:dyDescent="0.2">
      <c r="A712" s="264"/>
      <c r="B712" s="264"/>
      <c r="C712" s="264"/>
      <c r="D712" s="264"/>
      <c r="E712" s="264"/>
      <c r="F712" s="264"/>
      <c r="G712" s="264"/>
      <c r="H712" s="264"/>
      <c r="I712" s="264"/>
      <c r="J712" s="264"/>
      <c r="K712" s="264"/>
      <c r="L712" s="264"/>
    </row>
  </sheetData>
  <mergeCells count="96">
    <mergeCell ref="A60:B64"/>
    <mergeCell ref="C60:L64"/>
    <mergeCell ref="B11:C11"/>
    <mergeCell ref="B12:C12"/>
    <mergeCell ref="D3:F3"/>
    <mergeCell ref="D4:F4"/>
    <mergeCell ref="D5:F5"/>
    <mergeCell ref="B5:C5"/>
    <mergeCell ref="B7:C7"/>
    <mergeCell ref="D7:E7"/>
    <mergeCell ref="B9:C9"/>
    <mergeCell ref="D9:E9"/>
    <mergeCell ref="D12:E12"/>
    <mergeCell ref="H5:I5"/>
    <mergeCell ref="J7:K7"/>
    <mergeCell ref="B8:C8"/>
    <mergeCell ref="A1:L1"/>
    <mergeCell ref="B3:C3"/>
    <mergeCell ref="B4:C4"/>
    <mergeCell ref="H3:I3"/>
    <mergeCell ref="H4:I4"/>
    <mergeCell ref="D8:E8"/>
    <mergeCell ref="J8:K8"/>
    <mergeCell ref="J9:K9"/>
    <mergeCell ref="G7:I7"/>
    <mergeCell ref="D11:E11"/>
    <mergeCell ref="G11:H11"/>
    <mergeCell ref="I11:K11"/>
    <mergeCell ref="G8:I8"/>
    <mergeCell ref="G9:I9"/>
    <mergeCell ref="G12:H12"/>
    <mergeCell ref="I12:J12"/>
    <mergeCell ref="B16:C16"/>
    <mergeCell ref="D16:E16"/>
    <mergeCell ref="J16:K16"/>
    <mergeCell ref="B17:C17"/>
    <mergeCell ref="B14:C14"/>
    <mergeCell ref="D14:E14"/>
    <mergeCell ref="J14:K14"/>
    <mergeCell ref="B15:C15"/>
    <mergeCell ref="D15:E15"/>
    <mergeCell ref="J15:K15"/>
    <mergeCell ref="G14:I14"/>
    <mergeCell ref="G15:I15"/>
    <mergeCell ref="G16:I16"/>
    <mergeCell ref="G17:I17"/>
    <mergeCell ref="B18:C18"/>
    <mergeCell ref="D18:E18"/>
    <mergeCell ref="J18:K18"/>
    <mergeCell ref="B20:C20"/>
    <mergeCell ref="D20:E20"/>
    <mergeCell ref="G20:I20"/>
    <mergeCell ref="G18:I18"/>
    <mergeCell ref="B26:C26"/>
    <mergeCell ref="D26:E26"/>
    <mergeCell ref="G26:I26"/>
    <mergeCell ref="J26:K26"/>
    <mergeCell ref="B21:C21"/>
    <mergeCell ref="D21:E21"/>
    <mergeCell ref="B22:C22"/>
    <mergeCell ref="D22:E22"/>
    <mergeCell ref="B23:C23"/>
    <mergeCell ref="D23:E23"/>
    <mergeCell ref="G21:I21"/>
    <mergeCell ref="B28:C28"/>
    <mergeCell ref="D28:E28"/>
    <mergeCell ref="J28:K28"/>
    <mergeCell ref="B30:C30"/>
    <mergeCell ref="D30:E30"/>
    <mergeCell ref="G30:I30"/>
    <mergeCell ref="J30:K30"/>
    <mergeCell ref="G28:I28"/>
    <mergeCell ref="D31:E31"/>
    <mergeCell ref="G31:I31"/>
    <mergeCell ref="J31:K31"/>
    <mergeCell ref="G32:I32"/>
    <mergeCell ref="J32:K32"/>
    <mergeCell ref="F46:F47"/>
    <mergeCell ref="G46:K47"/>
    <mergeCell ref="D49:D50"/>
    <mergeCell ref="E49:E50"/>
    <mergeCell ref="F49:F50"/>
    <mergeCell ref="G49:G50"/>
    <mergeCell ref="H49:I50"/>
    <mergeCell ref="J49:J50"/>
    <mergeCell ref="K49:K50"/>
    <mergeCell ref="A46:E47"/>
    <mergeCell ref="A49:C50"/>
    <mergeCell ref="J36:K37"/>
    <mergeCell ref="G23:I23"/>
    <mergeCell ref="J23:K23"/>
    <mergeCell ref="J24:K24"/>
    <mergeCell ref="H72:I72"/>
    <mergeCell ref="J72:K72"/>
    <mergeCell ref="J38:K38"/>
    <mergeCell ref="J39:K39"/>
  </mergeCells>
  <dataValidations disablePrompts="1" count="2">
    <dataValidation errorStyle="warning" operator="lessThan" allowBlank="1" showInputMessage="1" showErrorMessage="1" error="Attention le nombre des éléments VE 1 est inférieur au calcul automatique, Les dimensions risquent de ne pas être comprise entre 600 mm et 1250 mm" sqref="J28"/>
    <dataValidation showInputMessage="1" showErrorMessage="1" sqref="F7"/>
  </dataValidations>
  <printOptions horizontalCentered="1"/>
  <pageMargins left="0" right="0" top="0.19685039370078741" bottom="0.19685039370078741" header="0" footer="0"/>
  <pageSetup paperSize="9" orientation="portrait" horizontalDpi="4000" verticalDpi="40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" id="{028126EC-1546-4C02-8A5A-3B8D967871C2}">
            <xm:f>$D$20&lt;&gt;Eléments!$AL$18:$AL$19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G20 J20:K20</xm:sqref>
        </x14:conditionalFormatting>
        <x14:conditionalFormatting xmlns:xm="http://schemas.microsoft.com/office/excel/2006/main">
          <x14:cfRule type="expression" priority="19" id="{2F3F4804-A189-4325-A0DF-A93CC1A09D25}">
            <xm:f>$D$14=Eléments!$A$6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J14 D15:D17</xm:sqref>
        </x14:conditionalFormatting>
        <x14:conditionalFormatting xmlns:xm="http://schemas.microsoft.com/office/excel/2006/main">
          <x14:cfRule type="expression" priority="18" id="{E4F2E95F-2DD7-4E67-89E7-9E5DD6DE4361}">
            <xm:f>$J$14=Eléments!$A$5</xm:f>
            <x14:dxf>
              <font>
                <color theme="1"/>
              </font>
              <fill>
                <patternFill>
                  <bgColor theme="9" tint="0.59996337778862885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17" id="{5DAB7B85-655F-4EBC-8AC1-47E386488796}">
            <xm:f>$J$14=Eléments!$A$5</xm:f>
            <x14:dxf>
              <font>
                <b/>
                <i val="0"/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K17 J18</xm:sqref>
        </x14:conditionalFormatting>
        <x14:conditionalFormatting xmlns:xm="http://schemas.microsoft.com/office/excel/2006/main">
          <x14:cfRule type="expression" priority="16" id="{513977F5-6ECE-4F1B-92AE-8FD55914E93E}">
            <xm:f>$D$23=Eléments!$A$6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left/>
                <right/>
                <top/>
                <bottom/>
              </border>
            </x14:dxf>
          </x14:cfRule>
          <xm:sqref>G23 J23</xm:sqref>
        </x14:conditionalFormatting>
        <x14:conditionalFormatting xmlns:xm="http://schemas.microsoft.com/office/excel/2006/main">
          <x14:cfRule type="expression" priority="15" id="{3FC2FF18-1937-4B17-A2C7-F00AE565A234}">
            <xm:f>$D$23=Eléments!$A$6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J24</xm:sqref>
        </x14:conditionalFormatting>
        <x14:conditionalFormatting xmlns:xm="http://schemas.microsoft.com/office/excel/2006/main">
          <x14:cfRule type="expression" priority="11" id="{F503E462-1BCF-4A04-921A-8C1B4A238C92}">
            <xm:f>$D$14=Eléments!$A$5</xm:f>
            <x14:dxf>
              <font>
                <b/>
                <i val="0"/>
                <color theme="1"/>
              </font>
              <fill>
                <patternFill patternType="none">
                  <bgColor auto="1"/>
                </patternFill>
              </fill>
            </x14:dxf>
          </x14:cfRule>
          <xm:sqref>D18</xm:sqref>
        </x14:conditionalFormatting>
        <x14:conditionalFormatting xmlns:xm="http://schemas.microsoft.com/office/excel/2006/main">
          <x14:cfRule type="expression" priority="9" id="{38627020-0A72-4DC5-957C-E5A5B4C26604}">
            <xm:f>$D$20&lt;&gt;Eléments!$AL$20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G21 J21:K21 B21</xm:sqref>
        </x14:conditionalFormatting>
        <x14:conditionalFormatting xmlns:xm="http://schemas.microsoft.com/office/excel/2006/main">
          <x14:cfRule type="expression" priority="7" id="{91A513E8-240F-444E-9AFD-A7EC9B4E26DA}">
            <xm:f>$D$14=Eléments!$A$6</xm:f>
            <x14:dxf>
              <fill>
                <patternFill patternType="none">
                  <bgColor auto="1"/>
                </patternFill>
              </fill>
            </x14:dxf>
          </x14:cfRule>
          <xm:sqref>B15:B18</xm:sqref>
        </x14:conditionalFormatting>
        <x14:conditionalFormatting xmlns:xm="http://schemas.microsoft.com/office/excel/2006/main">
          <x14:cfRule type="expression" priority="6" id="{69305A81-1F26-4674-B1D6-94A37C9F1791}">
            <xm:f>$J$14=Eléments!$A$6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G15:G18</xm:sqref>
        </x14:conditionalFormatting>
        <x14:conditionalFormatting xmlns:xm="http://schemas.microsoft.com/office/excel/2006/main">
          <x14:cfRule type="expression" priority="3" id="{3FBB8EFC-E17F-44CC-A2C3-2D7496EA4D3F}">
            <xm:f>$D$20=Eléments!$AL$20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" id="{CDD672D0-9438-467A-9F70-E9A5DD4DF3B3}">
            <xm:f>$D$20=Eléments!$AL$15:$AL$17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G20</xm:sqref>
        </x14:conditionalFormatting>
        <x14:conditionalFormatting xmlns:xm="http://schemas.microsoft.com/office/excel/2006/main">
          <x14:cfRule type="expression" priority="2" id="{224C2FE6-1E0B-4E6E-B907-8AE54C745B7C}">
            <xm:f>$D$14=Eléments!$A$5</xm:f>
            <x14:dxf>
              <font>
                <b/>
                <i val="0"/>
                <color auto="1"/>
              </font>
            </x14:dxf>
          </x14:cfRule>
          <xm:sqref>E17</xm:sqref>
        </x14:conditionalFormatting>
        <x14:conditionalFormatting xmlns:xm="http://schemas.microsoft.com/office/excel/2006/main">
          <x14:cfRule type="expression" priority="1" id="{618A87B7-B655-4EC4-B46F-A202AA01FB3E}">
            <xm:f>$J$30=Eléments!$A$6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G31:G32 J31:J32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8">
        <x14:dataValidation type="list" allowBlank="1" showInputMessage="1" showErrorMessage="1">
          <x14:formula1>
            <xm:f>Eléments!$AL$22:$AL$23</xm:f>
          </x14:formula1>
          <xm:sqref>D8</xm:sqref>
        </x14:dataValidation>
        <x14:dataValidation type="list" allowBlank="1" showInputMessage="1" showErrorMessage="1">
          <x14:formula1>
            <xm:f>IF($D$7=Eléments!$A$2,Eléments!$B$2:$D$2,Eléments!$B$3:$D$3)</xm:f>
          </x14:formula1>
          <xm:sqref>J20</xm:sqref>
        </x14:dataValidation>
        <x14:dataValidation type="list" allowBlank="1" showInputMessage="1" showErrorMessage="1">
          <x14:formula1>
            <xm:f>Eléments!$AK$4:$AK$18</xm:f>
          </x14:formula1>
          <xm:sqref>J17 J32 D17</xm:sqref>
        </x14:dataValidation>
        <x14:dataValidation type="list" allowBlank="1" showInputMessage="1" showErrorMessage="1">
          <x14:formula1>
            <xm:f>Eléments!$I$98:$J$98</xm:f>
          </x14:formula1>
          <xm:sqref>D15 J15</xm:sqref>
        </x14:dataValidation>
        <x14:dataValidation type="list" allowBlank="1" showInputMessage="1" showErrorMessage="1">
          <x14:formula1>
            <xm:f>Eléments!$A$5:$A$6</xm:f>
          </x14:formula1>
          <xm:sqref>D14 J30 J14 D23</xm:sqref>
        </x14:dataValidation>
        <x14:dataValidation type="list" allowBlank="1" showInputMessage="1" showErrorMessage="1">
          <x14:formula1>
            <xm:f>Poids!$T$42:$T$45</xm:f>
          </x14:formula1>
          <xm:sqref>I11</xm:sqref>
        </x14:dataValidation>
        <x14:dataValidation type="list" allowBlank="1" showInputMessage="1" showErrorMessage="1">
          <x14:formula1>
            <xm:f>Poids!$V$4:$Z$4</xm:f>
          </x14:formula1>
          <xm:sqref>D11</xm:sqref>
        </x14:dataValidation>
        <x14:dataValidation type="list" showInputMessage="1" showErrorMessage="1">
          <x14:formula1>
            <xm:f>Poids!$O$3:$O$7</xm:f>
          </x14:formula1>
          <xm:sqref>D7:E7</xm:sqref>
        </x14:dataValidation>
        <x14:dataValidation type="list" allowBlank="1" showInputMessage="1" showErrorMessage="1">
          <x14:formula1>
            <xm:f>IF($D$7=Poids!$B$6,Moveo,IF($D$7=Poids!$B$24,Variflex,IF($D$7=Poids!$B$57,Moduline,IF($D$7=Poids!$B$69,Varitrans,IF($D$7=Poids!$B$74,SWG)))))</xm:f>
          </x14:formula1>
          <xm:sqref>J7:K7</xm:sqref>
        </x14:dataValidation>
        <x14:dataValidation type="list" allowBlank="1" showInputMessage="1" showErrorMessage="1">
          <x14:formula1>
            <xm:f>IF($D$7=Eléments!$A$2,IF($D$8=Eléments!$AL$22,Eléments!$AP$15:$AP$18,Eléments!$AN$17:$AN$20),IF($D$8=Eléments!$AL$22,Eléments!$AL$15:$AL$17,Eléments!$AN$17:$AN$19))</xm:f>
          </x14:formula1>
          <xm:sqref>D20:E20</xm:sqref>
        </x14:dataValidation>
        <x14:dataValidation type="whole" errorStyle="warning" allowBlank="1" showErrorMessage="1" error="Attention les dimensions d'un élément télescopique fixe doivent être comprise entre 350 mm et 1390 mm">
          <x14:formula1>
            <xm:f>Eléments!Y49</xm:f>
          </x14:formula1>
          <x14:formula2>
            <xm:f>Eléments!Z49</xm:f>
          </x14:formula2>
          <xm:sqref>J21</xm:sqref>
        </x14:dataValidation>
        <x14:dataValidation type="whole" errorStyle="warning" allowBlank="1" showErrorMessage="1" error="Attention les dimensions d'un montant d'arrivée doivent être comprise entre 60 mm et 1250 mm">
          <x14:formula1>
            <xm:f>Eléments!O75</xm:f>
          </x14:formula1>
          <x14:formula2>
            <xm:f>Eléments!P75</xm:f>
          </x14:formula2>
          <xm:sqref>J26</xm:sqref>
        </x14:dataValidation>
        <x14:dataValidation type="whole" errorStyle="warning" allowBlank="1" showErrorMessage="1" error="Attention les dimensions d'un montant de départ doivent être comprise entre 80 mm et 1250 mm">
          <x14:formula1>
            <xm:f>Eléments!M75</xm:f>
          </x14:formula1>
          <x14:formula2>
            <xm:f>Eléments!N75</xm:f>
          </x14:formula2>
          <xm:sqref>D26</xm:sqref>
        </x14:dataValidation>
        <x14:dataValidation type="list" allowBlank="1" showInputMessage="1" showErrorMessage="1">
          <x14:formula1>
            <xm:f>IF(D7=Eléments!A2,IF(J15=Eléments!I98,Eléments!G102:I102,Eléments!J102:L102),IF(J15=Eléments!I98,Eléments!G104:I104,Eléments!J104:L104))</xm:f>
          </x14:formula1>
          <xm:sqref>J16</xm:sqref>
        </x14:dataValidation>
        <x14:dataValidation type="list" allowBlank="1" showInputMessage="1" showErrorMessage="1">
          <x14:formula1>
            <xm:f>IF(D7=Eléments!A2,IF(D15=Eléments!I98,Eléments!G102:I102,Eléments!J102:L102),IF(D15=Eléments!I98,Eléments!G104:I104,Eléments!J104:L104))</xm:f>
          </x14:formula1>
          <xm:sqref>D16</xm:sqref>
        </x14:dataValidation>
        <x14:dataValidation type="whole" errorStyle="warning" allowBlank="1" showErrorMessage="1" error="Attention les dimensions d'un élément standard doivent être comprise entre 600 mm et 1250 mm">
          <x14:formula1>
            <xm:f>Eléments!E75</xm:f>
          </x14:formula1>
          <x14:formula2>
            <xm:f>Eléments!F75</xm:f>
          </x14:formula2>
          <xm:sqref>J31</xm:sqref>
        </x14:dataValidation>
        <x14:dataValidation type="whole" errorStyle="warning" allowBlank="1" showErrorMessage="1" error="Attention les dimensions d'un élément d'angle doivent être comprise entre 800 mm et 1200 mm">
          <x14:formula1>
            <xm:f>Eléments!K75</xm:f>
          </x14:formula1>
          <x14:formula2>
            <xm:f>Eléments!L75</xm:f>
          </x14:formula2>
          <xm:sqref>J24</xm:sqref>
        </x14:dataValidation>
        <x14:dataValidation type="whole" errorStyle="warning" allowBlank="1" showErrorMessage="1" error="Attention les dimensions d'un élément d'angle doivent être comprise entre 800 mm et 1200 mm">
          <x14:formula1>
            <xm:f>Eléments!K75</xm:f>
          </x14:formula1>
          <x14:formula2>
            <xm:f>Eléments!L75</xm:f>
          </x14:formula2>
          <xm:sqref>J23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P130"/>
  <sheetViews>
    <sheetView topLeftCell="A76" zoomScaleNormal="100" workbookViewId="0"/>
  </sheetViews>
  <sheetFormatPr baseColWidth="10" defaultColWidth="11.42578125" defaultRowHeight="12" customHeight="1" x14ac:dyDescent="0.2"/>
  <cols>
    <col min="1" max="2" width="10.7109375" style="63" customWidth="1"/>
    <col min="3" max="12" width="7.7109375" style="63" customWidth="1"/>
    <col min="13" max="14" width="10.7109375" style="63" customWidth="1"/>
    <col min="15" max="24" width="7.7109375" style="63" customWidth="1"/>
    <col min="25" max="26" width="10.7109375" style="63" customWidth="1"/>
    <col min="27" max="36" width="7.7109375" style="63" customWidth="1"/>
    <col min="37" max="38" width="10.7109375" style="63" customWidth="1"/>
    <col min="39" max="40" width="7.7109375" style="63" customWidth="1"/>
    <col min="41" max="16384" width="11.42578125" style="63"/>
  </cols>
  <sheetData>
    <row r="2" spans="1:42" ht="12" customHeight="1" x14ac:dyDescent="0.2">
      <c r="A2" s="63" t="s">
        <v>66</v>
      </c>
      <c r="B2" s="79">
        <v>140</v>
      </c>
      <c r="C2" s="79">
        <v>260</v>
      </c>
      <c r="D2" s="79">
        <v>400</v>
      </c>
      <c r="E2" s="79"/>
      <c r="F2" s="110" t="s">
        <v>181</v>
      </c>
      <c r="G2" s="110" t="s">
        <v>180</v>
      </c>
      <c r="H2" s="110" t="s">
        <v>179</v>
      </c>
      <c r="I2" s="79"/>
      <c r="J2" s="110" t="s">
        <v>178</v>
      </c>
      <c r="K2" s="110" t="s">
        <v>68</v>
      </c>
      <c r="L2" s="110" t="s">
        <v>65</v>
      </c>
      <c r="M2" s="79"/>
      <c r="N2" s="110" t="s">
        <v>177</v>
      </c>
      <c r="O2" s="110" t="s">
        <v>176</v>
      </c>
      <c r="P2" s="110" t="s">
        <v>175</v>
      </c>
    </row>
    <row r="3" spans="1:42" ht="12" customHeight="1" x14ac:dyDescent="0.2">
      <c r="A3" s="63" t="s">
        <v>70</v>
      </c>
      <c r="B3" s="79">
        <v>120</v>
      </c>
      <c r="C3" s="79">
        <v>260</v>
      </c>
      <c r="D3" s="79">
        <v>450</v>
      </c>
      <c r="E3" s="79"/>
      <c r="F3" s="79"/>
      <c r="G3" s="110"/>
      <c r="H3" s="110"/>
      <c r="I3" s="110"/>
      <c r="J3" s="79"/>
      <c r="K3" s="110" t="s">
        <v>68</v>
      </c>
      <c r="L3" s="110" t="s">
        <v>65</v>
      </c>
      <c r="M3" s="111" t="s">
        <v>174</v>
      </c>
      <c r="N3" s="111" t="s">
        <v>74</v>
      </c>
      <c r="O3" s="79" t="s">
        <v>59</v>
      </c>
      <c r="P3" s="79" t="s">
        <v>332</v>
      </c>
      <c r="AK3" s="108">
        <v>0</v>
      </c>
      <c r="AL3" s="107"/>
    </row>
    <row r="4" spans="1:42" ht="12" customHeight="1" x14ac:dyDescent="0.2">
      <c r="B4" s="79"/>
      <c r="C4" s="79"/>
      <c r="D4" s="79"/>
      <c r="E4" s="79"/>
      <c r="F4" s="79"/>
      <c r="G4" s="110"/>
      <c r="H4" s="110"/>
      <c r="I4" s="110"/>
      <c r="J4" s="79"/>
      <c r="K4" s="79"/>
      <c r="L4" s="79"/>
      <c r="M4" s="79"/>
      <c r="N4" s="79"/>
      <c r="O4" s="79"/>
      <c r="P4" s="79"/>
      <c r="AK4" s="108">
        <v>1</v>
      </c>
      <c r="AL4" s="107" t="s">
        <v>173</v>
      </c>
    </row>
    <row r="5" spans="1:42" ht="12" customHeight="1" x14ac:dyDescent="0.2">
      <c r="A5" s="63" t="s">
        <v>60</v>
      </c>
      <c r="B5" s="63" t="s">
        <v>88</v>
      </c>
      <c r="AK5" s="108">
        <v>2</v>
      </c>
      <c r="AL5" s="107" t="s">
        <v>172</v>
      </c>
    </row>
    <row r="6" spans="1:42" ht="12" customHeight="1" x14ac:dyDescent="0.2">
      <c r="A6" s="63" t="s">
        <v>69</v>
      </c>
      <c r="B6" s="63" t="s">
        <v>86</v>
      </c>
      <c r="AK6" s="108">
        <v>3</v>
      </c>
      <c r="AL6" s="107" t="s">
        <v>171</v>
      </c>
    </row>
    <row r="7" spans="1:42" ht="12" customHeight="1" x14ac:dyDescent="0.2">
      <c r="B7" s="63" t="s">
        <v>170</v>
      </c>
      <c r="AK7" s="108">
        <v>4</v>
      </c>
      <c r="AL7" s="107" t="s">
        <v>169</v>
      </c>
    </row>
    <row r="8" spans="1:42" ht="12" customHeight="1" x14ac:dyDescent="0.2">
      <c r="AK8" s="108">
        <v>5</v>
      </c>
      <c r="AL8" s="107" t="s">
        <v>168</v>
      </c>
    </row>
    <row r="9" spans="1:42" ht="12" customHeight="1" x14ac:dyDescent="0.2">
      <c r="M9" s="96"/>
      <c r="AK9" s="108">
        <v>6</v>
      </c>
      <c r="AL9" s="107" t="s">
        <v>167</v>
      </c>
    </row>
    <row r="10" spans="1:42" ht="12" customHeight="1" x14ac:dyDescent="0.2">
      <c r="A10" s="105" t="s">
        <v>166</v>
      </c>
      <c r="B10" s="352" t="s">
        <v>165</v>
      </c>
      <c r="C10" s="353"/>
      <c r="D10" s="353"/>
      <c r="E10" s="514" t="s">
        <v>143</v>
      </c>
      <c r="F10" s="514"/>
      <c r="G10" s="514" t="s">
        <v>144</v>
      </c>
      <c r="H10" s="514"/>
      <c r="I10" s="514" t="s">
        <v>142</v>
      </c>
      <c r="J10" s="514"/>
      <c r="K10" s="104"/>
      <c r="L10" s="104"/>
      <c r="M10" s="353"/>
      <c r="N10" s="353"/>
      <c r="O10" s="514" t="s">
        <v>143</v>
      </c>
      <c r="P10" s="514"/>
      <c r="Q10" s="514" t="s">
        <v>142</v>
      </c>
      <c r="R10" s="514"/>
      <c r="AK10" s="108">
        <v>7</v>
      </c>
      <c r="AL10" s="107" t="s">
        <v>164</v>
      </c>
    </row>
    <row r="11" spans="1:42" ht="12" customHeight="1" x14ac:dyDescent="0.2">
      <c r="A11" s="519" t="s">
        <v>140</v>
      </c>
      <c r="B11" s="519"/>
      <c r="C11" s="102" t="s">
        <v>70</v>
      </c>
      <c r="D11" s="102"/>
      <c r="E11" s="516">
        <v>120</v>
      </c>
      <c r="F11" s="516"/>
      <c r="G11" s="516">
        <v>120</v>
      </c>
      <c r="H11" s="516"/>
      <c r="I11" s="516">
        <v>120</v>
      </c>
      <c r="J11" s="516"/>
      <c r="K11" s="101"/>
      <c r="L11" s="101"/>
      <c r="M11" s="102"/>
      <c r="N11" s="102"/>
      <c r="O11" s="102"/>
      <c r="P11" s="102"/>
      <c r="Q11" s="102"/>
      <c r="R11" s="102"/>
      <c r="AK11" s="108">
        <v>8</v>
      </c>
      <c r="AL11" s="107" t="s">
        <v>163</v>
      </c>
    </row>
    <row r="12" spans="1:42" ht="12" customHeight="1" x14ac:dyDescent="0.2">
      <c r="A12" s="517"/>
      <c r="B12" s="517"/>
      <c r="C12" s="102" t="s">
        <v>66</v>
      </c>
      <c r="D12" s="102"/>
      <c r="E12" s="516">
        <v>140</v>
      </c>
      <c r="F12" s="516"/>
      <c r="G12" s="516">
        <v>140</v>
      </c>
      <c r="H12" s="516"/>
      <c r="I12" s="516">
        <v>140</v>
      </c>
      <c r="J12" s="516"/>
      <c r="K12" s="101"/>
      <c r="L12" s="101"/>
      <c r="M12" s="515" t="s">
        <v>66</v>
      </c>
      <c r="N12" s="515"/>
      <c r="O12" s="516">
        <v>140</v>
      </c>
      <c r="P12" s="516"/>
      <c r="Q12" s="516">
        <v>140</v>
      </c>
      <c r="R12" s="516"/>
      <c r="AK12" s="108">
        <v>9</v>
      </c>
      <c r="AL12" s="107" t="s">
        <v>162</v>
      </c>
    </row>
    <row r="13" spans="1:42" ht="12" customHeight="1" x14ac:dyDescent="0.2">
      <c r="A13" s="101"/>
      <c r="B13" s="101"/>
      <c r="C13" s="102" t="s">
        <v>63</v>
      </c>
      <c r="D13" s="102"/>
      <c r="E13" s="516">
        <v>120</v>
      </c>
      <c r="F13" s="516"/>
      <c r="G13" s="516"/>
      <c r="H13" s="516"/>
      <c r="I13" s="516"/>
      <c r="J13" s="516"/>
      <c r="K13" s="64"/>
      <c r="L13" s="64"/>
      <c r="M13" s="109"/>
      <c r="N13" s="109"/>
      <c r="O13" s="64"/>
      <c r="P13" s="64"/>
      <c r="Q13" s="64"/>
      <c r="R13" s="64"/>
      <c r="AK13" s="108">
        <v>10</v>
      </c>
      <c r="AL13" s="107" t="s">
        <v>161</v>
      </c>
    </row>
    <row r="14" spans="1:42" ht="12" customHeight="1" thickBot="1" x14ac:dyDescent="0.25">
      <c r="AK14" s="63">
        <v>11</v>
      </c>
    </row>
    <row r="15" spans="1:42" s="94" customFormat="1" ht="20.100000000000001" customHeight="1" thickBot="1" x14ac:dyDescent="0.3">
      <c r="A15" s="509" t="s">
        <v>160</v>
      </c>
      <c r="B15" s="510"/>
      <c r="C15" s="510"/>
      <c r="D15" s="510"/>
      <c r="E15" s="510"/>
      <c r="F15" s="510"/>
      <c r="G15" s="510"/>
      <c r="H15" s="510"/>
      <c r="I15" s="510"/>
      <c r="J15" s="510"/>
      <c r="K15" s="510"/>
      <c r="L15" s="511"/>
      <c r="M15" s="509" t="s">
        <v>159</v>
      </c>
      <c r="N15" s="510"/>
      <c r="O15" s="510"/>
      <c r="P15" s="510"/>
      <c r="Q15" s="510"/>
      <c r="R15" s="510"/>
      <c r="S15" s="510"/>
      <c r="T15" s="510"/>
      <c r="U15" s="510"/>
      <c r="V15" s="511"/>
      <c r="W15" s="509" t="s">
        <v>158</v>
      </c>
      <c r="X15" s="510"/>
      <c r="Y15" s="510"/>
      <c r="Z15" s="510"/>
      <c r="AA15" s="510"/>
      <c r="AB15" s="511"/>
      <c r="AC15" s="509" t="s">
        <v>157</v>
      </c>
      <c r="AD15" s="510"/>
      <c r="AE15" s="510"/>
      <c r="AF15" s="510"/>
      <c r="AG15" s="510"/>
      <c r="AH15" s="511"/>
      <c r="AK15" s="94">
        <v>12</v>
      </c>
      <c r="AL15" s="94" t="s">
        <v>150</v>
      </c>
      <c r="AP15" s="94" t="s">
        <v>150</v>
      </c>
    </row>
    <row r="16" spans="1:42" s="94" customFormat="1" ht="20.100000000000001" customHeight="1" thickBot="1" x14ac:dyDescent="0.3">
      <c r="A16" s="355" t="s">
        <v>51</v>
      </c>
      <c r="B16" s="355" t="s">
        <v>117</v>
      </c>
      <c r="C16" s="507" t="s">
        <v>116</v>
      </c>
      <c r="D16" s="513"/>
      <c r="E16" s="507" t="s">
        <v>154</v>
      </c>
      <c r="F16" s="513"/>
      <c r="G16" s="507" t="s">
        <v>156</v>
      </c>
      <c r="H16" s="513"/>
      <c r="I16" s="507" t="s">
        <v>153</v>
      </c>
      <c r="J16" s="513"/>
      <c r="K16" s="507" t="s">
        <v>155</v>
      </c>
      <c r="L16" s="508"/>
      <c r="M16" s="512" t="s">
        <v>116</v>
      </c>
      <c r="N16" s="513"/>
      <c r="O16" s="507" t="s">
        <v>154</v>
      </c>
      <c r="P16" s="513"/>
      <c r="Q16" s="507" t="s">
        <v>156</v>
      </c>
      <c r="R16" s="513"/>
      <c r="S16" s="507" t="s">
        <v>153</v>
      </c>
      <c r="T16" s="513"/>
      <c r="U16" s="507" t="s">
        <v>155</v>
      </c>
      <c r="V16" s="508"/>
      <c r="W16" s="512" t="s">
        <v>116</v>
      </c>
      <c r="X16" s="513"/>
      <c r="Y16" s="507" t="s">
        <v>154</v>
      </c>
      <c r="Z16" s="513"/>
      <c r="AA16" s="507" t="s">
        <v>153</v>
      </c>
      <c r="AB16" s="508"/>
      <c r="AC16" s="512" t="s">
        <v>116</v>
      </c>
      <c r="AD16" s="513"/>
      <c r="AE16" s="507" t="s">
        <v>154</v>
      </c>
      <c r="AF16" s="513"/>
      <c r="AG16" s="507" t="s">
        <v>153</v>
      </c>
      <c r="AH16" s="520"/>
      <c r="AK16" s="94">
        <v>13</v>
      </c>
      <c r="AL16" s="94" t="s">
        <v>152</v>
      </c>
      <c r="AP16" s="94" t="s">
        <v>152</v>
      </c>
    </row>
    <row r="17" spans="1:42" ht="12" customHeight="1" x14ac:dyDescent="0.2">
      <c r="A17" s="93"/>
      <c r="B17" s="93"/>
      <c r="C17" s="92" t="s">
        <v>109</v>
      </c>
      <c r="D17" s="91" t="s">
        <v>108</v>
      </c>
      <c r="E17" s="92" t="s">
        <v>109</v>
      </c>
      <c r="F17" s="91" t="s">
        <v>108</v>
      </c>
      <c r="G17" s="92" t="s">
        <v>109</v>
      </c>
      <c r="H17" s="91" t="s">
        <v>108</v>
      </c>
      <c r="I17" s="92" t="s">
        <v>109</v>
      </c>
      <c r="J17" s="91" t="s">
        <v>108</v>
      </c>
      <c r="K17" s="92" t="s">
        <v>109</v>
      </c>
      <c r="L17" s="91" t="s">
        <v>108</v>
      </c>
      <c r="M17" s="100" t="s">
        <v>109</v>
      </c>
      <c r="N17" s="91" t="s">
        <v>108</v>
      </c>
      <c r="O17" s="92" t="s">
        <v>109</v>
      </c>
      <c r="P17" s="91" t="s">
        <v>108</v>
      </c>
      <c r="Q17" s="92" t="s">
        <v>109</v>
      </c>
      <c r="R17" s="91" t="s">
        <v>108</v>
      </c>
      <c r="S17" s="92" t="s">
        <v>109</v>
      </c>
      <c r="T17" s="91" t="s">
        <v>108</v>
      </c>
      <c r="U17" s="92" t="s">
        <v>109</v>
      </c>
      <c r="V17" s="91" t="s">
        <v>108</v>
      </c>
      <c r="W17" s="100" t="s">
        <v>109</v>
      </c>
      <c r="X17" s="91" t="s">
        <v>108</v>
      </c>
      <c r="Y17" s="92" t="s">
        <v>109</v>
      </c>
      <c r="Z17" s="91" t="s">
        <v>108</v>
      </c>
      <c r="AA17" s="92" t="s">
        <v>109</v>
      </c>
      <c r="AB17" s="91" t="s">
        <v>108</v>
      </c>
      <c r="AC17" s="100" t="s">
        <v>109</v>
      </c>
      <c r="AD17" s="91" t="s">
        <v>108</v>
      </c>
      <c r="AE17" s="92" t="s">
        <v>109</v>
      </c>
      <c r="AF17" s="91" t="s">
        <v>108</v>
      </c>
      <c r="AG17" s="92" t="s">
        <v>109</v>
      </c>
      <c r="AH17" s="91" t="s">
        <v>108</v>
      </c>
      <c r="AK17" s="63">
        <v>14</v>
      </c>
      <c r="AL17" s="94" t="s">
        <v>151</v>
      </c>
      <c r="AN17" s="94" t="s">
        <v>150</v>
      </c>
      <c r="AP17" s="94" t="s">
        <v>151</v>
      </c>
    </row>
    <row r="18" spans="1:42" ht="12" customHeight="1" x14ac:dyDescent="0.2">
      <c r="A18" s="79"/>
      <c r="B18" s="79"/>
      <c r="C18" s="67"/>
      <c r="D18" s="64"/>
      <c r="E18" s="67"/>
      <c r="F18" s="64"/>
      <c r="G18" s="67"/>
      <c r="H18" s="64"/>
      <c r="I18" s="67"/>
      <c r="J18" s="64"/>
      <c r="K18" s="67"/>
      <c r="L18" s="64"/>
      <c r="M18" s="99"/>
      <c r="N18" s="65"/>
      <c r="O18" s="67"/>
      <c r="P18" s="65"/>
      <c r="Q18" s="67"/>
      <c r="R18" s="65"/>
      <c r="S18" s="67"/>
      <c r="T18" s="65"/>
      <c r="U18" s="67"/>
      <c r="V18" s="65"/>
      <c r="W18" s="99"/>
      <c r="X18" s="65"/>
      <c r="Y18" s="67"/>
      <c r="Z18" s="65"/>
      <c r="AA18" s="67"/>
      <c r="AB18" s="65"/>
      <c r="AC18" s="99"/>
      <c r="AD18" s="65"/>
      <c r="AE18" s="67"/>
      <c r="AF18" s="65"/>
      <c r="AG18" s="67"/>
      <c r="AH18" s="65"/>
      <c r="AK18" s="63">
        <v>15</v>
      </c>
      <c r="AL18" s="94" t="s">
        <v>149</v>
      </c>
      <c r="AN18" s="94" t="s">
        <v>149</v>
      </c>
      <c r="AP18" s="94" t="s">
        <v>147</v>
      </c>
    </row>
    <row r="19" spans="1:42" ht="12" customHeight="1" x14ac:dyDescent="0.2">
      <c r="A19" s="77" t="s">
        <v>66</v>
      </c>
      <c r="B19" s="77" t="s">
        <v>107</v>
      </c>
      <c r="C19" s="74">
        <v>2000</v>
      </c>
      <c r="D19" s="73">
        <v>3500</v>
      </c>
      <c r="E19" s="74">
        <v>860</v>
      </c>
      <c r="F19" s="73">
        <v>1480</v>
      </c>
      <c r="G19" s="74">
        <v>860</v>
      </c>
      <c r="H19" s="73">
        <v>1480</v>
      </c>
      <c r="I19" s="74">
        <v>860</v>
      </c>
      <c r="J19" s="73">
        <v>1480</v>
      </c>
      <c r="K19" s="74"/>
      <c r="L19" s="73"/>
      <c r="M19" s="98"/>
      <c r="N19" s="73"/>
      <c r="O19" s="74"/>
      <c r="P19" s="73"/>
      <c r="Q19" s="74"/>
      <c r="R19" s="73"/>
      <c r="S19" s="74"/>
      <c r="T19" s="73"/>
      <c r="U19" s="74"/>
      <c r="V19" s="73"/>
      <c r="W19" s="98">
        <v>2000</v>
      </c>
      <c r="X19" s="73">
        <v>3500</v>
      </c>
      <c r="Y19" s="74">
        <v>350</v>
      </c>
      <c r="Z19" s="73">
        <v>1390</v>
      </c>
      <c r="AA19" s="74">
        <v>350</v>
      </c>
      <c r="AB19" s="73">
        <v>1390</v>
      </c>
      <c r="AC19" s="98">
        <v>2000</v>
      </c>
      <c r="AD19" s="73">
        <v>3500</v>
      </c>
      <c r="AE19" s="74">
        <v>765</v>
      </c>
      <c r="AF19" s="73">
        <v>1415</v>
      </c>
      <c r="AG19" s="74">
        <v>765</v>
      </c>
      <c r="AH19" s="73">
        <v>1415</v>
      </c>
      <c r="AL19" s="94" t="s">
        <v>148</v>
      </c>
      <c r="AN19" s="94" t="s">
        <v>148</v>
      </c>
    </row>
    <row r="20" spans="1:42" ht="12" customHeight="1" x14ac:dyDescent="0.2">
      <c r="A20" s="79"/>
      <c r="B20" s="79"/>
      <c r="C20" s="67"/>
      <c r="D20" s="64"/>
      <c r="E20" s="67"/>
      <c r="F20" s="64"/>
      <c r="G20" s="67"/>
      <c r="H20" s="64"/>
      <c r="I20" s="67"/>
      <c r="J20" s="64"/>
      <c r="K20" s="67"/>
      <c r="L20" s="64"/>
      <c r="M20" s="99"/>
      <c r="N20" s="65"/>
      <c r="O20" s="67"/>
      <c r="P20" s="65"/>
      <c r="Q20" s="67"/>
      <c r="R20" s="65"/>
      <c r="S20" s="67"/>
      <c r="T20" s="65"/>
      <c r="U20" s="67"/>
      <c r="V20" s="65"/>
      <c r="W20" s="99"/>
      <c r="X20" s="65"/>
      <c r="Y20" s="67"/>
      <c r="Z20" s="65"/>
      <c r="AA20" s="67"/>
      <c r="AB20" s="65"/>
      <c r="AC20" s="99"/>
      <c r="AD20" s="65"/>
      <c r="AE20" s="67"/>
      <c r="AF20" s="65"/>
      <c r="AG20" s="67"/>
      <c r="AH20" s="65"/>
      <c r="AL20" s="94" t="s">
        <v>147</v>
      </c>
      <c r="AN20" s="94" t="s">
        <v>147</v>
      </c>
    </row>
    <row r="21" spans="1:42" ht="12" customHeight="1" x14ac:dyDescent="0.2">
      <c r="B21" s="84" t="s">
        <v>98</v>
      </c>
      <c r="C21" s="67">
        <v>2000</v>
      </c>
      <c r="D21" s="65">
        <v>5000</v>
      </c>
      <c r="E21" s="67">
        <v>765</v>
      </c>
      <c r="F21" s="65">
        <v>1400</v>
      </c>
      <c r="G21" s="67">
        <v>765</v>
      </c>
      <c r="H21" s="65">
        <v>1400</v>
      </c>
      <c r="I21" s="67">
        <v>765</v>
      </c>
      <c r="J21" s="65">
        <v>1400</v>
      </c>
      <c r="K21" s="67"/>
      <c r="L21" s="65"/>
      <c r="M21" s="99">
        <v>2000</v>
      </c>
      <c r="N21" s="65">
        <v>4100</v>
      </c>
      <c r="O21" s="67">
        <v>850</v>
      </c>
      <c r="P21" s="65">
        <v>1400</v>
      </c>
      <c r="Q21" s="67">
        <v>850</v>
      </c>
      <c r="R21" s="65">
        <v>1400</v>
      </c>
      <c r="S21" s="67">
        <v>850</v>
      </c>
      <c r="T21" s="65">
        <v>1400</v>
      </c>
      <c r="U21" s="67"/>
      <c r="V21" s="65"/>
      <c r="W21" s="99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</row>
    <row r="22" spans="1:42" ht="12" customHeight="1" x14ac:dyDescent="0.2">
      <c r="A22" s="85" t="s">
        <v>106</v>
      </c>
      <c r="B22" s="84" t="s">
        <v>101</v>
      </c>
      <c r="C22" s="67">
        <v>2000</v>
      </c>
      <c r="D22" s="65">
        <v>5000</v>
      </c>
      <c r="E22" s="67">
        <v>950</v>
      </c>
      <c r="F22" s="65">
        <v>1400</v>
      </c>
      <c r="G22" s="67">
        <v>950</v>
      </c>
      <c r="H22" s="65">
        <v>1400</v>
      </c>
      <c r="I22" s="67">
        <v>950</v>
      </c>
      <c r="J22" s="65">
        <v>1400</v>
      </c>
      <c r="K22" s="67"/>
      <c r="L22" s="65"/>
      <c r="M22" s="99">
        <v>2000</v>
      </c>
      <c r="N22" s="65">
        <v>4100</v>
      </c>
      <c r="O22" s="67">
        <v>1020</v>
      </c>
      <c r="P22" s="65">
        <v>1400</v>
      </c>
      <c r="Q22" s="67">
        <v>1020</v>
      </c>
      <c r="R22" s="65">
        <v>1400</v>
      </c>
      <c r="S22" s="67">
        <v>1020</v>
      </c>
      <c r="T22" s="65">
        <v>1400</v>
      </c>
      <c r="U22" s="67"/>
      <c r="V22" s="65"/>
      <c r="W22" s="99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L22" s="94" t="s">
        <v>204</v>
      </c>
    </row>
    <row r="23" spans="1:42" ht="12" customHeight="1" x14ac:dyDescent="0.2">
      <c r="A23" s="85"/>
      <c r="B23" s="84" t="s">
        <v>104</v>
      </c>
      <c r="C23" s="67">
        <v>2000</v>
      </c>
      <c r="D23" s="65">
        <v>5000</v>
      </c>
      <c r="E23" s="67">
        <v>765</v>
      </c>
      <c r="F23" s="65">
        <v>1380</v>
      </c>
      <c r="G23" s="67">
        <v>765</v>
      </c>
      <c r="H23" s="65">
        <v>1380</v>
      </c>
      <c r="I23" s="67">
        <v>765</v>
      </c>
      <c r="J23" s="65">
        <v>1380</v>
      </c>
      <c r="K23" s="67"/>
      <c r="L23" s="65"/>
      <c r="M23" s="99">
        <v>2000</v>
      </c>
      <c r="N23" s="65">
        <v>4100</v>
      </c>
      <c r="O23" s="67">
        <v>850</v>
      </c>
      <c r="P23" s="65">
        <v>1380</v>
      </c>
      <c r="Q23" s="67">
        <v>850</v>
      </c>
      <c r="R23" s="65">
        <v>1380</v>
      </c>
      <c r="S23" s="67">
        <v>850</v>
      </c>
      <c r="T23" s="65">
        <v>1380</v>
      </c>
      <c r="U23" s="67"/>
      <c r="V23" s="65"/>
      <c r="W23" s="99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L23" s="94" t="s">
        <v>222</v>
      </c>
    </row>
    <row r="24" spans="1:42" ht="12" customHeight="1" x14ac:dyDescent="0.2">
      <c r="A24" s="82"/>
      <c r="B24" s="77" t="s">
        <v>103</v>
      </c>
      <c r="C24" s="74">
        <v>2000</v>
      </c>
      <c r="D24" s="73">
        <v>5000</v>
      </c>
      <c r="E24" s="74">
        <v>950</v>
      </c>
      <c r="F24" s="73">
        <v>1380</v>
      </c>
      <c r="G24" s="74">
        <v>950</v>
      </c>
      <c r="H24" s="73">
        <v>1380</v>
      </c>
      <c r="I24" s="74">
        <v>950</v>
      </c>
      <c r="J24" s="73">
        <v>1380</v>
      </c>
      <c r="K24" s="74"/>
      <c r="L24" s="73"/>
      <c r="M24" s="98">
        <v>2000</v>
      </c>
      <c r="N24" s="73">
        <v>4100</v>
      </c>
      <c r="O24" s="74">
        <v>1020</v>
      </c>
      <c r="P24" s="73">
        <v>1380</v>
      </c>
      <c r="Q24" s="74">
        <v>1020</v>
      </c>
      <c r="R24" s="73">
        <v>1380</v>
      </c>
      <c r="S24" s="74">
        <v>1020</v>
      </c>
      <c r="T24" s="73">
        <v>1380</v>
      </c>
      <c r="U24" s="74"/>
      <c r="V24" s="73"/>
      <c r="W24" s="99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</row>
    <row r="25" spans="1:42" ht="12" customHeight="1" x14ac:dyDescent="0.2">
      <c r="A25" s="79"/>
      <c r="B25" s="79"/>
      <c r="C25" s="67"/>
      <c r="D25" s="64"/>
      <c r="E25" s="67"/>
      <c r="F25" s="64"/>
      <c r="G25" s="67"/>
      <c r="H25" s="64"/>
      <c r="I25" s="67"/>
      <c r="J25" s="64"/>
      <c r="K25" s="67"/>
      <c r="L25" s="64"/>
      <c r="M25" s="99"/>
      <c r="N25" s="65"/>
      <c r="O25" s="67"/>
      <c r="P25" s="65"/>
      <c r="Q25" s="67"/>
      <c r="R25" s="65"/>
      <c r="S25" s="67"/>
      <c r="T25" s="65"/>
      <c r="U25" s="67"/>
      <c r="V25" s="65"/>
      <c r="W25" s="99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</row>
    <row r="26" spans="1:42" ht="12" customHeight="1" x14ac:dyDescent="0.2">
      <c r="A26" s="85"/>
      <c r="B26" s="84" t="s">
        <v>98</v>
      </c>
      <c r="C26" s="67">
        <v>2000</v>
      </c>
      <c r="D26" s="65">
        <v>5000</v>
      </c>
      <c r="E26" s="67">
        <v>765</v>
      </c>
      <c r="F26" s="65">
        <v>1400</v>
      </c>
      <c r="G26" s="67">
        <v>765</v>
      </c>
      <c r="H26" s="65">
        <v>1400</v>
      </c>
      <c r="I26" s="67">
        <v>765</v>
      </c>
      <c r="J26" s="65">
        <v>1400</v>
      </c>
      <c r="K26" s="67"/>
      <c r="L26" s="65"/>
      <c r="M26" s="99">
        <v>2000</v>
      </c>
      <c r="N26" s="65">
        <v>4100</v>
      </c>
      <c r="O26" s="67">
        <v>850</v>
      </c>
      <c r="P26" s="65">
        <v>1400</v>
      </c>
      <c r="Q26" s="67">
        <v>850</v>
      </c>
      <c r="R26" s="65">
        <v>1400</v>
      </c>
      <c r="S26" s="67">
        <v>850</v>
      </c>
      <c r="T26" s="65">
        <v>1400</v>
      </c>
      <c r="U26" s="67"/>
      <c r="V26" s="65"/>
      <c r="W26" s="99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</row>
    <row r="27" spans="1:42" ht="12" customHeight="1" x14ac:dyDescent="0.2">
      <c r="A27" s="85" t="s">
        <v>105</v>
      </c>
      <c r="B27" s="84" t="s">
        <v>101</v>
      </c>
      <c r="C27" s="67">
        <v>2000</v>
      </c>
      <c r="D27" s="65">
        <v>5000</v>
      </c>
      <c r="E27" s="67">
        <v>950</v>
      </c>
      <c r="F27" s="65">
        <v>1400</v>
      </c>
      <c r="G27" s="67">
        <v>950</v>
      </c>
      <c r="H27" s="65">
        <v>1400</v>
      </c>
      <c r="I27" s="67">
        <v>950</v>
      </c>
      <c r="J27" s="65">
        <v>1400</v>
      </c>
      <c r="K27" s="67"/>
      <c r="L27" s="65"/>
      <c r="M27" s="99">
        <v>2000</v>
      </c>
      <c r="N27" s="65">
        <v>4100</v>
      </c>
      <c r="O27" s="67">
        <v>1020</v>
      </c>
      <c r="P27" s="65">
        <v>1400</v>
      </c>
      <c r="Q27" s="67">
        <v>1020</v>
      </c>
      <c r="R27" s="65">
        <v>1400</v>
      </c>
      <c r="S27" s="67">
        <v>1020</v>
      </c>
      <c r="T27" s="65">
        <v>1400</v>
      </c>
      <c r="U27" s="67"/>
      <c r="V27" s="65"/>
      <c r="W27" s="99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</row>
    <row r="28" spans="1:42" ht="12" customHeight="1" x14ac:dyDescent="0.2">
      <c r="A28" s="85"/>
      <c r="B28" s="84" t="s">
        <v>104</v>
      </c>
      <c r="C28" s="67">
        <v>2000</v>
      </c>
      <c r="D28" s="65">
        <v>5000</v>
      </c>
      <c r="E28" s="67">
        <v>765</v>
      </c>
      <c r="F28" s="65">
        <v>1380</v>
      </c>
      <c r="G28" s="67">
        <v>765</v>
      </c>
      <c r="H28" s="65">
        <v>1380</v>
      </c>
      <c r="I28" s="67">
        <v>765</v>
      </c>
      <c r="J28" s="65">
        <v>1380</v>
      </c>
      <c r="K28" s="67"/>
      <c r="L28" s="65"/>
      <c r="M28" s="99">
        <v>2000</v>
      </c>
      <c r="N28" s="65">
        <v>4100</v>
      </c>
      <c r="O28" s="67">
        <v>850</v>
      </c>
      <c r="P28" s="65">
        <v>1380</v>
      </c>
      <c r="Q28" s="67">
        <v>850</v>
      </c>
      <c r="R28" s="65">
        <v>1380</v>
      </c>
      <c r="S28" s="67">
        <v>850</v>
      </c>
      <c r="T28" s="65">
        <v>1380</v>
      </c>
      <c r="U28" s="67"/>
      <c r="V28" s="65"/>
      <c r="W28" s="99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42" ht="12" customHeight="1" x14ac:dyDescent="0.2">
      <c r="A29" s="82"/>
      <c r="B29" s="77" t="s">
        <v>103</v>
      </c>
      <c r="C29" s="74">
        <v>2000</v>
      </c>
      <c r="D29" s="73">
        <v>5000</v>
      </c>
      <c r="E29" s="74">
        <v>950</v>
      </c>
      <c r="F29" s="73">
        <v>1380</v>
      </c>
      <c r="G29" s="74">
        <v>950</v>
      </c>
      <c r="H29" s="73">
        <v>1380</v>
      </c>
      <c r="I29" s="74">
        <v>950</v>
      </c>
      <c r="J29" s="73">
        <v>1380</v>
      </c>
      <c r="K29" s="74"/>
      <c r="L29" s="73"/>
      <c r="M29" s="98">
        <v>2000</v>
      </c>
      <c r="N29" s="73">
        <v>4100</v>
      </c>
      <c r="O29" s="74">
        <v>1020</v>
      </c>
      <c r="P29" s="73">
        <v>1380</v>
      </c>
      <c r="Q29" s="74">
        <v>1020</v>
      </c>
      <c r="R29" s="73">
        <v>1380</v>
      </c>
      <c r="S29" s="74">
        <v>1020</v>
      </c>
      <c r="T29" s="73">
        <v>1380</v>
      </c>
      <c r="U29" s="74"/>
      <c r="V29" s="73"/>
      <c r="W29" s="99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</row>
    <row r="30" spans="1:42" ht="12" customHeight="1" x14ac:dyDescent="0.2">
      <c r="A30" s="79"/>
      <c r="B30" s="79"/>
      <c r="C30" s="67"/>
      <c r="D30" s="64"/>
      <c r="E30" s="67"/>
      <c r="F30" s="64"/>
      <c r="G30" s="67"/>
      <c r="H30" s="64"/>
      <c r="I30" s="67"/>
      <c r="J30" s="64"/>
      <c r="K30" s="67"/>
      <c r="L30" s="64"/>
      <c r="M30" s="99"/>
      <c r="N30" s="65"/>
      <c r="O30" s="67"/>
      <c r="P30" s="65"/>
      <c r="Q30" s="67"/>
      <c r="R30" s="65"/>
      <c r="S30" s="67"/>
      <c r="T30" s="65"/>
      <c r="U30" s="67"/>
      <c r="V30" s="65"/>
      <c r="W30" s="99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</row>
    <row r="31" spans="1:42" ht="12" customHeight="1" x14ac:dyDescent="0.2">
      <c r="A31" s="85" t="s">
        <v>102</v>
      </c>
      <c r="B31" s="84" t="s">
        <v>98</v>
      </c>
      <c r="C31" s="67">
        <v>2000</v>
      </c>
      <c r="D31" s="65">
        <v>5000</v>
      </c>
      <c r="E31" s="67">
        <v>765</v>
      </c>
      <c r="F31" s="65">
        <v>1350</v>
      </c>
      <c r="G31" s="67">
        <v>765</v>
      </c>
      <c r="H31" s="65">
        <v>1350</v>
      </c>
      <c r="I31" s="67"/>
      <c r="J31" s="65"/>
      <c r="K31" s="67"/>
      <c r="L31" s="65"/>
      <c r="M31" s="99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</row>
    <row r="32" spans="1:42" ht="12" customHeight="1" x14ac:dyDescent="0.2">
      <c r="A32" s="82"/>
      <c r="B32" s="77" t="s">
        <v>101</v>
      </c>
      <c r="C32" s="74">
        <v>2000</v>
      </c>
      <c r="D32" s="73">
        <v>5000</v>
      </c>
      <c r="E32" s="74">
        <v>950</v>
      </c>
      <c r="F32" s="73">
        <v>1350</v>
      </c>
      <c r="G32" s="74">
        <v>950</v>
      </c>
      <c r="H32" s="73">
        <v>1350</v>
      </c>
      <c r="I32" s="74"/>
      <c r="J32" s="73"/>
      <c r="K32" s="74"/>
      <c r="L32" s="73"/>
      <c r="M32" s="99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</row>
    <row r="33" spans="1:36" ht="12" customHeight="1" x14ac:dyDescent="0.2">
      <c r="A33" s="80"/>
      <c r="B33" s="79"/>
      <c r="C33" s="67"/>
      <c r="D33" s="64"/>
      <c r="E33" s="67"/>
      <c r="F33" s="64"/>
      <c r="G33" s="67"/>
      <c r="H33" s="64"/>
      <c r="I33" s="67"/>
      <c r="J33" s="64"/>
      <c r="K33" s="67"/>
      <c r="L33" s="64"/>
      <c r="M33" s="99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</row>
    <row r="34" spans="1:36" ht="12" customHeight="1" x14ac:dyDescent="0.2">
      <c r="A34" s="78" t="s">
        <v>100</v>
      </c>
      <c r="B34" s="77" t="s">
        <v>98</v>
      </c>
      <c r="C34" s="74">
        <v>2000</v>
      </c>
      <c r="D34" s="73">
        <v>5000</v>
      </c>
      <c r="E34" s="74">
        <v>765</v>
      </c>
      <c r="F34" s="73">
        <v>1350</v>
      </c>
      <c r="G34" s="74">
        <v>765</v>
      </c>
      <c r="H34" s="73">
        <v>1350</v>
      </c>
      <c r="I34" s="74"/>
      <c r="J34" s="73"/>
      <c r="K34" s="74"/>
      <c r="L34" s="73"/>
      <c r="M34" s="99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</row>
    <row r="35" spans="1:36" ht="12" customHeight="1" x14ac:dyDescent="0.2">
      <c r="A35" s="80"/>
      <c r="B35" s="79"/>
      <c r="C35" s="67"/>
      <c r="D35" s="64"/>
      <c r="E35" s="67"/>
      <c r="F35" s="64"/>
      <c r="G35" s="67"/>
      <c r="H35" s="64"/>
      <c r="I35" s="67"/>
      <c r="J35" s="64"/>
      <c r="K35" s="67"/>
      <c r="L35" s="64"/>
      <c r="M35" s="99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</row>
    <row r="36" spans="1:36" ht="12" customHeight="1" x14ac:dyDescent="0.2">
      <c r="A36" s="78" t="s">
        <v>99</v>
      </c>
      <c r="B36" s="77" t="s">
        <v>98</v>
      </c>
      <c r="C36" s="74">
        <v>2000</v>
      </c>
      <c r="D36" s="73">
        <v>5000</v>
      </c>
      <c r="E36" s="74">
        <v>765</v>
      </c>
      <c r="F36" s="73">
        <v>1350</v>
      </c>
      <c r="G36" s="74">
        <v>765</v>
      </c>
      <c r="H36" s="73">
        <v>1350</v>
      </c>
      <c r="I36" s="74"/>
      <c r="J36" s="73"/>
      <c r="K36" s="74"/>
      <c r="L36" s="73"/>
      <c r="M36" s="106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</row>
    <row r="37" spans="1:36" ht="12" customHeight="1" x14ac:dyDescent="0.2">
      <c r="C37" s="72"/>
      <c r="E37" s="71"/>
      <c r="G37" s="72"/>
      <c r="I37" s="72"/>
      <c r="K37" s="72"/>
      <c r="M37" s="97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</row>
    <row r="38" spans="1:36" ht="12" customHeight="1" x14ac:dyDescent="0.2">
      <c r="M38" s="96"/>
      <c r="N38" s="96"/>
      <c r="O38" s="96"/>
      <c r="P38" s="96"/>
      <c r="Q38" s="96"/>
      <c r="R38" s="96"/>
      <c r="S38" s="96"/>
      <c r="T38" s="96"/>
      <c r="U38" s="96"/>
    </row>
    <row r="39" spans="1:36" s="96" customFormat="1" ht="12" customHeight="1" x14ac:dyDescent="0.2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</row>
    <row r="40" spans="1:36" s="96" customFormat="1" ht="12" customHeight="1" x14ac:dyDescent="0.2">
      <c r="A40" s="352" t="s">
        <v>146</v>
      </c>
      <c r="B40" s="352" t="s">
        <v>145</v>
      </c>
      <c r="C40" s="353"/>
      <c r="D40" s="353"/>
      <c r="E40" s="514" t="s">
        <v>143</v>
      </c>
      <c r="F40" s="514"/>
      <c r="G40" s="514" t="s">
        <v>144</v>
      </c>
      <c r="H40" s="514"/>
      <c r="I40" s="514" t="s">
        <v>142</v>
      </c>
      <c r="J40" s="514"/>
      <c r="K40" s="514" t="s">
        <v>141</v>
      </c>
      <c r="L40" s="514"/>
      <c r="N40" s="104"/>
      <c r="O40" s="104"/>
      <c r="P40" s="104"/>
      <c r="Q40" s="104"/>
      <c r="R40" s="104"/>
      <c r="S40" s="104"/>
      <c r="W40" s="353"/>
      <c r="X40" s="353"/>
      <c r="Y40" s="514" t="s">
        <v>143</v>
      </c>
      <c r="Z40" s="514"/>
      <c r="AA40" s="514" t="s">
        <v>142</v>
      </c>
      <c r="AB40" s="514"/>
      <c r="AC40" s="514" t="s">
        <v>141</v>
      </c>
      <c r="AD40" s="514"/>
    </row>
    <row r="41" spans="1:36" s="96" customFormat="1" ht="12" customHeight="1" x14ac:dyDescent="0.2">
      <c r="A41" s="519" t="s">
        <v>140</v>
      </c>
      <c r="B41" s="519"/>
      <c r="C41" s="102" t="s">
        <v>70</v>
      </c>
      <c r="D41" s="102"/>
      <c r="E41" s="516">
        <v>120</v>
      </c>
      <c r="F41" s="516"/>
      <c r="G41" s="516">
        <v>450</v>
      </c>
      <c r="H41" s="516"/>
      <c r="I41" s="516">
        <v>260</v>
      </c>
      <c r="J41" s="516"/>
      <c r="K41" s="516"/>
      <c r="L41" s="516"/>
      <c r="M41" s="101"/>
      <c r="N41" s="101"/>
      <c r="O41" s="101"/>
      <c r="P41" s="101"/>
      <c r="Q41" s="101"/>
      <c r="R41" s="101"/>
      <c r="S41" s="101"/>
      <c r="W41" s="102"/>
      <c r="X41" s="102"/>
      <c r="Y41" s="516"/>
      <c r="Z41" s="516"/>
      <c r="AA41" s="516"/>
      <c r="AB41" s="516"/>
      <c r="AC41" s="516"/>
      <c r="AD41" s="516"/>
    </row>
    <row r="42" spans="1:36" s="96" customFormat="1" ht="12" customHeight="1" x14ac:dyDescent="0.2">
      <c r="A42" s="517"/>
      <c r="B42" s="517"/>
      <c r="C42" s="102" t="s">
        <v>66</v>
      </c>
      <c r="D42" s="102"/>
      <c r="E42" s="516">
        <v>140</v>
      </c>
      <c r="F42" s="516"/>
      <c r="G42" s="516">
        <v>400</v>
      </c>
      <c r="H42" s="516"/>
      <c r="I42" s="516">
        <v>260</v>
      </c>
      <c r="J42" s="516"/>
      <c r="K42" s="516">
        <v>260</v>
      </c>
      <c r="L42" s="516"/>
      <c r="M42" s="65"/>
      <c r="N42" s="101"/>
      <c r="O42" s="101"/>
      <c r="P42" s="101"/>
      <c r="Q42" s="101"/>
      <c r="R42" s="101"/>
      <c r="S42" s="101"/>
      <c r="W42" s="102" t="s">
        <v>66</v>
      </c>
      <c r="X42" s="102"/>
      <c r="Y42" s="516">
        <v>140</v>
      </c>
      <c r="Z42" s="516"/>
      <c r="AA42" s="516">
        <v>260</v>
      </c>
      <c r="AB42" s="516"/>
      <c r="AC42" s="516">
        <v>260</v>
      </c>
      <c r="AD42" s="516"/>
    </row>
    <row r="43" spans="1:36" s="96" customFormat="1" ht="12" customHeight="1" x14ac:dyDescent="0.2">
      <c r="A43" s="101"/>
      <c r="B43" s="101"/>
      <c r="C43" s="102" t="s">
        <v>63</v>
      </c>
      <c r="D43" s="102"/>
      <c r="E43" s="516">
        <v>120</v>
      </c>
      <c r="F43" s="516"/>
      <c r="G43" s="516"/>
      <c r="H43" s="516"/>
      <c r="I43" s="516"/>
      <c r="J43" s="516"/>
      <c r="K43" s="516">
        <v>260</v>
      </c>
      <c r="L43" s="516"/>
      <c r="M43" s="101"/>
      <c r="N43" s="65"/>
      <c r="O43" s="65"/>
      <c r="P43" s="65"/>
      <c r="Q43" s="65"/>
      <c r="W43" s="524"/>
      <c r="X43" s="524"/>
      <c r="Y43" s="64"/>
      <c r="Z43" s="64"/>
      <c r="AA43" s="64"/>
      <c r="AB43" s="64"/>
    </row>
    <row r="44" spans="1:36" s="96" customFormat="1" ht="12" customHeight="1" thickBot="1" x14ac:dyDescent="0.25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W44" s="63"/>
      <c r="X44" s="63"/>
      <c r="Y44" s="63"/>
      <c r="Z44" s="63"/>
      <c r="AA44" s="63"/>
      <c r="AB44" s="63"/>
    </row>
    <row r="45" spans="1:36" s="94" customFormat="1" ht="20.100000000000001" customHeight="1" thickBot="1" x14ac:dyDescent="0.3">
      <c r="A45" s="509" t="s">
        <v>139</v>
      </c>
      <c r="B45" s="510"/>
      <c r="C45" s="510"/>
      <c r="D45" s="510"/>
      <c r="E45" s="510"/>
      <c r="F45" s="510"/>
      <c r="G45" s="510"/>
      <c r="H45" s="510"/>
      <c r="I45" s="510"/>
      <c r="J45" s="510"/>
      <c r="K45" s="510"/>
      <c r="L45" s="511"/>
      <c r="M45" s="509" t="s">
        <v>138</v>
      </c>
      <c r="N45" s="510"/>
      <c r="O45" s="510"/>
      <c r="P45" s="510"/>
      <c r="Q45" s="510"/>
      <c r="R45" s="510"/>
      <c r="S45" s="510"/>
      <c r="T45" s="510"/>
      <c r="U45" s="510"/>
      <c r="V45" s="511"/>
      <c r="W45" s="509" t="s">
        <v>137</v>
      </c>
      <c r="X45" s="510"/>
      <c r="Y45" s="510"/>
      <c r="Z45" s="510"/>
      <c r="AA45" s="510"/>
      <c r="AB45" s="510"/>
      <c r="AC45" s="510"/>
      <c r="AD45" s="511"/>
      <c r="AE45" s="509" t="s">
        <v>136</v>
      </c>
      <c r="AF45" s="510"/>
      <c r="AG45" s="510"/>
      <c r="AH45" s="510"/>
      <c r="AI45" s="510"/>
      <c r="AJ45" s="511"/>
    </row>
    <row r="46" spans="1:36" s="85" customFormat="1" ht="20.100000000000001" customHeight="1" thickBot="1" x14ac:dyDescent="0.3">
      <c r="A46" s="355" t="s">
        <v>51</v>
      </c>
      <c r="B46" s="355" t="s">
        <v>117</v>
      </c>
      <c r="C46" s="507" t="s">
        <v>116</v>
      </c>
      <c r="D46" s="513"/>
      <c r="E46" s="507" t="s">
        <v>133</v>
      </c>
      <c r="F46" s="513"/>
      <c r="G46" s="507" t="s">
        <v>135</v>
      </c>
      <c r="H46" s="513"/>
      <c r="I46" s="507" t="s">
        <v>132</v>
      </c>
      <c r="J46" s="513"/>
      <c r="K46" s="507" t="s">
        <v>134</v>
      </c>
      <c r="L46" s="508"/>
      <c r="M46" s="512" t="s">
        <v>116</v>
      </c>
      <c r="N46" s="513"/>
      <c r="O46" s="507" t="s">
        <v>133</v>
      </c>
      <c r="P46" s="513"/>
      <c r="Q46" s="507" t="s">
        <v>135</v>
      </c>
      <c r="R46" s="513"/>
      <c r="S46" s="507" t="s">
        <v>132</v>
      </c>
      <c r="T46" s="513"/>
      <c r="U46" s="507" t="s">
        <v>134</v>
      </c>
      <c r="V46" s="508"/>
      <c r="W46" s="512" t="s">
        <v>116</v>
      </c>
      <c r="X46" s="513"/>
      <c r="Y46" s="507" t="s">
        <v>133</v>
      </c>
      <c r="Z46" s="513"/>
      <c r="AA46" s="507" t="s">
        <v>132</v>
      </c>
      <c r="AB46" s="513"/>
      <c r="AC46" s="507" t="s">
        <v>134</v>
      </c>
      <c r="AD46" s="508"/>
      <c r="AE46" s="512" t="s">
        <v>116</v>
      </c>
      <c r="AF46" s="513"/>
      <c r="AG46" s="507" t="s">
        <v>133</v>
      </c>
      <c r="AH46" s="513"/>
      <c r="AI46" s="507" t="s">
        <v>132</v>
      </c>
      <c r="AJ46" s="520"/>
    </row>
    <row r="47" spans="1:36" s="96" customFormat="1" ht="12" customHeight="1" x14ac:dyDescent="0.2">
      <c r="A47" s="93"/>
      <c r="B47" s="93"/>
      <c r="C47" s="92" t="s">
        <v>109</v>
      </c>
      <c r="D47" s="91" t="s">
        <v>108</v>
      </c>
      <c r="E47" s="92" t="s">
        <v>109</v>
      </c>
      <c r="F47" s="91" t="s">
        <v>108</v>
      </c>
      <c r="G47" s="92" t="s">
        <v>109</v>
      </c>
      <c r="H47" s="91" t="s">
        <v>108</v>
      </c>
      <c r="I47" s="92" t="s">
        <v>109</v>
      </c>
      <c r="J47" s="91" t="s">
        <v>108</v>
      </c>
      <c r="K47" s="92" t="s">
        <v>109</v>
      </c>
      <c r="L47" s="91" t="s">
        <v>108</v>
      </c>
      <c r="M47" s="100" t="s">
        <v>109</v>
      </c>
      <c r="N47" s="91" t="s">
        <v>108</v>
      </c>
      <c r="O47" s="92" t="s">
        <v>109</v>
      </c>
      <c r="P47" s="91" t="s">
        <v>108</v>
      </c>
      <c r="Q47" s="92" t="s">
        <v>109</v>
      </c>
      <c r="R47" s="91" t="s">
        <v>108</v>
      </c>
      <c r="S47" s="92" t="s">
        <v>109</v>
      </c>
      <c r="T47" s="91" t="s">
        <v>108</v>
      </c>
      <c r="U47" s="92" t="s">
        <v>109</v>
      </c>
      <c r="V47" s="91" t="s">
        <v>108</v>
      </c>
      <c r="W47" s="100" t="s">
        <v>109</v>
      </c>
      <c r="X47" s="91" t="s">
        <v>108</v>
      </c>
      <c r="Y47" s="92" t="s">
        <v>109</v>
      </c>
      <c r="Z47" s="91" t="s">
        <v>108</v>
      </c>
      <c r="AA47" s="92" t="s">
        <v>109</v>
      </c>
      <c r="AB47" s="91" t="s">
        <v>108</v>
      </c>
      <c r="AC47" s="92" t="s">
        <v>109</v>
      </c>
      <c r="AD47" s="91" t="s">
        <v>108</v>
      </c>
      <c r="AE47" s="100" t="s">
        <v>109</v>
      </c>
      <c r="AF47" s="91" t="s">
        <v>108</v>
      </c>
      <c r="AG47" s="92" t="s">
        <v>109</v>
      </c>
      <c r="AH47" s="91" t="s">
        <v>108</v>
      </c>
      <c r="AI47" s="92" t="s">
        <v>109</v>
      </c>
      <c r="AJ47" s="91" t="s">
        <v>108</v>
      </c>
    </row>
    <row r="48" spans="1:36" s="96" customFormat="1" ht="12" customHeight="1" x14ac:dyDescent="0.2">
      <c r="A48" s="79"/>
      <c r="B48" s="79"/>
      <c r="C48" s="66"/>
      <c r="D48" s="64"/>
      <c r="E48" s="66"/>
      <c r="F48" s="64"/>
      <c r="G48" s="66"/>
      <c r="H48" s="64"/>
      <c r="I48" s="66"/>
      <c r="J48" s="64"/>
      <c r="K48" s="66"/>
      <c r="L48" s="64"/>
      <c r="M48" s="99"/>
      <c r="N48" s="65"/>
      <c r="O48" s="67"/>
      <c r="P48" s="65"/>
      <c r="Q48" s="67"/>
      <c r="R48" s="65"/>
      <c r="S48" s="67"/>
      <c r="T48" s="65"/>
      <c r="U48" s="67"/>
      <c r="V48" s="65"/>
      <c r="W48" s="99"/>
      <c r="X48" s="65"/>
      <c r="Y48" s="67"/>
      <c r="Z48" s="65"/>
      <c r="AA48" s="67"/>
      <c r="AB48" s="65"/>
      <c r="AC48" s="67"/>
      <c r="AD48" s="65"/>
      <c r="AE48" s="99"/>
      <c r="AF48" s="65"/>
      <c r="AG48" s="67"/>
      <c r="AH48" s="65"/>
      <c r="AI48" s="67"/>
      <c r="AJ48" s="65"/>
    </row>
    <row r="49" spans="1:36" s="96" customFormat="1" ht="12" customHeight="1" x14ac:dyDescent="0.2">
      <c r="A49" s="517" t="s">
        <v>66</v>
      </c>
      <c r="B49" s="84" t="s">
        <v>107</v>
      </c>
      <c r="C49" s="67">
        <v>2000</v>
      </c>
      <c r="D49" s="65">
        <v>4500</v>
      </c>
      <c r="E49" s="67">
        <v>860</v>
      </c>
      <c r="F49" s="65">
        <v>1480</v>
      </c>
      <c r="G49" s="67">
        <v>1520</v>
      </c>
      <c r="H49" s="65">
        <v>1770</v>
      </c>
      <c r="I49" s="67">
        <v>980</v>
      </c>
      <c r="J49" s="65">
        <v>1600</v>
      </c>
      <c r="K49" s="67">
        <v>980</v>
      </c>
      <c r="L49" s="65">
        <v>1600</v>
      </c>
      <c r="M49" s="99"/>
      <c r="N49" s="65"/>
      <c r="O49" s="67"/>
      <c r="P49" s="65"/>
      <c r="Q49" s="67"/>
      <c r="R49" s="65"/>
      <c r="S49" s="67"/>
      <c r="T49" s="65"/>
      <c r="U49" s="67"/>
      <c r="V49" s="65"/>
      <c r="W49" s="99">
        <v>2000</v>
      </c>
      <c r="X49" s="65">
        <v>4500</v>
      </c>
      <c r="Y49" s="67">
        <v>350</v>
      </c>
      <c r="Z49" s="65">
        <v>1390</v>
      </c>
      <c r="AA49" s="67">
        <v>590</v>
      </c>
      <c r="AB49" s="65">
        <v>1510</v>
      </c>
      <c r="AC49" s="67">
        <v>590</v>
      </c>
      <c r="AD49" s="65">
        <v>1510</v>
      </c>
      <c r="AE49" s="99"/>
      <c r="AF49" s="65"/>
      <c r="AG49" s="67"/>
      <c r="AH49" s="65"/>
      <c r="AI49" s="67"/>
      <c r="AJ49" s="65"/>
    </row>
    <row r="50" spans="1:36" s="96" customFormat="1" ht="12" customHeight="1" x14ac:dyDescent="0.2">
      <c r="A50" s="518"/>
      <c r="B50" s="77" t="s">
        <v>107</v>
      </c>
      <c r="C50" s="74">
        <v>4501</v>
      </c>
      <c r="D50" s="73">
        <v>9000</v>
      </c>
      <c r="E50" s="74">
        <v>940</v>
      </c>
      <c r="F50" s="73">
        <v>1480</v>
      </c>
      <c r="G50" s="74">
        <v>1520</v>
      </c>
      <c r="H50" s="73">
        <v>1770</v>
      </c>
      <c r="I50" s="74">
        <v>1060</v>
      </c>
      <c r="J50" s="73">
        <v>1600</v>
      </c>
      <c r="K50" s="74">
        <v>1060</v>
      </c>
      <c r="L50" s="73">
        <v>1600</v>
      </c>
      <c r="M50" s="98"/>
      <c r="N50" s="73"/>
      <c r="O50" s="74"/>
      <c r="P50" s="73"/>
      <c r="Q50" s="74"/>
      <c r="R50" s="73"/>
      <c r="S50" s="74"/>
      <c r="T50" s="73"/>
      <c r="U50" s="74"/>
      <c r="V50" s="73"/>
      <c r="W50" s="98"/>
      <c r="X50" s="73"/>
      <c r="Y50" s="74"/>
      <c r="Z50" s="73"/>
      <c r="AA50" s="74"/>
      <c r="AB50" s="73"/>
      <c r="AC50" s="74"/>
      <c r="AD50" s="73"/>
      <c r="AE50" s="98">
        <v>2000</v>
      </c>
      <c r="AF50" s="73">
        <v>4500</v>
      </c>
      <c r="AG50" s="74">
        <v>765</v>
      </c>
      <c r="AH50" s="73">
        <v>1415</v>
      </c>
      <c r="AI50" s="74">
        <v>765</v>
      </c>
      <c r="AJ50" s="73">
        <v>1415</v>
      </c>
    </row>
    <row r="51" spans="1:36" s="96" customFormat="1" ht="12" customHeight="1" x14ac:dyDescent="0.2">
      <c r="A51" s="79"/>
      <c r="B51" s="79"/>
      <c r="C51" s="67"/>
      <c r="D51" s="64"/>
      <c r="E51" s="67"/>
      <c r="F51" s="64"/>
      <c r="G51" s="67"/>
      <c r="H51" s="64"/>
      <c r="I51" s="67"/>
      <c r="J51" s="64"/>
      <c r="K51" s="67"/>
      <c r="L51" s="64"/>
      <c r="M51" s="99"/>
      <c r="N51" s="65"/>
      <c r="O51" s="67"/>
      <c r="P51" s="65"/>
      <c r="Q51" s="67"/>
      <c r="R51" s="65"/>
      <c r="S51" s="67"/>
      <c r="T51" s="65"/>
      <c r="U51" s="67"/>
      <c r="V51" s="65"/>
      <c r="W51" s="99"/>
      <c r="X51" s="65"/>
      <c r="Y51" s="67"/>
      <c r="Z51" s="65"/>
      <c r="AA51" s="67"/>
      <c r="AB51" s="65"/>
      <c r="AC51" s="67"/>
      <c r="AD51" s="65"/>
      <c r="AE51" s="99"/>
      <c r="AF51" s="65"/>
      <c r="AG51" s="67"/>
      <c r="AH51" s="65"/>
      <c r="AI51" s="67"/>
      <c r="AJ51" s="65"/>
    </row>
    <row r="52" spans="1:36" s="96" customFormat="1" ht="12" customHeight="1" x14ac:dyDescent="0.2">
      <c r="A52" s="85"/>
      <c r="B52" s="84" t="s">
        <v>98</v>
      </c>
      <c r="C52" s="67">
        <v>2000</v>
      </c>
      <c r="D52" s="65">
        <v>14500</v>
      </c>
      <c r="E52" s="67">
        <v>765</v>
      </c>
      <c r="F52" s="65">
        <v>1400</v>
      </c>
      <c r="G52" s="67">
        <v>765</v>
      </c>
      <c r="H52" s="65">
        <v>1400</v>
      </c>
      <c r="I52" s="67">
        <v>1045</v>
      </c>
      <c r="J52" s="65">
        <v>1540</v>
      </c>
      <c r="K52" s="67"/>
      <c r="L52" s="65"/>
      <c r="M52" s="99">
        <v>2000</v>
      </c>
      <c r="N52" s="65">
        <v>4100</v>
      </c>
      <c r="O52" s="67">
        <v>850</v>
      </c>
      <c r="P52" s="65">
        <v>1400</v>
      </c>
      <c r="Q52" s="67"/>
      <c r="R52" s="65"/>
      <c r="S52" s="67"/>
      <c r="T52" s="65"/>
      <c r="U52" s="67"/>
      <c r="V52" s="65"/>
      <c r="W52" s="99"/>
      <c r="X52" s="65"/>
      <c r="Y52" s="65"/>
      <c r="Z52" s="65"/>
      <c r="AA52" s="65"/>
      <c r="AB52" s="65"/>
      <c r="AC52" s="65"/>
      <c r="AD52" s="65"/>
      <c r="AE52" s="99"/>
      <c r="AF52" s="65"/>
      <c r="AG52" s="67"/>
      <c r="AH52" s="65"/>
      <c r="AI52" s="67"/>
      <c r="AJ52" s="65"/>
    </row>
    <row r="53" spans="1:36" s="96" customFormat="1" ht="12" customHeight="1" x14ac:dyDescent="0.2">
      <c r="A53" s="85" t="s">
        <v>106</v>
      </c>
      <c r="B53" s="84" t="s">
        <v>101</v>
      </c>
      <c r="C53" s="67">
        <v>2000</v>
      </c>
      <c r="D53" s="65">
        <v>9000</v>
      </c>
      <c r="E53" s="67">
        <v>950</v>
      </c>
      <c r="F53" s="65">
        <v>1400</v>
      </c>
      <c r="G53" s="67">
        <v>950</v>
      </c>
      <c r="H53" s="65">
        <v>1400</v>
      </c>
      <c r="I53" s="67">
        <v>1230</v>
      </c>
      <c r="J53" s="65">
        <v>1540</v>
      </c>
      <c r="K53" s="67"/>
      <c r="L53" s="65"/>
      <c r="M53" s="99">
        <v>2000</v>
      </c>
      <c r="N53" s="65">
        <v>4100</v>
      </c>
      <c r="O53" s="67"/>
      <c r="P53" s="65"/>
      <c r="Q53" s="67"/>
      <c r="R53" s="65"/>
      <c r="S53" s="67"/>
      <c r="T53" s="65"/>
      <c r="U53" s="67"/>
      <c r="V53" s="65"/>
      <c r="W53" s="99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</row>
    <row r="54" spans="1:36" s="96" customFormat="1" ht="12" customHeight="1" x14ac:dyDescent="0.2">
      <c r="A54" s="85"/>
      <c r="B54" s="84" t="s">
        <v>104</v>
      </c>
      <c r="C54" s="67">
        <v>2000</v>
      </c>
      <c r="D54" s="65">
        <v>14500</v>
      </c>
      <c r="E54" s="67">
        <v>765</v>
      </c>
      <c r="F54" s="65">
        <v>1380</v>
      </c>
      <c r="G54" s="67">
        <v>765</v>
      </c>
      <c r="H54" s="65">
        <v>1380</v>
      </c>
      <c r="I54" s="67">
        <v>1045</v>
      </c>
      <c r="J54" s="65">
        <v>1520</v>
      </c>
      <c r="K54" s="67"/>
      <c r="L54" s="65"/>
      <c r="M54" s="99">
        <v>2000</v>
      </c>
      <c r="N54" s="65">
        <v>4100</v>
      </c>
      <c r="O54" s="67">
        <v>850</v>
      </c>
      <c r="P54" s="65">
        <v>1380</v>
      </c>
      <c r="Q54" s="67"/>
      <c r="R54" s="65"/>
      <c r="S54" s="67"/>
      <c r="T54" s="65"/>
      <c r="U54" s="67"/>
      <c r="V54" s="65"/>
      <c r="W54" s="99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</row>
    <row r="55" spans="1:36" s="96" customFormat="1" ht="12" customHeight="1" x14ac:dyDescent="0.2">
      <c r="A55" s="82"/>
      <c r="B55" s="77" t="s">
        <v>103</v>
      </c>
      <c r="C55" s="74">
        <v>2000</v>
      </c>
      <c r="D55" s="73">
        <v>9000</v>
      </c>
      <c r="E55" s="74">
        <v>950</v>
      </c>
      <c r="F55" s="73">
        <v>1380</v>
      </c>
      <c r="G55" s="74">
        <v>950</v>
      </c>
      <c r="H55" s="73">
        <v>1380</v>
      </c>
      <c r="I55" s="74">
        <v>1230</v>
      </c>
      <c r="J55" s="73">
        <v>1520</v>
      </c>
      <c r="K55" s="74"/>
      <c r="L55" s="73"/>
      <c r="M55" s="98">
        <v>2000</v>
      </c>
      <c r="N55" s="73">
        <v>4100</v>
      </c>
      <c r="O55" s="74">
        <v>1020</v>
      </c>
      <c r="P55" s="73">
        <v>1380</v>
      </c>
      <c r="Q55" s="74"/>
      <c r="R55" s="73"/>
      <c r="S55" s="74"/>
      <c r="T55" s="73"/>
      <c r="U55" s="74"/>
      <c r="V55" s="73"/>
      <c r="W55" s="99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</row>
    <row r="56" spans="1:36" s="96" customFormat="1" ht="12" customHeight="1" x14ac:dyDescent="0.2">
      <c r="A56" s="79"/>
      <c r="B56" s="79"/>
      <c r="C56" s="67"/>
      <c r="D56" s="64"/>
      <c r="E56" s="67"/>
      <c r="F56" s="64"/>
      <c r="G56" s="67"/>
      <c r="H56" s="64"/>
      <c r="I56" s="67"/>
      <c r="J56" s="64"/>
      <c r="K56" s="67"/>
      <c r="L56" s="64"/>
      <c r="M56" s="99"/>
      <c r="N56" s="65"/>
      <c r="O56" s="67"/>
      <c r="P56" s="65"/>
      <c r="Q56" s="67"/>
      <c r="R56" s="65"/>
      <c r="S56" s="67"/>
      <c r="T56" s="65"/>
      <c r="U56" s="67"/>
      <c r="V56" s="65"/>
      <c r="W56" s="99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</row>
    <row r="57" spans="1:36" s="96" customFormat="1" ht="12" customHeight="1" x14ac:dyDescent="0.2">
      <c r="A57" s="85"/>
      <c r="B57" s="84" t="s">
        <v>98</v>
      </c>
      <c r="C57" s="67">
        <v>2000</v>
      </c>
      <c r="D57" s="65">
        <v>14500</v>
      </c>
      <c r="E57" s="67">
        <v>765</v>
      </c>
      <c r="F57" s="65">
        <v>1400</v>
      </c>
      <c r="G57" s="67">
        <v>1590</v>
      </c>
      <c r="H57" s="65">
        <v>1730</v>
      </c>
      <c r="I57" s="67">
        <v>1045</v>
      </c>
      <c r="J57" s="65">
        <v>1540</v>
      </c>
      <c r="K57" s="67"/>
      <c r="L57" s="65"/>
      <c r="M57" s="99">
        <v>2000</v>
      </c>
      <c r="N57" s="65">
        <v>4100</v>
      </c>
      <c r="O57" s="67">
        <v>850</v>
      </c>
      <c r="P57" s="65">
        <v>1400</v>
      </c>
      <c r="Q57" s="67"/>
      <c r="R57" s="65"/>
      <c r="S57" s="67"/>
      <c r="T57" s="65"/>
      <c r="U57" s="67"/>
      <c r="V57" s="65"/>
      <c r="W57" s="99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</row>
    <row r="58" spans="1:36" s="96" customFormat="1" ht="12" customHeight="1" x14ac:dyDescent="0.2">
      <c r="A58" s="85" t="s">
        <v>105</v>
      </c>
      <c r="B58" s="84" t="s">
        <v>101</v>
      </c>
      <c r="C58" s="67">
        <v>2000</v>
      </c>
      <c r="D58" s="65">
        <v>9000</v>
      </c>
      <c r="E58" s="67">
        <v>950</v>
      </c>
      <c r="F58" s="65">
        <v>1400</v>
      </c>
      <c r="G58" s="67">
        <v>1610</v>
      </c>
      <c r="H58" s="65">
        <v>1730</v>
      </c>
      <c r="I58" s="67">
        <v>1230</v>
      </c>
      <c r="J58" s="65">
        <v>1540</v>
      </c>
      <c r="K58" s="67"/>
      <c r="L58" s="65"/>
      <c r="M58" s="99">
        <v>2000</v>
      </c>
      <c r="N58" s="65">
        <v>4100</v>
      </c>
      <c r="O58" s="67">
        <v>1020</v>
      </c>
      <c r="P58" s="65">
        <v>1400</v>
      </c>
      <c r="Q58" s="67"/>
      <c r="R58" s="65"/>
      <c r="S58" s="67"/>
      <c r="T58" s="65"/>
      <c r="U58" s="67"/>
      <c r="V58" s="65"/>
      <c r="W58" s="99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</row>
    <row r="59" spans="1:36" s="96" customFormat="1" ht="12" customHeight="1" x14ac:dyDescent="0.2">
      <c r="A59" s="85"/>
      <c r="B59" s="84" t="s">
        <v>104</v>
      </c>
      <c r="C59" s="67">
        <v>2000</v>
      </c>
      <c r="D59" s="65">
        <v>14500</v>
      </c>
      <c r="E59" s="67">
        <v>765</v>
      </c>
      <c r="F59" s="65">
        <v>1380</v>
      </c>
      <c r="G59" s="67">
        <v>1590</v>
      </c>
      <c r="H59" s="95">
        <v>1730</v>
      </c>
      <c r="I59" s="67">
        <v>1045</v>
      </c>
      <c r="J59" s="65">
        <v>1520</v>
      </c>
      <c r="K59" s="67"/>
      <c r="L59" s="65"/>
      <c r="M59" s="99">
        <v>2000</v>
      </c>
      <c r="N59" s="65">
        <v>4100</v>
      </c>
      <c r="O59" s="67">
        <v>850</v>
      </c>
      <c r="P59" s="65">
        <v>1380</v>
      </c>
      <c r="Q59" s="67"/>
      <c r="R59" s="65"/>
      <c r="S59" s="67"/>
      <c r="T59" s="65"/>
      <c r="U59" s="67"/>
      <c r="V59" s="65"/>
      <c r="W59" s="99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</row>
    <row r="60" spans="1:36" s="96" customFormat="1" ht="12" customHeight="1" x14ac:dyDescent="0.2">
      <c r="A60" s="82"/>
      <c r="B60" s="77" t="s">
        <v>103</v>
      </c>
      <c r="C60" s="74">
        <v>2000</v>
      </c>
      <c r="D60" s="73">
        <v>9000</v>
      </c>
      <c r="E60" s="74">
        <v>950</v>
      </c>
      <c r="F60" s="73">
        <v>1380</v>
      </c>
      <c r="G60" s="74">
        <v>1610</v>
      </c>
      <c r="H60" s="86">
        <v>1730</v>
      </c>
      <c r="I60" s="74">
        <v>1230</v>
      </c>
      <c r="J60" s="73">
        <v>1520</v>
      </c>
      <c r="K60" s="74"/>
      <c r="L60" s="73"/>
      <c r="M60" s="98">
        <v>2000</v>
      </c>
      <c r="N60" s="73">
        <v>4100</v>
      </c>
      <c r="O60" s="74">
        <v>1020</v>
      </c>
      <c r="P60" s="73">
        <v>1380</v>
      </c>
      <c r="Q60" s="74"/>
      <c r="R60" s="73"/>
      <c r="S60" s="74"/>
      <c r="T60" s="73"/>
      <c r="U60" s="74"/>
      <c r="V60" s="73"/>
      <c r="W60" s="99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</row>
    <row r="61" spans="1:36" s="96" customFormat="1" ht="12" customHeight="1" x14ac:dyDescent="0.2">
      <c r="A61" s="79"/>
      <c r="B61" s="79"/>
      <c r="C61" s="67"/>
      <c r="D61" s="64"/>
      <c r="E61" s="67"/>
      <c r="F61" s="64"/>
      <c r="G61" s="67"/>
      <c r="H61" s="64"/>
      <c r="I61" s="67"/>
      <c r="J61" s="64"/>
      <c r="K61" s="67"/>
      <c r="L61" s="64"/>
      <c r="M61" s="99"/>
      <c r="N61" s="65"/>
      <c r="O61" s="67"/>
      <c r="P61" s="65"/>
      <c r="Q61" s="67"/>
      <c r="R61" s="65"/>
      <c r="S61" s="67"/>
      <c r="T61" s="65"/>
      <c r="U61" s="67"/>
      <c r="V61" s="65"/>
      <c r="W61" s="99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</row>
    <row r="62" spans="1:36" s="96" customFormat="1" ht="12" customHeight="1" x14ac:dyDescent="0.2">
      <c r="A62" s="85" t="s">
        <v>102</v>
      </c>
      <c r="B62" s="84" t="s">
        <v>98</v>
      </c>
      <c r="C62" s="67">
        <v>2000</v>
      </c>
      <c r="D62" s="65">
        <v>7000</v>
      </c>
      <c r="E62" s="67">
        <v>765</v>
      </c>
      <c r="F62" s="65">
        <v>1350</v>
      </c>
      <c r="G62" s="67">
        <v>1590</v>
      </c>
      <c r="H62" s="95">
        <v>1680</v>
      </c>
      <c r="I62" s="67"/>
      <c r="J62" s="65"/>
      <c r="K62" s="67"/>
      <c r="L62" s="65"/>
      <c r="M62" s="99"/>
      <c r="N62" s="65"/>
      <c r="O62" s="67"/>
      <c r="P62" s="65"/>
      <c r="Q62" s="67"/>
      <c r="R62" s="65"/>
      <c r="S62" s="67"/>
      <c r="T62" s="65"/>
      <c r="U62" s="67"/>
      <c r="V62" s="65"/>
      <c r="W62" s="99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</row>
    <row r="63" spans="1:36" s="96" customFormat="1" ht="12" customHeight="1" x14ac:dyDescent="0.2">
      <c r="A63" s="82"/>
      <c r="B63" s="77" t="s">
        <v>101</v>
      </c>
      <c r="C63" s="74">
        <v>2000</v>
      </c>
      <c r="D63" s="73">
        <v>7000</v>
      </c>
      <c r="E63" s="74">
        <v>950</v>
      </c>
      <c r="F63" s="73">
        <v>1350</v>
      </c>
      <c r="G63" s="74">
        <v>1610</v>
      </c>
      <c r="H63" s="86">
        <v>1680</v>
      </c>
      <c r="I63" s="74"/>
      <c r="J63" s="73"/>
      <c r="K63" s="74"/>
      <c r="L63" s="73"/>
      <c r="M63" s="98"/>
      <c r="N63" s="73"/>
      <c r="O63" s="74"/>
      <c r="P63" s="73"/>
      <c r="Q63" s="74"/>
      <c r="R63" s="73"/>
      <c r="S63" s="74"/>
      <c r="T63" s="73"/>
      <c r="U63" s="74"/>
      <c r="V63" s="73"/>
      <c r="W63" s="99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</row>
    <row r="64" spans="1:36" s="96" customFormat="1" ht="12" customHeight="1" x14ac:dyDescent="0.2">
      <c r="A64" s="80"/>
      <c r="B64" s="79"/>
      <c r="C64" s="67"/>
      <c r="D64" s="64"/>
      <c r="E64" s="67"/>
      <c r="F64" s="64"/>
      <c r="G64" s="67"/>
      <c r="H64" s="64"/>
      <c r="I64" s="67"/>
      <c r="J64" s="64"/>
      <c r="K64" s="67"/>
      <c r="L64" s="64"/>
      <c r="M64" s="99"/>
      <c r="N64" s="65"/>
      <c r="O64" s="67"/>
      <c r="P64" s="65"/>
      <c r="Q64" s="67"/>
      <c r="R64" s="65"/>
      <c r="S64" s="67"/>
      <c r="T64" s="65"/>
      <c r="U64" s="67"/>
      <c r="V64" s="65"/>
      <c r="W64" s="99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</row>
    <row r="65" spans="1:36" s="96" customFormat="1" ht="12" customHeight="1" x14ac:dyDescent="0.2">
      <c r="A65" s="78" t="s">
        <v>100</v>
      </c>
      <c r="B65" s="77" t="s">
        <v>98</v>
      </c>
      <c r="C65" s="74">
        <v>2000</v>
      </c>
      <c r="D65" s="73">
        <v>9500</v>
      </c>
      <c r="E65" s="74">
        <v>765</v>
      </c>
      <c r="F65" s="73">
        <v>1350</v>
      </c>
      <c r="G65" s="74">
        <v>1590</v>
      </c>
      <c r="H65" s="73">
        <v>1680</v>
      </c>
      <c r="I65" s="74"/>
      <c r="J65" s="73"/>
      <c r="K65" s="74"/>
      <c r="L65" s="73"/>
      <c r="M65" s="98"/>
      <c r="N65" s="73"/>
      <c r="O65" s="74"/>
      <c r="P65" s="73"/>
      <c r="Q65" s="74"/>
      <c r="R65" s="73"/>
      <c r="S65" s="74"/>
      <c r="T65" s="73"/>
      <c r="U65" s="74"/>
      <c r="V65" s="73"/>
      <c r="W65" s="99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</row>
    <row r="66" spans="1:36" s="96" customFormat="1" ht="12" customHeight="1" x14ac:dyDescent="0.2">
      <c r="A66" s="80"/>
      <c r="B66" s="79"/>
      <c r="C66" s="67"/>
      <c r="D66" s="64"/>
      <c r="E66" s="67"/>
      <c r="F66" s="64"/>
      <c r="G66" s="67"/>
      <c r="H66" s="64"/>
      <c r="I66" s="67"/>
      <c r="J66" s="64"/>
      <c r="K66" s="67"/>
      <c r="L66" s="64"/>
      <c r="M66" s="99"/>
      <c r="N66" s="65"/>
      <c r="O66" s="67"/>
      <c r="P66" s="65"/>
      <c r="Q66" s="67"/>
      <c r="R66" s="65"/>
      <c r="S66" s="67"/>
      <c r="T66" s="65"/>
      <c r="U66" s="67"/>
      <c r="V66" s="65"/>
      <c r="W66" s="99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</row>
    <row r="67" spans="1:36" s="96" customFormat="1" ht="12" customHeight="1" x14ac:dyDescent="0.2">
      <c r="A67" s="78" t="s">
        <v>99</v>
      </c>
      <c r="B67" s="77" t="s">
        <v>98</v>
      </c>
      <c r="C67" s="74">
        <v>2000</v>
      </c>
      <c r="D67" s="73">
        <v>6400</v>
      </c>
      <c r="E67" s="74">
        <v>765</v>
      </c>
      <c r="F67" s="73">
        <v>1350</v>
      </c>
      <c r="G67" s="74">
        <v>1590</v>
      </c>
      <c r="H67" s="73">
        <v>1680</v>
      </c>
      <c r="I67" s="74"/>
      <c r="J67" s="73"/>
      <c r="K67" s="74"/>
      <c r="L67" s="73"/>
      <c r="M67" s="98"/>
      <c r="N67" s="73"/>
      <c r="O67" s="74"/>
      <c r="P67" s="73"/>
      <c r="Q67" s="74"/>
      <c r="R67" s="73"/>
      <c r="S67" s="74"/>
      <c r="T67" s="73"/>
      <c r="U67" s="74"/>
      <c r="V67" s="73"/>
      <c r="W67" s="97"/>
      <c r="AE67" s="65"/>
      <c r="AF67" s="65"/>
      <c r="AG67" s="65"/>
      <c r="AH67" s="65"/>
      <c r="AI67" s="65"/>
      <c r="AJ67" s="65"/>
    </row>
    <row r="68" spans="1:36" s="96" customFormat="1" ht="12" customHeight="1" x14ac:dyDescent="0.2">
      <c r="A68" s="63"/>
      <c r="B68" s="63"/>
      <c r="C68" s="72"/>
      <c r="D68" s="63"/>
      <c r="E68" s="71"/>
      <c r="F68" s="63"/>
      <c r="G68" s="72"/>
      <c r="H68" s="63"/>
      <c r="I68" s="72"/>
      <c r="J68" s="63"/>
      <c r="K68" s="72"/>
      <c r="L68" s="63"/>
      <c r="M68" s="97"/>
      <c r="O68" s="71"/>
      <c r="Q68" s="72"/>
      <c r="S68" s="72"/>
      <c r="U68" s="72"/>
      <c r="W68" s="97"/>
    </row>
    <row r="69" spans="1:36" s="96" customFormat="1" ht="12" customHeight="1" x14ac:dyDescent="0.2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</row>
    <row r="70" spans="1:36" ht="12" customHeight="1" thickBot="1" x14ac:dyDescent="0.25"/>
    <row r="71" spans="1:36" s="94" customFormat="1" ht="20.100000000000001" customHeight="1" thickBot="1" x14ac:dyDescent="0.3">
      <c r="A71" s="509" t="s">
        <v>118</v>
      </c>
      <c r="B71" s="510"/>
      <c r="C71" s="510"/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1"/>
    </row>
    <row r="72" spans="1:36" s="94" customFormat="1" ht="20.100000000000001" customHeight="1" thickBot="1" x14ac:dyDescent="0.3">
      <c r="A72" s="354" t="s">
        <v>51</v>
      </c>
      <c r="B72" s="354" t="s">
        <v>117</v>
      </c>
      <c r="C72" s="521" t="s">
        <v>116</v>
      </c>
      <c r="D72" s="523"/>
      <c r="E72" s="521" t="s">
        <v>131</v>
      </c>
      <c r="F72" s="523"/>
      <c r="G72" s="521" t="s">
        <v>130</v>
      </c>
      <c r="H72" s="523"/>
      <c r="I72" s="521" t="s">
        <v>129</v>
      </c>
      <c r="J72" s="523"/>
      <c r="K72" s="521" t="s">
        <v>128</v>
      </c>
      <c r="L72" s="523"/>
      <c r="M72" s="521" t="s">
        <v>127</v>
      </c>
      <c r="N72" s="523"/>
      <c r="O72" s="521" t="s">
        <v>126</v>
      </c>
      <c r="P72" s="523"/>
      <c r="Q72" s="521" t="s">
        <v>125</v>
      </c>
      <c r="R72" s="523"/>
      <c r="S72" s="521" t="s">
        <v>124</v>
      </c>
      <c r="T72" s="523"/>
      <c r="U72" s="521" t="s">
        <v>123</v>
      </c>
      <c r="V72" s="523"/>
      <c r="W72" s="521" t="s">
        <v>122</v>
      </c>
      <c r="X72" s="523"/>
      <c r="Y72" s="521" t="s">
        <v>121</v>
      </c>
      <c r="Z72" s="523"/>
      <c r="AA72" s="521" t="s">
        <v>120</v>
      </c>
      <c r="AB72" s="523"/>
      <c r="AC72" s="521" t="s">
        <v>119</v>
      </c>
      <c r="AD72" s="522"/>
    </row>
    <row r="73" spans="1:36" ht="12" customHeight="1" x14ac:dyDescent="0.2">
      <c r="A73" s="93"/>
      <c r="B73" s="93"/>
      <c r="C73" s="92" t="s">
        <v>109</v>
      </c>
      <c r="D73" s="91" t="s">
        <v>108</v>
      </c>
      <c r="E73" s="92" t="s">
        <v>109</v>
      </c>
      <c r="F73" s="91" t="s">
        <v>108</v>
      </c>
      <c r="G73" s="92" t="s">
        <v>109</v>
      </c>
      <c r="H73" s="91" t="s">
        <v>108</v>
      </c>
      <c r="I73" s="92" t="s">
        <v>109</v>
      </c>
      <c r="J73" s="91" t="s">
        <v>108</v>
      </c>
      <c r="K73" s="92" t="s">
        <v>109</v>
      </c>
      <c r="L73" s="91" t="s">
        <v>108</v>
      </c>
      <c r="M73" s="92" t="s">
        <v>109</v>
      </c>
      <c r="N73" s="91" t="s">
        <v>108</v>
      </c>
      <c r="O73" s="92" t="s">
        <v>109</v>
      </c>
      <c r="P73" s="91" t="s">
        <v>108</v>
      </c>
      <c r="Q73" s="92" t="s">
        <v>109</v>
      </c>
      <c r="R73" s="91" t="s">
        <v>108</v>
      </c>
      <c r="S73" s="92" t="s">
        <v>109</v>
      </c>
      <c r="T73" s="91" t="s">
        <v>108</v>
      </c>
      <c r="U73" s="92" t="s">
        <v>109</v>
      </c>
      <c r="V73" s="91" t="s">
        <v>108</v>
      </c>
      <c r="W73" s="92" t="s">
        <v>109</v>
      </c>
      <c r="X73" s="91" t="s">
        <v>108</v>
      </c>
      <c r="Y73" s="92" t="s">
        <v>109</v>
      </c>
      <c r="Z73" s="91" t="s">
        <v>108</v>
      </c>
      <c r="AA73" s="92" t="s">
        <v>109</v>
      </c>
      <c r="AB73" s="91" t="s">
        <v>108</v>
      </c>
      <c r="AC73" s="92" t="s">
        <v>109</v>
      </c>
      <c r="AD73" s="91" t="s">
        <v>108</v>
      </c>
    </row>
    <row r="74" spans="1:36" ht="12" customHeight="1" x14ac:dyDescent="0.2">
      <c r="A74" s="79"/>
      <c r="B74" s="79"/>
      <c r="C74" s="66"/>
      <c r="D74" s="64"/>
      <c r="E74" s="66"/>
      <c r="F74" s="64"/>
      <c r="G74" s="66"/>
      <c r="H74" s="64"/>
      <c r="I74" s="66"/>
      <c r="J74" s="64"/>
      <c r="K74" s="66"/>
      <c r="L74" s="64"/>
      <c r="M74" s="66"/>
      <c r="N74" s="64"/>
      <c r="O74" s="66"/>
      <c r="P74" s="65"/>
      <c r="Q74" s="66"/>
      <c r="R74" s="65"/>
      <c r="S74" s="66"/>
      <c r="T74" s="64"/>
      <c r="U74" s="66"/>
      <c r="V74" s="64"/>
      <c r="W74" s="66"/>
      <c r="X74" s="64"/>
      <c r="Y74" s="66"/>
      <c r="Z74" s="64"/>
      <c r="AA74" s="67"/>
      <c r="AB74" s="64"/>
      <c r="AC74" s="67"/>
      <c r="AD74" s="64"/>
    </row>
    <row r="75" spans="1:36" ht="12" customHeight="1" x14ac:dyDescent="0.2">
      <c r="A75" s="517" t="s">
        <v>66</v>
      </c>
      <c r="B75" s="84" t="s">
        <v>107</v>
      </c>
      <c r="C75" s="67">
        <v>2000</v>
      </c>
      <c r="D75" s="65">
        <v>4500</v>
      </c>
      <c r="E75" s="67">
        <v>600</v>
      </c>
      <c r="F75" s="65">
        <v>1250</v>
      </c>
      <c r="G75" s="67"/>
      <c r="H75" s="65"/>
      <c r="I75" s="67">
        <v>610</v>
      </c>
      <c r="J75" s="65">
        <v>1250</v>
      </c>
      <c r="K75" s="67">
        <v>800</v>
      </c>
      <c r="L75" s="65">
        <v>1200</v>
      </c>
      <c r="M75" s="67">
        <v>80</v>
      </c>
      <c r="N75" s="65">
        <v>1250</v>
      </c>
      <c r="O75" s="67">
        <v>60</v>
      </c>
      <c r="P75" s="65">
        <v>1250</v>
      </c>
      <c r="Q75" s="67">
        <v>43</v>
      </c>
      <c r="R75" s="65">
        <v>43</v>
      </c>
      <c r="S75" s="67"/>
      <c r="T75" s="65"/>
      <c r="U75" s="67"/>
      <c r="V75" s="65"/>
      <c r="W75" s="67"/>
      <c r="X75" s="65"/>
      <c r="Y75" s="67">
        <v>600</v>
      </c>
      <c r="Z75" s="65">
        <v>12500</v>
      </c>
      <c r="AA75" s="67">
        <v>760</v>
      </c>
      <c r="AB75" s="64">
        <v>1410</v>
      </c>
      <c r="AC75" s="67">
        <v>770</v>
      </c>
      <c r="AD75" s="64">
        <v>1420</v>
      </c>
    </row>
    <row r="76" spans="1:36" ht="12" customHeight="1" x14ac:dyDescent="0.2">
      <c r="A76" s="518"/>
      <c r="B76" s="77" t="s">
        <v>107</v>
      </c>
      <c r="C76" s="74">
        <v>4501</v>
      </c>
      <c r="D76" s="73">
        <v>9000</v>
      </c>
      <c r="E76" s="74">
        <v>800</v>
      </c>
      <c r="F76" s="73">
        <v>1250</v>
      </c>
      <c r="G76" s="74"/>
      <c r="H76" s="73"/>
      <c r="I76" s="74">
        <v>800</v>
      </c>
      <c r="J76" s="73">
        <v>1250</v>
      </c>
      <c r="K76" s="74"/>
      <c r="L76" s="73"/>
      <c r="M76" s="74">
        <v>80</v>
      </c>
      <c r="N76" s="73">
        <v>1250</v>
      </c>
      <c r="O76" s="74">
        <v>60</v>
      </c>
      <c r="P76" s="73">
        <v>1250</v>
      </c>
      <c r="Q76" s="74">
        <v>43</v>
      </c>
      <c r="R76" s="73">
        <v>43</v>
      </c>
      <c r="S76" s="74">
        <v>600</v>
      </c>
      <c r="T76" s="73">
        <v>1230</v>
      </c>
      <c r="U76" s="74">
        <v>800</v>
      </c>
      <c r="V76" s="73">
        <v>1250</v>
      </c>
      <c r="W76" s="74">
        <v>90</v>
      </c>
      <c r="X76" s="73">
        <v>1200</v>
      </c>
      <c r="Y76" s="74"/>
      <c r="Z76" s="73"/>
      <c r="AA76" s="74"/>
      <c r="AB76" s="73"/>
      <c r="AC76" s="74"/>
      <c r="AD76" s="73"/>
    </row>
    <row r="77" spans="1:36" ht="12" customHeight="1" x14ac:dyDescent="0.2">
      <c r="A77" s="79"/>
      <c r="B77" s="79"/>
      <c r="C77" s="67"/>
      <c r="D77" s="64"/>
      <c r="E77" s="67"/>
      <c r="F77" s="64"/>
      <c r="G77" s="67"/>
      <c r="H77" s="64"/>
      <c r="I77" s="67"/>
      <c r="J77" s="64"/>
      <c r="K77" s="67"/>
      <c r="L77" s="64"/>
      <c r="M77" s="67"/>
      <c r="N77" s="65"/>
      <c r="O77" s="67"/>
      <c r="P77" s="65"/>
      <c r="Q77" s="67"/>
      <c r="R77" s="65"/>
      <c r="S77" s="67"/>
      <c r="T77" s="64"/>
      <c r="U77" s="67"/>
      <c r="V77" s="64"/>
      <c r="W77" s="67"/>
      <c r="X77" s="64"/>
      <c r="Y77" s="67"/>
      <c r="Z77" s="64"/>
      <c r="AA77" s="67"/>
      <c r="AB77" s="64"/>
      <c r="AC77" s="67"/>
      <c r="AD77" s="64"/>
    </row>
    <row r="78" spans="1:36" ht="12" customHeight="1" x14ac:dyDescent="0.2">
      <c r="A78" s="85"/>
      <c r="B78" s="84" t="s">
        <v>98</v>
      </c>
      <c r="C78" s="67">
        <v>2000</v>
      </c>
      <c r="D78" s="65">
        <v>14500</v>
      </c>
      <c r="E78" s="67">
        <v>600</v>
      </c>
      <c r="F78" s="65">
        <v>1250</v>
      </c>
      <c r="G78" s="67">
        <v>600</v>
      </c>
      <c r="H78" s="65">
        <v>1250</v>
      </c>
      <c r="I78" s="67">
        <v>620</v>
      </c>
      <c r="J78" s="65">
        <v>1250</v>
      </c>
      <c r="K78" s="67">
        <v>600</v>
      </c>
      <c r="L78" s="65">
        <v>1220</v>
      </c>
      <c r="M78" s="67">
        <v>80</v>
      </c>
      <c r="N78" s="65">
        <v>1250</v>
      </c>
      <c r="O78" s="67">
        <v>60</v>
      </c>
      <c r="P78" s="65">
        <v>1250</v>
      </c>
      <c r="Q78" s="67">
        <v>46</v>
      </c>
      <c r="R78" s="65">
        <v>46</v>
      </c>
      <c r="S78" s="67">
        <v>600</v>
      </c>
      <c r="T78" s="65">
        <v>1220</v>
      </c>
      <c r="U78" s="67">
        <v>600</v>
      </c>
      <c r="V78" s="65">
        <v>1200</v>
      </c>
      <c r="W78" s="67">
        <v>600</v>
      </c>
      <c r="X78" s="65">
        <v>1200</v>
      </c>
      <c r="Y78" s="67"/>
      <c r="Z78" s="65"/>
      <c r="AA78" s="67"/>
      <c r="AB78" s="65"/>
      <c r="AC78" s="67"/>
      <c r="AD78" s="65"/>
    </row>
    <row r="79" spans="1:36" ht="12" customHeight="1" x14ac:dyDescent="0.2">
      <c r="A79" s="85" t="s">
        <v>106</v>
      </c>
      <c r="B79" s="84" t="s">
        <v>101</v>
      </c>
      <c r="C79" s="67">
        <v>2000</v>
      </c>
      <c r="D79" s="65">
        <v>9000</v>
      </c>
      <c r="E79" s="67">
        <v>750</v>
      </c>
      <c r="F79" s="65">
        <v>1250</v>
      </c>
      <c r="G79" s="67">
        <v>750</v>
      </c>
      <c r="H79" s="65">
        <v>1250</v>
      </c>
      <c r="I79" s="67">
        <v>770</v>
      </c>
      <c r="J79" s="65">
        <v>1250</v>
      </c>
      <c r="K79" s="67">
        <v>750</v>
      </c>
      <c r="L79" s="65">
        <v>1220</v>
      </c>
      <c r="M79" s="67">
        <v>80</v>
      </c>
      <c r="N79" s="65">
        <v>1250</v>
      </c>
      <c r="O79" s="67">
        <v>60</v>
      </c>
      <c r="P79" s="65">
        <v>1250</v>
      </c>
      <c r="Q79" s="67">
        <v>46</v>
      </c>
      <c r="R79" s="65">
        <v>46</v>
      </c>
      <c r="S79" s="67">
        <v>750</v>
      </c>
      <c r="T79" s="65">
        <v>1220</v>
      </c>
      <c r="U79" s="67">
        <v>600</v>
      </c>
      <c r="V79" s="65">
        <v>1200</v>
      </c>
      <c r="W79" s="67">
        <v>600</v>
      </c>
      <c r="X79" s="65">
        <v>1200</v>
      </c>
      <c r="Y79" s="67"/>
      <c r="Z79" s="65"/>
      <c r="AA79" s="67"/>
      <c r="AB79" s="65"/>
      <c r="AC79" s="67"/>
      <c r="AD79" s="65"/>
    </row>
    <row r="80" spans="1:36" ht="12" customHeight="1" x14ac:dyDescent="0.2">
      <c r="A80" s="85"/>
      <c r="B80" s="84" t="s">
        <v>104</v>
      </c>
      <c r="C80" s="67">
        <v>2000</v>
      </c>
      <c r="D80" s="65">
        <v>14500</v>
      </c>
      <c r="E80" s="67">
        <v>600</v>
      </c>
      <c r="F80" s="65">
        <v>1230</v>
      </c>
      <c r="G80" s="67">
        <v>600</v>
      </c>
      <c r="H80" s="65">
        <v>1230</v>
      </c>
      <c r="I80" s="67">
        <v>620</v>
      </c>
      <c r="J80" s="65">
        <v>1230</v>
      </c>
      <c r="K80" s="67">
        <v>600</v>
      </c>
      <c r="L80" s="65">
        <v>1200</v>
      </c>
      <c r="M80" s="67">
        <v>80</v>
      </c>
      <c r="N80" s="65">
        <v>1230</v>
      </c>
      <c r="O80" s="67">
        <v>60</v>
      </c>
      <c r="P80" s="65">
        <v>1230</v>
      </c>
      <c r="Q80" s="67">
        <v>46</v>
      </c>
      <c r="R80" s="65">
        <v>46</v>
      </c>
      <c r="S80" s="67">
        <v>600</v>
      </c>
      <c r="T80" s="65">
        <v>1200</v>
      </c>
      <c r="U80" s="67">
        <v>600</v>
      </c>
      <c r="V80" s="65">
        <v>1200</v>
      </c>
      <c r="W80" s="67">
        <v>600</v>
      </c>
      <c r="X80" s="65">
        <v>1200</v>
      </c>
      <c r="Y80" s="67"/>
      <c r="Z80" s="65"/>
      <c r="AA80" s="67"/>
      <c r="AB80" s="65"/>
      <c r="AC80" s="67"/>
      <c r="AD80" s="65"/>
    </row>
    <row r="81" spans="1:30" ht="12" customHeight="1" x14ac:dyDescent="0.2">
      <c r="A81" s="82"/>
      <c r="B81" s="77" t="s">
        <v>103</v>
      </c>
      <c r="C81" s="74">
        <v>2000</v>
      </c>
      <c r="D81" s="73">
        <v>9000</v>
      </c>
      <c r="E81" s="74">
        <v>750</v>
      </c>
      <c r="F81" s="73">
        <v>1230</v>
      </c>
      <c r="G81" s="74">
        <v>750</v>
      </c>
      <c r="H81" s="73">
        <v>1230</v>
      </c>
      <c r="I81" s="74">
        <v>770</v>
      </c>
      <c r="J81" s="73">
        <v>1230</v>
      </c>
      <c r="K81" s="74">
        <v>750</v>
      </c>
      <c r="L81" s="73">
        <v>1200</v>
      </c>
      <c r="M81" s="74">
        <v>80</v>
      </c>
      <c r="N81" s="73">
        <v>1230</v>
      </c>
      <c r="O81" s="74">
        <v>60</v>
      </c>
      <c r="P81" s="73">
        <v>1230</v>
      </c>
      <c r="Q81" s="74">
        <v>46</v>
      </c>
      <c r="R81" s="73">
        <v>46</v>
      </c>
      <c r="S81" s="74">
        <v>750</v>
      </c>
      <c r="T81" s="73">
        <v>1200</v>
      </c>
      <c r="U81" s="74">
        <v>600</v>
      </c>
      <c r="V81" s="73">
        <v>1200</v>
      </c>
      <c r="W81" s="74">
        <v>600</v>
      </c>
      <c r="X81" s="73">
        <v>1200</v>
      </c>
      <c r="Y81" s="74"/>
      <c r="Z81" s="73"/>
      <c r="AA81" s="74"/>
      <c r="AB81" s="73"/>
      <c r="AC81" s="74"/>
      <c r="AD81" s="73"/>
    </row>
    <row r="82" spans="1:30" ht="12" customHeight="1" x14ac:dyDescent="0.2">
      <c r="A82" s="79"/>
      <c r="B82" s="79"/>
      <c r="C82" s="67"/>
      <c r="D82" s="64"/>
      <c r="E82" s="67"/>
      <c r="F82" s="64"/>
      <c r="G82" s="67"/>
      <c r="H82" s="64"/>
      <c r="I82" s="67"/>
      <c r="J82" s="64"/>
      <c r="K82" s="67"/>
      <c r="L82" s="64"/>
      <c r="M82" s="67"/>
      <c r="N82" s="64"/>
      <c r="O82" s="67"/>
      <c r="P82" s="64"/>
      <c r="Q82" s="67"/>
      <c r="R82" s="65"/>
      <c r="S82" s="67"/>
      <c r="T82" s="64"/>
      <c r="U82" s="67"/>
      <c r="V82" s="64"/>
      <c r="W82" s="67"/>
      <c r="X82" s="64"/>
      <c r="Y82" s="67"/>
      <c r="Z82" s="64"/>
      <c r="AA82" s="67"/>
      <c r="AB82" s="64"/>
      <c r="AC82" s="67"/>
      <c r="AD82" s="64"/>
    </row>
    <row r="83" spans="1:30" ht="12" customHeight="1" x14ac:dyDescent="0.2">
      <c r="B83" s="84" t="s">
        <v>98</v>
      </c>
      <c r="C83" s="67">
        <v>2000</v>
      </c>
      <c r="D83" s="65">
        <v>14500</v>
      </c>
      <c r="E83" s="67">
        <v>600</v>
      </c>
      <c r="F83" s="65">
        <v>1250</v>
      </c>
      <c r="G83" s="67">
        <v>600</v>
      </c>
      <c r="H83" s="65">
        <v>1250</v>
      </c>
      <c r="I83" s="67">
        <v>620</v>
      </c>
      <c r="J83" s="65">
        <v>1250</v>
      </c>
      <c r="K83" s="67">
        <v>600</v>
      </c>
      <c r="L83" s="65">
        <v>1220</v>
      </c>
      <c r="M83" s="67">
        <v>80</v>
      </c>
      <c r="N83" s="65">
        <v>1250</v>
      </c>
      <c r="O83" s="67">
        <v>60</v>
      </c>
      <c r="P83" s="65">
        <v>1250</v>
      </c>
      <c r="Q83" s="67">
        <v>46</v>
      </c>
      <c r="R83" s="65">
        <v>46</v>
      </c>
      <c r="S83" s="67">
        <v>600</v>
      </c>
      <c r="T83" s="65">
        <v>1220</v>
      </c>
      <c r="U83" s="67">
        <v>600</v>
      </c>
      <c r="V83" s="65">
        <v>1200</v>
      </c>
      <c r="W83" s="67">
        <v>600</v>
      </c>
      <c r="X83" s="65">
        <v>1200</v>
      </c>
      <c r="Y83" s="67"/>
      <c r="Z83" s="65"/>
      <c r="AA83" s="67"/>
      <c r="AB83" s="65"/>
      <c r="AC83" s="67"/>
      <c r="AD83" s="65"/>
    </row>
    <row r="84" spans="1:30" ht="12" customHeight="1" x14ac:dyDescent="0.2">
      <c r="A84" s="85" t="s">
        <v>105</v>
      </c>
      <c r="B84" s="84" t="s">
        <v>101</v>
      </c>
      <c r="C84" s="67">
        <v>2000</v>
      </c>
      <c r="D84" s="65">
        <v>9000</v>
      </c>
      <c r="E84" s="67">
        <v>750</v>
      </c>
      <c r="F84" s="65">
        <v>1250</v>
      </c>
      <c r="G84" s="67">
        <v>750</v>
      </c>
      <c r="H84" s="65">
        <v>1250</v>
      </c>
      <c r="I84" s="67">
        <v>770</v>
      </c>
      <c r="J84" s="65">
        <v>1250</v>
      </c>
      <c r="K84" s="67">
        <v>750</v>
      </c>
      <c r="L84" s="65">
        <v>1220</v>
      </c>
      <c r="M84" s="67">
        <v>80</v>
      </c>
      <c r="N84" s="65">
        <v>1250</v>
      </c>
      <c r="O84" s="67">
        <v>60</v>
      </c>
      <c r="P84" s="65">
        <v>1250</v>
      </c>
      <c r="Q84" s="67">
        <v>46</v>
      </c>
      <c r="R84" s="65">
        <v>46</v>
      </c>
      <c r="S84" s="67">
        <v>750</v>
      </c>
      <c r="T84" s="65">
        <v>1220</v>
      </c>
      <c r="U84" s="67">
        <v>600</v>
      </c>
      <c r="V84" s="65">
        <v>1200</v>
      </c>
      <c r="W84" s="67">
        <v>600</v>
      </c>
      <c r="X84" s="65">
        <v>1200</v>
      </c>
      <c r="Y84" s="67"/>
      <c r="Z84" s="65"/>
      <c r="AA84" s="67"/>
      <c r="AB84" s="65"/>
      <c r="AC84" s="67"/>
      <c r="AD84" s="65"/>
    </row>
    <row r="85" spans="1:30" ht="12" customHeight="1" x14ac:dyDescent="0.2">
      <c r="A85" s="85"/>
      <c r="B85" s="84" t="s">
        <v>104</v>
      </c>
      <c r="C85" s="67">
        <v>2000</v>
      </c>
      <c r="D85" s="65">
        <v>14500</v>
      </c>
      <c r="E85" s="67">
        <v>600</v>
      </c>
      <c r="F85" s="65">
        <v>1230</v>
      </c>
      <c r="G85" s="67">
        <v>600</v>
      </c>
      <c r="H85" s="65">
        <v>1230</v>
      </c>
      <c r="I85" s="67">
        <v>620</v>
      </c>
      <c r="J85" s="65">
        <v>1230</v>
      </c>
      <c r="K85" s="67">
        <v>600</v>
      </c>
      <c r="L85" s="65">
        <v>1200</v>
      </c>
      <c r="M85" s="67">
        <v>80</v>
      </c>
      <c r="N85" s="65">
        <v>1230</v>
      </c>
      <c r="O85" s="67">
        <v>60</v>
      </c>
      <c r="P85" s="65">
        <v>1230</v>
      </c>
      <c r="Q85" s="67">
        <v>46</v>
      </c>
      <c r="R85" s="65">
        <v>46</v>
      </c>
      <c r="S85" s="67">
        <v>600</v>
      </c>
      <c r="T85" s="65">
        <v>1200</v>
      </c>
      <c r="U85" s="67">
        <v>600</v>
      </c>
      <c r="V85" s="65">
        <v>1200</v>
      </c>
      <c r="W85" s="67">
        <v>600</v>
      </c>
      <c r="X85" s="65">
        <v>1200</v>
      </c>
      <c r="Y85" s="67"/>
      <c r="Z85" s="65"/>
      <c r="AA85" s="67"/>
      <c r="AB85" s="65"/>
      <c r="AC85" s="67"/>
      <c r="AD85" s="65"/>
    </row>
    <row r="86" spans="1:30" ht="12" customHeight="1" x14ac:dyDescent="0.2">
      <c r="A86" s="82"/>
      <c r="B86" s="77" t="s">
        <v>103</v>
      </c>
      <c r="C86" s="74">
        <v>2000</v>
      </c>
      <c r="D86" s="73">
        <v>9000</v>
      </c>
      <c r="E86" s="74">
        <v>750</v>
      </c>
      <c r="F86" s="73">
        <v>1230</v>
      </c>
      <c r="G86" s="74">
        <v>750</v>
      </c>
      <c r="H86" s="73">
        <v>1230</v>
      </c>
      <c r="I86" s="74">
        <v>770</v>
      </c>
      <c r="J86" s="73">
        <v>1230</v>
      </c>
      <c r="K86" s="74">
        <v>750</v>
      </c>
      <c r="L86" s="73">
        <v>1200</v>
      </c>
      <c r="M86" s="74">
        <v>80</v>
      </c>
      <c r="N86" s="73">
        <v>1230</v>
      </c>
      <c r="O86" s="74">
        <v>60</v>
      </c>
      <c r="P86" s="73">
        <v>1230</v>
      </c>
      <c r="Q86" s="74">
        <v>46</v>
      </c>
      <c r="R86" s="73">
        <v>46</v>
      </c>
      <c r="S86" s="74">
        <v>750</v>
      </c>
      <c r="T86" s="73">
        <v>1200</v>
      </c>
      <c r="U86" s="74">
        <v>600</v>
      </c>
      <c r="V86" s="73">
        <v>1200</v>
      </c>
      <c r="W86" s="74">
        <v>600</v>
      </c>
      <c r="X86" s="73">
        <v>1200</v>
      </c>
      <c r="Y86" s="74"/>
      <c r="Z86" s="73"/>
      <c r="AA86" s="74"/>
      <c r="AB86" s="73"/>
      <c r="AC86" s="74"/>
      <c r="AD86" s="73"/>
    </row>
    <row r="87" spans="1:30" ht="12" customHeight="1" x14ac:dyDescent="0.2">
      <c r="A87" s="79"/>
      <c r="B87" s="79"/>
      <c r="C87" s="67"/>
      <c r="D87" s="64"/>
      <c r="E87" s="67"/>
      <c r="F87" s="64"/>
      <c r="G87" s="67"/>
      <c r="H87" s="64"/>
      <c r="I87" s="67"/>
      <c r="J87" s="64"/>
      <c r="K87" s="67"/>
      <c r="L87" s="64"/>
      <c r="M87" s="67"/>
      <c r="N87" s="65"/>
      <c r="O87" s="67"/>
      <c r="P87" s="65"/>
      <c r="Q87" s="67"/>
      <c r="R87" s="65"/>
      <c r="S87" s="67"/>
      <c r="T87" s="64"/>
      <c r="U87" s="67"/>
      <c r="V87" s="64"/>
      <c r="W87" s="67"/>
      <c r="X87" s="64"/>
      <c r="Y87" s="67"/>
      <c r="Z87" s="64"/>
      <c r="AA87" s="67"/>
      <c r="AB87" s="64"/>
      <c r="AC87" s="67"/>
      <c r="AD87" s="64"/>
    </row>
    <row r="88" spans="1:30" ht="12" customHeight="1" x14ac:dyDescent="0.2">
      <c r="A88" s="85" t="s">
        <v>102</v>
      </c>
      <c r="B88" s="84" t="s">
        <v>98</v>
      </c>
      <c r="C88" s="67">
        <v>2000</v>
      </c>
      <c r="D88" s="65">
        <v>7000</v>
      </c>
      <c r="E88" s="67">
        <v>600</v>
      </c>
      <c r="F88" s="65">
        <v>1200</v>
      </c>
      <c r="G88" s="67"/>
      <c r="H88" s="95"/>
      <c r="I88" s="67">
        <v>620</v>
      </c>
      <c r="J88" s="65">
        <v>1200</v>
      </c>
      <c r="K88" s="67">
        <v>600</v>
      </c>
      <c r="L88" s="65">
        <v>1170</v>
      </c>
      <c r="M88" s="67">
        <v>80</v>
      </c>
      <c r="N88" s="65">
        <v>1200</v>
      </c>
      <c r="O88" s="67">
        <v>60</v>
      </c>
      <c r="P88" s="65">
        <v>1200</v>
      </c>
      <c r="Q88" s="67">
        <v>46</v>
      </c>
      <c r="R88" s="65">
        <v>46</v>
      </c>
      <c r="S88" s="67">
        <v>600</v>
      </c>
      <c r="T88" s="65">
        <v>1170</v>
      </c>
      <c r="U88" s="67">
        <v>600</v>
      </c>
      <c r="V88" s="65">
        <v>1200</v>
      </c>
      <c r="W88" s="67">
        <v>600</v>
      </c>
      <c r="X88" s="65">
        <v>1200</v>
      </c>
      <c r="Y88" s="67"/>
      <c r="Z88" s="65"/>
      <c r="AA88" s="67"/>
      <c r="AB88" s="65"/>
      <c r="AC88" s="67"/>
      <c r="AD88" s="65"/>
    </row>
    <row r="89" spans="1:30" ht="12" customHeight="1" x14ac:dyDescent="0.2">
      <c r="A89" s="82"/>
      <c r="B89" s="77" t="s">
        <v>101</v>
      </c>
      <c r="C89" s="74">
        <v>2000</v>
      </c>
      <c r="D89" s="73">
        <v>7000</v>
      </c>
      <c r="E89" s="74">
        <v>750</v>
      </c>
      <c r="F89" s="73">
        <v>1200</v>
      </c>
      <c r="G89" s="74"/>
      <c r="H89" s="86"/>
      <c r="I89" s="74">
        <v>770</v>
      </c>
      <c r="J89" s="73">
        <v>1200</v>
      </c>
      <c r="K89" s="74">
        <v>750</v>
      </c>
      <c r="L89" s="73">
        <v>1170</v>
      </c>
      <c r="M89" s="74">
        <v>80</v>
      </c>
      <c r="N89" s="73">
        <v>1200</v>
      </c>
      <c r="O89" s="74">
        <v>60</v>
      </c>
      <c r="P89" s="73">
        <v>1200</v>
      </c>
      <c r="Q89" s="74">
        <v>46</v>
      </c>
      <c r="R89" s="73">
        <v>46</v>
      </c>
      <c r="S89" s="74">
        <v>750</v>
      </c>
      <c r="T89" s="73">
        <v>1170</v>
      </c>
      <c r="U89" s="74">
        <v>600</v>
      </c>
      <c r="V89" s="73">
        <v>1200</v>
      </c>
      <c r="W89" s="74">
        <v>600</v>
      </c>
      <c r="X89" s="73">
        <v>1200</v>
      </c>
      <c r="Y89" s="74"/>
      <c r="Z89" s="73"/>
      <c r="AA89" s="74"/>
      <c r="AB89" s="73"/>
      <c r="AC89" s="74"/>
      <c r="AD89" s="73"/>
    </row>
    <row r="90" spans="1:30" ht="12" customHeight="1" x14ac:dyDescent="0.2">
      <c r="A90" s="80"/>
      <c r="B90" s="79"/>
      <c r="C90" s="67"/>
      <c r="D90" s="64"/>
      <c r="E90" s="67"/>
      <c r="F90" s="64"/>
      <c r="G90" s="67"/>
      <c r="H90" s="64"/>
      <c r="I90" s="67"/>
      <c r="J90" s="64"/>
      <c r="K90" s="67"/>
      <c r="L90" s="64"/>
      <c r="M90" s="67"/>
      <c r="N90" s="64"/>
      <c r="O90" s="67"/>
      <c r="P90" s="64"/>
      <c r="Q90" s="67"/>
      <c r="R90" s="65"/>
      <c r="S90" s="67"/>
      <c r="T90" s="64"/>
      <c r="U90" s="67"/>
      <c r="V90" s="64"/>
      <c r="W90" s="67"/>
      <c r="X90" s="64"/>
      <c r="Y90" s="67"/>
      <c r="Z90" s="64"/>
      <c r="AA90" s="67"/>
      <c r="AB90" s="64"/>
      <c r="AC90" s="67"/>
      <c r="AD90" s="64"/>
    </row>
    <row r="91" spans="1:30" ht="12" customHeight="1" x14ac:dyDescent="0.2">
      <c r="A91" s="78" t="s">
        <v>100</v>
      </c>
      <c r="B91" s="77" t="s">
        <v>98</v>
      </c>
      <c r="C91" s="74">
        <v>2000</v>
      </c>
      <c r="D91" s="73">
        <v>9500</v>
      </c>
      <c r="E91" s="74">
        <v>600</v>
      </c>
      <c r="F91" s="73">
        <v>1200</v>
      </c>
      <c r="G91" s="74"/>
      <c r="H91" s="73"/>
      <c r="I91" s="74"/>
      <c r="J91" s="73"/>
      <c r="K91" s="74"/>
      <c r="L91" s="73"/>
      <c r="M91" s="74">
        <v>80</v>
      </c>
      <c r="N91" s="73">
        <v>1200</v>
      </c>
      <c r="O91" s="74">
        <v>60</v>
      </c>
      <c r="P91" s="73">
        <v>1200</v>
      </c>
      <c r="Q91" s="74">
        <v>46</v>
      </c>
      <c r="R91" s="73">
        <v>46</v>
      </c>
      <c r="S91" s="74"/>
      <c r="T91" s="73"/>
      <c r="U91" s="74"/>
      <c r="V91" s="73"/>
      <c r="W91" s="74"/>
      <c r="X91" s="73"/>
      <c r="Y91" s="74"/>
      <c r="Z91" s="73"/>
      <c r="AA91" s="74"/>
      <c r="AB91" s="73"/>
      <c r="AC91" s="74"/>
      <c r="AD91" s="73"/>
    </row>
    <row r="92" spans="1:30" ht="12" customHeight="1" x14ac:dyDescent="0.2">
      <c r="A92" s="80"/>
      <c r="B92" s="79"/>
      <c r="C92" s="67"/>
      <c r="D92" s="64"/>
      <c r="E92" s="67"/>
      <c r="F92" s="64"/>
      <c r="G92" s="67"/>
      <c r="H92" s="64"/>
      <c r="I92" s="67"/>
      <c r="J92" s="64"/>
      <c r="K92" s="67"/>
      <c r="L92" s="64"/>
      <c r="M92" s="67"/>
      <c r="N92" s="64"/>
      <c r="O92" s="67"/>
      <c r="P92" s="64"/>
      <c r="Q92" s="67"/>
      <c r="R92" s="65"/>
      <c r="S92" s="67"/>
      <c r="T92" s="64"/>
      <c r="U92" s="67"/>
      <c r="V92" s="64"/>
      <c r="W92" s="67"/>
      <c r="X92" s="64"/>
      <c r="Y92" s="67"/>
      <c r="Z92" s="64"/>
      <c r="AA92" s="67"/>
      <c r="AB92" s="64"/>
      <c r="AC92" s="67"/>
      <c r="AD92" s="64"/>
    </row>
    <row r="93" spans="1:30" ht="12" customHeight="1" x14ac:dyDescent="0.2">
      <c r="A93" s="78" t="s">
        <v>99</v>
      </c>
      <c r="B93" s="77" t="s">
        <v>98</v>
      </c>
      <c r="C93" s="74">
        <v>2000</v>
      </c>
      <c r="D93" s="73">
        <v>6400</v>
      </c>
      <c r="E93" s="74">
        <v>600</v>
      </c>
      <c r="F93" s="73">
        <v>1200</v>
      </c>
      <c r="G93" s="74"/>
      <c r="H93" s="73"/>
      <c r="I93" s="74"/>
      <c r="J93" s="73"/>
      <c r="K93" s="74"/>
      <c r="L93" s="73"/>
      <c r="M93" s="74">
        <v>80</v>
      </c>
      <c r="N93" s="73">
        <v>1200</v>
      </c>
      <c r="O93" s="74">
        <v>60</v>
      </c>
      <c r="P93" s="73">
        <v>1200</v>
      </c>
      <c r="Q93" s="74">
        <v>46</v>
      </c>
      <c r="R93" s="73">
        <v>46</v>
      </c>
      <c r="S93" s="74"/>
      <c r="T93" s="73"/>
      <c r="U93" s="74"/>
      <c r="V93" s="73"/>
      <c r="W93" s="74"/>
      <c r="X93" s="73"/>
      <c r="Y93" s="74"/>
      <c r="Z93" s="73"/>
      <c r="AA93" s="74"/>
      <c r="AB93" s="73"/>
      <c r="AC93" s="74"/>
      <c r="AD93" s="73"/>
    </row>
    <row r="94" spans="1:30" ht="12" customHeight="1" x14ac:dyDescent="0.2">
      <c r="C94" s="72"/>
      <c r="E94" s="71"/>
      <c r="G94" s="72"/>
      <c r="I94" s="72"/>
      <c r="K94" s="72"/>
      <c r="M94" s="71"/>
      <c r="O94" s="71"/>
      <c r="Q94" s="71"/>
      <c r="S94" s="71"/>
      <c r="U94" s="72"/>
      <c r="W94" s="72"/>
      <c r="Y94" s="72"/>
      <c r="AA94" s="71"/>
      <c r="AC94" s="71"/>
    </row>
    <row r="96" spans="1:30" ht="12" customHeight="1" thickBot="1" x14ac:dyDescent="0.25"/>
    <row r="97" spans="1:21" s="94" customFormat="1" ht="20.100000000000001" customHeight="1" thickBot="1" x14ac:dyDescent="0.3">
      <c r="A97" s="509" t="s">
        <v>118</v>
      </c>
      <c r="B97" s="510"/>
      <c r="C97" s="510"/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1"/>
    </row>
    <row r="98" spans="1:21" s="94" customFormat="1" ht="20.100000000000001" customHeight="1" thickBot="1" x14ac:dyDescent="0.3">
      <c r="A98" s="354" t="s">
        <v>51</v>
      </c>
      <c r="B98" s="354" t="s">
        <v>117</v>
      </c>
      <c r="C98" s="521" t="s">
        <v>116</v>
      </c>
      <c r="D98" s="523"/>
      <c r="E98" s="521" t="s">
        <v>115</v>
      </c>
      <c r="F98" s="523"/>
      <c r="G98" s="356"/>
      <c r="H98" s="357"/>
      <c r="I98" s="358" t="s">
        <v>114</v>
      </c>
      <c r="J98" s="356" t="s">
        <v>113</v>
      </c>
      <c r="K98" s="357"/>
      <c r="L98" s="358"/>
      <c r="M98" s="521" t="s">
        <v>112</v>
      </c>
      <c r="N98" s="522"/>
      <c r="O98" s="523"/>
      <c r="P98" s="521" t="s">
        <v>111</v>
      </c>
      <c r="Q98" s="522"/>
      <c r="R98" s="523"/>
      <c r="S98" s="521" t="s">
        <v>110</v>
      </c>
      <c r="T98" s="522"/>
      <c r="U98" s="523"/>
    </row>
    <row r="99" spans="1:21" ht="12" customHeight="1" x14ac:dyDescent="0.2">
      <c r="A99" s="93"/>
      <c r="B99" s="93"/>
      <c r="C99" s="92" t="s">
        <v>109</v>
      </c>
      <c r="D99" s="91" t="s">
        <v>108</v>
      </c>
      <c r="E99" s="92" t="s">
        <v>109</v>
      </c>
      <c r="F99" s="91" t="s">
        <v>108</v>
      </c>
      <c r="G99" s="90">
        <v>820</v>
      </c>
      <c r="H99" s="89">
        <v>920</v>
      </c>
      <c r="I99" s="88">
        <v>1000</v>
      </c>
      <c r="J99" s="90">
        <v>820</v>
      </c>
      <c r="K99" s="89">
        <v>920</v>
      </c>
      <c r="L99" s="88">
        <v>1000</v>
      </c>
      <c r="M99" s="90">
        <v>820</v>
      </c>
      <c r="N99" s="89">
        <v>920</v>
      </c>
      <c r="O99" s="88">
        <v>1000</v>
      </c>
      <c r="P99" s="90">
        <v>820</v>
      </c>
      <c r="Q99" s="89">
        <v>920</v>
      </c>
      <c r="R99" s="88">
        <v>1000</v>
      </c>
      <c r="S99" s="90">
        <v>820</v>
      </c>
      <c r="T99" s="89">
        <v>920</v>
      </c>
      <c r="U99" s="88">
        <v>1000</v>
      </c>
    </row>
    <row r="100" spans="1:21" ht="12" customHeight="1" x14ac:dyDescent="0.2">
      <c r="A100" s="79"/>
      <c r="B100" s="79"/>
      <c r="C100" s="66"/>
      <c r="D100" s="64"/>
      <c r="E100" s="66"/>
      <c r="F100" s="64"/>
      <c r="G100" s="87"/>
      <c r="H100" s="69"/>
      <c r="I100" s="68"/>
      <c r="J100" s="87"/>
      <c r="K100" s="69"/>
      <c r="L100" s="68"/>
      <c r="M100" s="66"/>
      <c r="N100" s="65"/>
      <c r="O100" s="64"/>
      <c r="P100" s="67"/>
      <c r="Q100" s="65"/>
      <c r="R100" s="64"/>
      <c r="S100" s="67"/>
      <c r="T100" s="65"/>
      <c r="U100" s="64"/>
    </row>
    <row r="101" spans="1:21" ht="12" customHeight="1" x14ac:dyDescent="0.2">
      <c r="A101" s="517" t="s">
        <v>66</v>
      </c>
      <c r="B101" s="84" t="s">
        <v>107</v>
      </c>
      <c r="C101" s="67"/>
      <c r="D101" s="65"/>
      <c r="E101" s="67"/>
      <c r="F101" s="65"/>
      <c r="G101" s="70"/>
      <c r="H101" s="69"/>
      <c r="I101" s="69"/>
      <c r="J101" s="70"/>
      <c r="K101" s="69"/>
      <c r="L101" s="69"/>
      <c r="M101" s="67"/>
      <c r="N101" s="65"/>
      <c r="O101" s="65"/>
      <c r="P101" s="67"/>
      <c r="Q101" s="65"/>
      <c r="R101" s="64"/>
      <c r="S101" s="67"/>
      <c r="T101" s="65"/>
      <c r="U101" s="64"/>
    </row>
    <row r="102" spans="1:21" ht="12" customHeight="1" x14ac:dyDescent="0.2">
      <c r="A102" s="518"/>
      <c r="B102" s="77" t="s">
        <v>107</v>
      </c>
      <c r="C102" s="74">
        <v>2440</v>
      </c>
      <c r="D102" s="73">
        <v>9000</v>
      </c>
      <c r="E102" s="525">
        <v>2100</v>
      </c>
      <c r="F102" s="526"/>
      <c r="G102" s="76">
        <v>1070</v>
      </c>
      <c r="H102" s="75">
        <v>1170</v>
      </c>
      <c r="I102" s="81">
        <v>1250</v>
      </c>
      <c r="J102" s="76">
        <v>957</v>
      </c>
      <c r="K102" s="75">
        <v>1057</v>
      </c>
      <c r="L102" s="81">
        <v>1137</v>
      </c>
      <c r="M102" s="74">
        <v>1230</v>
      </c>
      <c r="N102" s="73">
        <v>1330</v>
      </c>
      <c r="O102" s="86">
        <v>1410</v>
      </c>
      <c r="P102" s="74">
        <v>1230</v>
      </c>
      <c r="Q102" s="73">
        <v>1340</v>
      </c>
      <c r="R102" s="86">
        <v>1420</v>
      </c>
      <c r="S102" s="74"/>
      <c r="T102" s="73"/>
      <c r="U102" s="73"/>
    </row>
    <row r="103" spans="1:21" ht="12" customHeight="1" x14ac:dyDescent="0.2">
      <c r="A103" s="79"/>
      <c r="B103" s="79"/>
      <c r="C103" s="67"/>
      <c r="D103" s="64"/>
      <c r="E103" s="67"/>
      <c r="F103" s="64"/>
      <c r="G103" s="70"/>
      <c r="H103" s="69"/>
      <c r="I103" s="68"/>
      <c r="J103" s="70"/>
      <c r="K103" s="69"/>
      <c r="L103" s="68"/>
      <c r="M103" s="67"/>
      <c r="N103" s="65"/>
      <c r="O103" s="64"/>
      <c r="P103" s="67"/>
      <c r="Q103" s="65"/>
      <c r="R103" s="64"/>
      <c r="S103" s="67"/>
      <c r="T103" s="65"/>
      <c r="U103" s="64"/>
    </row>
    <row r="104" spans="1:21" ht="12" customHeight="1" x14ac:dyDescent="0.2">
      <c r="B104" s="84" t="s">
        <v>98</v>
      </c>
      <c r="C104" s="67">
        <v>2402</v>
      </c>
      <c r="D104" s="65">
        <v>14500</v>
      </c>
      <c r="E104" s="527">
        <v>2050</v>
      </c>
      <c r="F104" s="528"/>
      <c r="G104" s="70">
        <v>1110</v>
      </c>
      <c r="H104" s="69">
        <v>1210</v>
      </c>
      <c r="I104" s="69">
        <v>1290</v>
      </c>
      <c r="J104" s="70">
        <v>976</v>
      </c>
      <c r="K104" s="69">
        <v>1076</v>
      </c>
      <c r="L104" s="83">
        <v>1156</v>
      </c>
      <c r="M104" s="67"/>
      <c r="N104" s="65"/>
      <c r="O104" s="65"/>
      <c r="P104" s="67"/>
      <c r="Q104" s="65"/>
      <c r="R104" s="65"/>
      <c r="S104" s="67"/>
      <c r="T104" s="65"/>
      <c r="U104" s="65"/>
    </row>
    <row r="105" spans="1:21" ht="12" customHeight="1" x14ac:dyDescent="0.2">
      <c r="A105" s="85" t="s">
        <v>106</v>
      </c>
      <c r="B105" s="84" t="s">
        <v>101</v>
      </c>
      <c r="C105" s="67">
        <v>2631</v>
      </c>
      <c r="D105" s="65">
        <v>9000</v>
      </c>
      <c r="E105" s="527">
        <v>2050</v>
      </c>
      <c r="F105" s="528"/>
      <c r="G105" s="70">
        <v>1110</v>
      </c>
      <c r="H105" s="69">
        <v>1210</v>
      </c>
      <c r="I105" s="69">
        <v>1290</v>
      </c>
      <c r="J105" s="70">
        <v>976</v>
      </c>
      <c r="K105" s="69">
        <v>1076</v>
      </c>
      <c r="L105" s="83">
        <v>1156</v>
      </c>
      <c r="M105" s="67"/>
      <c r="N105" s="65"/>
      <c r="O105" s="65"/>
      <c r="P105" s="67"/>
      <c r="Q105" s="65"/>
      <c r="R105" s="65"/>
      <c r="S105" s="67"/>
      <c r="T105" s="65"/>
      <c r="U105" s="65"/>
    </row>
    <row r="106" spans="1:21" ht="12" customHeight="1" x14ac:dyDescent="0.2">
      <c r="A106" s="85"/>
      <c r="B106" s="84" t="s">
        <v>104</v>
      </c>
      <c r="C106" s="67">
        <v>2402</v>
      </c>
      <c r="D106" s="65">
        <v>14500</v>
      </c>
      <c r="E106" s="527">
        <v>2050</v>
      </c>
      <c r="F106" s="528"/>
      <c r="G106" s="70">
        <v>1110</v>
      </c>
      <c r="H106" s="69">
        <v>1210</v>
      </c>
      <c r="I106" s="69">
        <v>1290</v>
      </c>
      <c r="J106" s="70">
        <v>976</v>
      </c>
      <c r="K106" s="69">
        <v>1076</v>
      </c>
      <c r="L106" s="83">
        <v>1156</v>
      </c>
      <c r="M106" s="67"/>
      <c r="N106" s="65"/>
      <c r="O106" s="65"/>
      <c r="P106" s="67"/>
      <c r="Q106" s="65"/>
      <c r="R106" s="65"/>
      <c r="S106" s="67"/>
      <c r="T106" s="65"/>
      <c r="U106" s="65"/>
    </row>
    <row r="107" spans="1:21" ht="12" customHeight="1" x14ac:dyDescent="0.2">
      <c r="A107" s="82"/>
      <c r="B107" s="77" t="s">
        <v>103</v>
      </c>
      <c r="C107" s="74">
        <v>2631</v>
      </c>
      <c r="D107" s="73">
        <v>9000</v>
      </c>
      <c r="E107" s="525">
        <v>2050</v>
      </c>
      <c r="F107" s="526"/>
      <c r="G107" s="76">
        <v>1110</v>
      </c>
      <c r="H107" s="75">
        <v>1210</v>
      </c>
      <c r="I107" s="75">
        <v>1290</v>
      </c>
      <c r="J107" s="76">
        <v>976</v>
      </c>
      <c r="K107" s="75">
        <v>1076</v>
      </c>
      <c r="L107" s="81">
        <v>1156</v>
      </c>
      <c r="M107" s="74"/>
      <c r="N107" s="73"/>
      <c r="O107" s="73"/>
      <c r="P107" s="74"/>
      <c r="Q107" s="73"/>
      <c r="R107" s="73"/>
      <c r="S107" s="74"/>
      <c r="T107" s="73"/>
      <c r="U107" s="73"/>
    </row>
    <row r="108" spans="1:21" ht="12" customHeight="1" x14ac:dyDescent="0.2">
      <c r="A108" s="79"/>
      <c r="B108" s="79"/>
      <c r="C108" s="67"/>
      <c r="D108" s="64"/>
      <c r="E108" s="67"/>
      <c r="F108" s="64"/>
      <c r="G108" s="70"/>
      <c r="H108" s="69"/>
      <c r="I108" s="69"/>
      <c r="J108" s="70"/>
      <c r="K108" s="69"/>
      <c r="L108" s="68"/>
      <c r="M108" s="67"/>
      <c r="N108" s="65"/>
      <c r="O108" s="64"/>
      <c r="P108" s="67"/>
      <c r="Q108" s="65"/>
      <c r="R108" s="64"/>
      <c r="S108" s="67"/>
      <c r="T108" s="65"/>
      <c r="U108" s="64"/>
    </row>
    <row r="109" spans="1:21" ht="12" customHeight="1" x14ac:dyDescent="0.2">
      <c r="B109" s="84" t="s">
        <v>98</v>
      </c>
      <c r="C109" s="67">
        <v>2402</v>
      </c>
      <c r="D109" s="65">
        <v>14500</v>
      </c>
      <c r="E109" s="527">
        <v>2050</v>
      </c>
      <c r="F109" s="528"/>
      <c r="G109" s="70">
        <v>1110</v>
      </c>
      <c r="H109" s="69">
        <v>1210</v>
      </c>
      <c r="I109" s="69">
        <v>1290</v>
      </c>
      <c r="J109" s="70">
        <v>976</v>
      </c>
      <c r="K109" s="69">
        <v>1076</v>
      </c>
      <c r="L109" s="83">
        <v>1156</v>
      </c>
      <c r="M109" s="67"/>
      <c r="N109" s="65"/>
      <c r="O109" s="65"/>
      <c r="P109" s="67"/>
      <c r="Q109" s="65"/>
      <c r="R109" s="65"/>
      <c r="S109" s="67"/>
      <c r="T109" s="65"/>
      <c r="U109" s="65"/>
    </row>
    <row r="110" spans="1:21" ht="12" customHeight="1" x14ac:dyDescent="0.2">
      <c r="A110" s="85" t="s">
        <v>105</v>
      </c>
      <c r="B110" s="84" t="s">
        <v>101</v>
      </c>
      <c r="C110" s="67">
        <v>2631</v>
      </c>
      <c r="D110" s="65">
        <v>9000</v>
      </c>
      <c r="E110" s="527">
        <v>2050</v>
      </c>
      <c r="F110" s="528"/>
      <c r="G110" s="70">
        <v>1110</v>
      </c>
      <c r="H110" s="69">
        <v>1210</v>
      </c>
      <c r="I110" s="69">
        <v>1290</v>
      </c>
      <c r="J110" s="70">
        <v>976</v>
      </c>
      <c r="K110" s="69">
        <v>1076</v>
      </c>
      <c r="L110" s="83">
        <v>1156</v>
      </c>
      <c r="M110" s="67"/>
      <c r="N110" s="65"/>
      <c r="O110" s="65"/>
      <c r="P110" s="67"/>
      <c r="Q110" s="65"/>
      <c r="R110" s="65"/>
      <c r="S110" s="67"/>
      <c r="T110" s="65"/>
      <c r="U110" s="65"/>
    </row>
    <row r="111" spans="1:21" ht="12" customHeight="1" x14ac:dyDescent="0.2">
      <c r="A111" s="85"/>
      <c r="B111" s="84" t="s">
        <v>104</v>
      </c>
      <c r="C111" s="67">
        <v>2402</v>
      </c>
      <c r="D111" s="65">
        <v>14500</v>
      </c>
      <c r="E111" s="527">
        <v>2050</v>
      </c>
      <c r="F111" s="528"/>
      <c r="G111" s="70">
        <v>1110</v>
      </c>
      <c r="H111" s="69">
        <v>1210</v>
      </c>
      <c r="I111" s="69">
        <v>1290</v>
      </c>
      <c r="J111" s="70">
        <v>976</v>
      </c>
      <c r="K111" s="69">
        <v>1076</v>
      </c>
      <c r="L111" s="83">
        <v>1156</v>
      </c>
      <c r="M111" s="67"/>
      <c r="N111" s="65"/>
      <c r="O111" s="65"/>
      <c r="P111" s="67"/>
      <c r="Q111" s="65"/>
      <c r="R111" s="65"/>
      <c r="S111" s="67"/>
      <c r="T111" s="65"/>
      <c r="U111" s="65"/>
    </row>
    <row r="112" spans="1:21" ht="12" customHeight="1" x14ac:dyDescent="0.2">
      <c r="A112" s="82"/>
      <c r="B112" s="77" t="s">
        <v>103</v>
      </c>
      <c r="C112" s="74">
        <v>2631</v>
      </c>
      <c r="D112" s="73">
        <v>9000</v>
      </c>
      <c r="E112" s="525">
        <v>2050</v>
      </c>
      <c r="F112" s="526"/>
      <c r="G112" s="76">
        <v>1110</v>
      </c>
      <c r="H112" s="75">
        <v>1210</v>
      </c>
      <c r="I112" s="75">
        <v>1290</v>
      </c>
      <c r="J112" s="76">
        <v>976</v>
      </c>
      <c r="K112" s="75">
        <v>1076</v>
      </c>
      <c r="L112" s="81">
        <v>1156</v>
      </c>
      <c r="M112" s="74"/>
      <c r="N112" s="73"/>
      <c r="O112" s="73"/>
      <c r="P112" s="74"/>
      <c r="Q112" s="73"/>
      <c r="R112" s="73"/>
      <c r="S112" s="74"/>
      <c r="T112" s="73"/>
      <c r="U112" s="73"/>
    </row>
    <row r="113" spans="1:21" ht="12" customHeight="1" x14ac:dyDescent="0.2">
      <c r="A113" s="79"/>
      <c r="B113" s="79"/>
      <c r="C113" s="67"/>
      <c r="D113" s="64"/>
      <c r="E113" s="67"/>
      <c r="F113" s="64"/>
      <c r="G113" s="70"/>
      <c r="H113" s="69"/>
      <c r="I113" s="69"/>
      <c r="J113" s="70"/>
      <c r="K113" s="69"/>
      <c r="L113" s="68"/>
      <c r="M113" s="67"/>
      <c r="N113" s="65"/>
      <c r="O113" s="64"/>
      <c r="P113" s="67"/>
      <c r="Q113" s="65"/>
      <c r="R113" s="64"/>
      <c r="S113" s="67"/>
      <c r="T113" s="65"/>
      <c r="U113" s="64"/>
    </row>
    <row r="114" spans="1:21" ht="12" customHeight="1" x14ac:dyDescent="0.2">
      <c r="A114" s="85" t="s">
        <v>102</v>
      </c>
      <c r="B114" s="84" t="s">
        <v>98</v>
      </c>
      <c r="C114" s="67">
        <v>2402</v>
      </c>
      <c r="D114" s="65">
        <v>7000</v>
      </c>
      <c r="E114" s="527">
        <v>2050</v>
      </c>
      <c r="F114" s="528"/>
      <c r="G114" s="70">
        <v>1110</v>
      </c>
      <c r="H114" s="69">
        <v>1210</v>
      </c>
      <c r="I114" s="69">
        <v>1290</v>
      </c>
      <c r="J114" s="70">
        <v>976</v>
      </c>
      <c r="K114" s="69">
        <v>1076</v>
      </c>
      <c r="L114" s="83">
        <v>1156</v>
      </c>
      <c r="M114" s="67"/>
      <c r="N114" s="65"/>
      <c r="O114" s="65"/>
      <c r="P114" s="67"/>
      <c r="Q114" s="65"/>
      <c r="R114" s="65"/>
      <c r="S114" s="67"/>
      <c r="T114" s="65"/>
      <c r="U114" s="65"/>
    </row>
    <row r="115" spans="1:21" ht="12" customHeight="1" x14ac:dyDescent="0.2">
      <c r="A115" s="82"/>
      <c r="B115" s="77" t="s">
        <v>101</v>
      </c>
      <c r="C115" s="74">
        <v>2631</v>
      </c>
      <c r="D115" s="73">
        <v>7000</v>
      </c>
      <c r="E115" s="525">
        <v>2050</v>
      </c>
      <c r="F115" s="526"/>
      <c r="G115" s="76">
        <v>1110</v>
      </c>
      <c r="H115" s="75">
        <v>1210</v>
      </c>
      <c r="I115" s="75">
        <v>1290</v>
      </c>
      <c r="J115" s="76">
        <v>976</v>
      </c>
      <c r="K115" s="75">
        <v>1076</v>
      </c>
      <c r="L115" s="81">
        <v>1156</v>
      </c>
      <c r="M115" s="74"/>
      <c r="N115" s="73"/>
      <c r="O115" s="73"/>
      <c r="P115" s="74"/>
      <c r="Q115" s="73"/>
      <c r="R115" s="73"/>
      <c r="S115" s="74"/>
      <c r="T115" s="73"/>
      <c r="U115" s="73"/>
    </row>
    <row r="116" spans="1:21" ht="12" customHeight="1" x14ac:dyDescent="0.2">
      <c r="A116" s="80"/>
      <c r="B116" s="79"/>
      <c r="C116" s="67"/>
      <c r="D116" s="64"/>
      <c r="E116" s="67"/>
      <c r="F116" s="64"/>
      <c r="G116" s="70"/>
      <c r="H116" s="69"/>
      <c r="I116" s="68"/>
      <c r="J116" s="70"/>
      <c r="K116" s="69"/>
      <c r="L116" s="68"/>
      <c r="M116" s="67"/>
      <c r="N116" s="65"/>
      <c r="O116" s="64"/>
      <c r="P116" s="67"/>
      <c r="Q116" s="65"/>
      <c r="R116" s="64"/>
      <c r="S116" s="67"/>
      <c r="T116" s="65"/>
      <c r="U116" s="64"/>
    </row>
    <row r="117" spans="1:21" ht="12" customHeight="1" x14ac:dyDescent="0.2">
      <c r="A117" s="78" t="s">
        <v>100</v>
      </c>
      <c r="B117" s="77" t="s">
        <v>98</v>
      </c>
      <c r="C117" s="74">
        <v>2402</v>
      </c>
      <c r="D117" s="73">
        <v>9500</v>
      </c>
      <c r="E117" s="525">
        <v>2050</v>
      </c>
      <c r="F117" s="526"/>
      <c r="G117" s="76"/>
      <c r="H117" s="75"/>
      <c r="I117" s="75"/>
      <c r="J117" s="76"/>
      <c r="K117" s="75"/>
      <c r="L117" s="75"/>
      <c r="M117" s="74"/>
      <c r="N117" s="73"/>
      <c r="O117" s="73"/>
      <c r="P117" s="74"/>
      <c r="Q117" s="73"/>
      <c r="R117" s="73"/>
      <c r="S117" s="74"/>
      <c r="T117" s="73"/>
      <c r="U117" s="73"/>
    </row>
    <row r="118" spans="1:21" ht="12" customHeight="1" x14ac:dyDescent="0.2">
      <c r="A118" s="80"/>
      <c r="B118" s="79"/>
      <c r="C118" s="67"/>
      <c r="D118" s="64"/>
      <c r="E118" s="67"/>
      <c r="F118" s="64"/>
      <c r="G118" s="70"/>
      <c r="H118" s="69"/>
      <c r="I118" s="68"/>
      <c r="J118" s="70"/>
      <c r="K118" s="69"/>
      <c r="L118" s="68"/>
      <c r="M118" s="67"/>
      <c r="N118" s="65"/>
      <c r="O118" s="64"/>
      <c r="P118" s="67"/>
      <c r="Q118" s="65"/>
      <c r="R118" s="64"/>
      <c r="S118" s="67"/>
      <c r="T118" s="65"/>
      <c r="U118" s="64"/>
    </row>
    <row r="119" spans="1:21" ht="12" customHeight="1" x14ac:dyDescent="0.2">
      <c r="A119" s="78" t="s">
        <v>99</v>
      </c>
      <c r="B119" s="77" t="s">
        <v>98</v>
      </c>
      <c r="C119" s="74"/>
      <c r="D119" s="73"/>
      <c r="E119" s="74"/>
      <c r="F119" s="73"/>
      <c r="G119" s="76"/>
      <c r="H119" s="75"/>
      <c r="I119" s="75"/>
      <c r="J119" s="76"/>
      <c r="K119" s="75"/>
      <c r="L119" s="75"/>
      <c r="M119" s="74"/>
      <c r="N119" s="73"/>
      <c r="O119" s="73"/>
      <c r="P119" s="74"/>
      <c r="Q119" s="73"/>
      <c r="R119" s="73"/>
      <c r="S119" s="74"/>
      <c r="T119" s="73"/>
      <c r="U119" s="73"/>
    </row>
    <row r="120" spans="1:21" ht="12" customHeight="1" x14ac:dyDescent="0.2">
      <c r="C120" s="72"/>
      <c r="E120" s="71"/>
      <c r="G120" s="70"/>
      <c r="H120" s="69"/>
      <c r="I120" s="68"/>
      <c r="J120" s="70"/>
      <c r="K120" s="69"/>
      <c r="L120" s="68"/>
      <c r="M120" s="67"/>
      <c r="N120" s="65"/>
      <c r="O120" s="64"/>
      <c r="P120" s="66"/>
      <c r="Q120" s="65"/>
      <c r="R120" s="64"/>
      <c r="S120" s="66"/>
      <c r="T120" s="65"/>
      <c r="U120" s="64"/>
    </row>
    <row r="124" spans="1:21" ht="12" customHeight="1" x14ac:dyDescent="0.2">
      <c r="A124" s="63" t="s">
        <v>97</v>
      </c>
    </row>
    <row r="125" spans="1:21" ht="12" customHeight="1" x14ac:dyDescent="0.2">
      <c r="A125" s="63" t="s">
        <v>96</v>
      </c>
    </row>
    <row r="126" spans="1:21" ht="12" customHeight="1" x14ac:dyDescent="0.2">
      <c r="A126" s="63" t="s">
        <v>95</v>
      </c>
    </row>
    <row r="127" spans="1:21" ht="12" customHeight="1" x14ac:dyDescent="0.2">
      <c r="A127" s="63" t="s">
        <v>94</v>
      </c>
    </row>
    <row r="128" spans="1:21" ht="12" customHeight="1" x14ac:dyDescent="0.2">
      <c r="A128" s="63" t="s">
        <v>93</v>
      </c>
    </row>
    <row r="129" spans="1:1" ht="12" customHeight="1" x14ac:dyDescent="0.2">
      <c r="A129" s="63" t="s">
        <v>92</v>
      </c>
    </row>
    <row r="130" spans="1:1" ht="12" customHeight="1" x14ac:dyDescent="0.2">
      <c r="A130" s="63" t="s">
        <v>91</v>
      </c>
    </row>
  </sheetData>
  <mergeCells count="122">
    <mergeCell ref="A101:A102"/>
    <mergeCell ref="E107:F107"/>
    <mergeCell ref="E117:F117"/>
    <mergeCell ref="E109:F109"/>
    <mergeCell ref="E110:F110"/>
    <mergeCell ref="E111:F111"/>
    <mergeCell ref="E114:F114"/>
    <mergeCell ref="U72:V72"/>
    <mergeCell ref="E104:F104"/>
    <mergeCell ref="E105:F105"/>
    <mergeCell ref="E106:F106"/>
    <mergeCell ref="E112:F112"/>
    <mergeCell ref="E115:F115"/>
    <mergeCell ref="E102:F102"/>
    <mergeCell ref="M72:N72"/>
    <mergeCell ref="O72:P72"/>
    <mergeCell ref="Q72:R72"/>
    <mergeCell ref="A75:A76"/>
    <mergeCell ref="C72:D72"/>
    <mergeCell ref="E72:F72"/>
    <mergeCell ref="G72:H72"/>
    <mergeCell ref="I72:J72"/>
    <mergeCell ref="K72:L72"/>
    <mergeCell ref="A97:U97"/>
    <mergeCell ref="M98:O98"/>
    <mergeCell ref="P98:R98"/>
    <mergeCell ref="S98:U98"/>
    <mergeCell ref="C98:D98"/>
    <mergeCell ref="E98:F98"/>
    <mergeCell ref="AG46:AH46"/>
    <mergeCell ref="AI46:AJ46"/>
    <mergeCell ref="Y42:Z42"/>
    <mergeCell ref="AA42:AB42"/>
    <mergeCell ref="AC42:AD42"/>
    <mergeCell ref="W43:X43"/>
    <mergeCell ref="W45:AD45"/>
    <mergeCell ref="W46:X46"/>
    <mergeCell ref="Y46:Z46"/>
    <mergeCell ref="AA46:AB46"/>
    <mergeCell ref="E42:F42"/>
    <mergeCell ref="G42:H42"/>
    <mergeCell ref="W72:X72"/>
    <mergeCell ref="Y72:Z72"/>
    <mergeCell ref="AA72:AB72"/>
    <mergeCell ref="AC72:AD72"/>
    <mergeCell ref="S72:T72"/>
    <mergeCell ref="A71:AD71"/>
    <mergeCell ref="S46:T46"/>
    <mergeCell ref="AC15:AH15"/>
    <mergeCell ref="AE16:AF16"/>
    <mergeCell ref="AA16:AB16"/>
    <mergeCell ref="Q12:R12"/>
    <mergeCell ref="M15:V15"/>
    <mergeCell ref="W15:AB15"/>
    <mergeCell ref="W16:X16"/>
    <mergeCell ref="K46:L46"/>
    <mergeCell ref="I41:J41"/>
    <mergeCell ref="I42:J42"/>
    <mergeCell ref="AG16:AH16"/>
    <mergeCell ref="AC16:AD16"/>
    <mergeCell ref="Y16:Z16"/>
    <mergeCell ref="AE45:AJ45"/>
    <mergeCell ref="AE46:AF46"/>
    <mergeCell ref="S16:T16"/>
    <mergeCell ref="U16:V16"/>
    <mergeCell ref="Y40:Z40"/>
    <mergeCell ref="AA40:AB40"/>
    <mergeCell ref="AC40:AD40"/>
    <mergeCell ref="Y41:Z41"/>
    <mergeCell ref="AA41:AB41"/>
    <mergeCell ref="AC41:AD41"/>
    <mergeCell ref="AC46:AD46"/>
    <mergeCell ref="A49:A50"/>
    <mergeCell ref="I40:J40"/>
    <mergeCell ref="E10:F10"/>
    <mergeCell ref="G10:H10"/>
    <mergeCell ref="I10:J10"/>
    <mergeCell ref="I12:J12"/>
    <mergeCell ref="A45:L45"/>
    <mergeCell ref="C46:D46"/>
    <mergeCell ref="E46:F46"/>
    <mergeCell ref="G46:H46"/>
    <mergeCell ref="A11:B12"/>
    <mergeCell ref="E12:F12"/>
    <mergeCell ref="G11:H11"/>
    <mergeCell ref="G12:H12"/>
    <mergeCell ref="C16:D16"/>
    <mergeCell ref="G43:H43"/>
    <mergeCell ref="K41:L41"/>
    <mergeCell ref="K42:L42"/>
    <mergeCell ref="A41:B42"/>
    <mergeCell ref="E41:F41"/>
    <mergeCell ref="G41:H41"/>
    <mergeCell ref="E43:F43"/>
    <mergeCell ref="I43:J43"/>
    <mergeCell ref="K43:L43"/>
    <mergeCell ref="E11:F11"/>
    <mergeCell ref="E40:F40"/>
    <mergeCell ref="G40:H40"/>
    <mergeCell ref="E13:F13"/>
    <mergeCell ref="G13:H13"/>
    <mergeCell ref="I13:J13"/>
    <mergeCell ref="E16:F16"/>
    <mergeCell ref="G16:H16"/>
    <mergeCell ref="I16:J16"/>
    <mergeCell ref="A15:L15"/>
    <mergeCell ref="K16:L16"/>
    <mergeCell ref="I11:J11"/>
    <mergeCell ref="K40:L40"/>
    <mergeCell ref="U46:V46"/>
    <mergeCell ref="M45:V45"/>
    <mergeCell ref="M46:N46"/>
    <mergeCell ref="O46:P46"/>
    <mergeCell ref="Q46:R46"/>
    <mergeCell ref="I46:J46"/>
    <mergeCell ref="Q10:R10"/>
    <mergeCell ref="O10:P10"/>
    <mergeCell ref="M12:N12"/>
    <mergeCell ref="O12:P12"/>
    <mergeCell ref="M16:N16"/>
    <mergeCell ref="O16:P16"/>
    <mergeCell ref="Q16:R16"/>
  </mergeCells>
  <pageMargins left="0.25" right="0.25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81"/>
  <sheetViews>
    <sheetView workbookViewId="0">
      <selection activeCell="A2" sqref="A2"/>
    </sheetView>
  </sheetViews>
  <sheetFormatPr baseColWidth="10" defaultColWidth="11.42578125" defaultRowHeight="12" customHeight="1" x14ac:dyDescent="0.2"/>
  <cols>
    <col min="1" max="1" width="17.42578125" style="63" customWidth="1"/>
    <col min="2" max="2" width="7.7109375" style="63" customWidth="1"/>
    <col min="3" max="3" width="9.28515625" style="79" customWidth="1"/>
    <col min="4" max="4" width="9.28515625" style="63" customWidth="1"/>
    <col min="5" max="5" width="8.7109375" style="79" customWidth="1"/>
    <col min="6" max="6" width="8.7109375" style="63" customWidth="1"/>
    <col min="7" max="7" width="6.7109375" style="112" customWidth="1"/>
    <col min="8" max="8" width="6.7109375" style="63" customWidth="1"/>
    <col min="9" max="9" width="12.85546875" style="79" customWidth="1"/>
    <col min="10" max="10" width="8.7109375" style="64" customWidth="1"/>
    <col min="11" max="11" width="7.7109375" style="63" customWidth="1"/>
    <col min="12" max="12" width="8.7109375" style="63" customWidth="1"/>
    <col min="13" max="14" width="7.7109375" style="63" customWidth="1"/>
    <col min="15" max="16" width="11.42578125" style="63"/>
    <col min="17" max="18" width="8.7109375" style="63" customWidth="1"/>
    <col min="19" max="19" width="10.7109375" style="63" customWidth="1"/>
    <col min="20" max="26" width="8.7109375" style="63" customWidth="1"/>
    <col min="27" max="27" width="10.7109375" style="63" customWidth="1"/>
    <col min="28" max="29" width="8.7109375" style="63" customWidth="1"/>
    <col min="30" max="16384" width="11.42578125" style="63"/>
  </cols>
  <sheetData>
    <row r="1" spans="1:31" ht="12" customHeight="1" x14ac:dyDescent="0.2">
      <c r="L1" s="79"/>
      <c r="AB1" s="96"/>
    </row>
    <row r="2" spans="1:31" s="94" customFormat="1" ht="20.100000000000001" customHeight="1" x14ac:dyDescent="0.25">
      <c r="A2" s="381"/>
      <c r="B2" s="382" t="s">
        <v>182</v>
      </c>
      <c r="C2" s="383"/>
      <c r="D2" s="383"/>
      <c r="E2" s="383"/>
      <c r="F2" s="383"/>
      <c r="G2" s="383"/>
      <c r="H2" s="383"/>
      <c r="I2" s="383"/>
      <c r="J2" s="113"/>
      <c r="K2" s="113"/>
      <c r="L2" s="114"/>
      <c r="M2" s="85"/>
      <c r="N2" s="85"/>
      <c r="O2" s="85"/>
      <c r="P2" s="85"/>
      <c r="Q2" s="85"/>
      <c r="R2" s="85"/>
      <c r="S2" s="384"/>
      <c r="T2" s="382" t="s">
        <v>183</v>
      </c>
      <c r="U2" s="385"/>
      <c r="V2" s="385"/>
      <c r="W2" s="385"/>
      <c r="X2" s="385"/>
      <c r="Y2" s="385"/>
      <c r="Z2" s="385"/>
      <c r="AA2" s="385"/>
      <c r="AB2" s="113"/>
    </row>
    <row r="3" spans="1:31" ht="12" customHeight="1" x14ac:dyDescent="0.2">
      <c r="J3" s="65"/>
      <c r="K3" s="96"/>
      <c r="O3" s="79" t="s">
        <v>66</v>
      </c>
      <c r="S3" s="115"/>
      <c r="T3" s="115"/>
      <c r="U3" s="113"/>
      <c r="V3" s="113"/>
      <c r="W3" s="113"/>
      <c r="X3" s="113"/>
      <c r="Y3" s="113"/>
      <c r="Z3" s="113"/>
      <c r="AA3" s="113"/>
      <c r="AB3" s="96"/>
    </row>
    <row r="4" spans="1:31" s="68" customFormat="1" ht="15" customHeight="1" x14ac:dyDescent="0.25">
      <c r="A4" s="368"/>
      <c r="B4" s="368" t="s">
        <v>184</v>
      </c>
      <c r="C4" s="368" t="s">
        <v>51</v>
      </c>
      <c r="D4" s="368"/>
      <c r="E4" s="368" t="s">
        <v>185</v>
      </c>
      <c r="F4" s="368"/>
      <c r="G4" s="368" t="s">
        <v>186</v>
      </c>
      <c r="H4" s="368"/>
      <c r="I4" s="368" t="s">
        <v>187</v>
      </c>
      <c r="J4" s="349"/>
      <c r="K4" s="369" t="s">
        <v>188</v>
      </c>
      <c r="L4" s="369" t="s">
        <v>189</v>
      </c>
      <c r="O4" s="80" t="s">
        <v>70</v>
      </c>
      <c r="S4" s="531" t="s">
        <v>190</v>
      </c>
      <c r="T4" s="531"/>
      <c r="U4" s="368" t="s">
        <v>142</v>
      </c>
      <c r="V4" s="368" t="s">
        <v>143</v>
      </c>
      <c r="W4" s="368" t="s">
        <v>191</v>
      </c>
      <c r="X4" s="368" t="s">
        <v>192</v>
      </c>
      <c r="Y4" s="368" t="s">
        <v>193</v>
      </c>
      <c r="Z4" s="368" t="s">
        <v>141</v>
      </c>
      <c r="AA4" s="367"/>
    </row>
    <row r="5" spans="1:31" ht="12" customHeight="1" x14ac:dyDescent="0.2">
      <c r="D5" s="79"/>
      <c r="J5" s="65"/>
      <c r="K5" s="96"/>
      <c r="O5" s="79" t="s">
        <v>63</v>
      </c>
      <c r="U5" s="79">
        <v>4</v>
      </c>
      <c r="V5" s="79">
        <v>3.5</v>
      </c>
      <c r="W5" s="79">
        <v>3.5</v>
      </c>
      <c r="X5" s="79">
        <v>8.6</v>
      </c>
      <c r="Y5" s="79">
        <v>11.5</v>
      </c>
      <c r="Z5" s="79">
        <v>6.5</v>
      </c>
      <c r="AB5" s="96"/>
    </row>
    <row r="6" spans="1:31" ht="12" customHeight="1" x14ac:dyDescent="0.2">
      <c r="A6" s="79" t="s">
        <v>194</v>
      </c>
      <c r="B6" s="63" t="s">
        <v>66</v>
      </c>
      <c r="C6" s="79" t="s">
        <v>195</v>
      </c>
      <c r="D6" s="79"/>
      <c r="E6" s="79" t="s">
        <v>196</v>
      </c>
      <c r="F6" s="64"/>
      <c r="G6" s="112">
        <v>38</v>
      </c>
      <c r="H6" s="109"/>
      <c r="I6" s="79">
        <v>16</v>
      </c>
      <c r="J6" s="65"/>
      <c r="K6" s="96"/>
      <c r="L6" s="63" t="s">
        <v>197</v>
      </c>
      <c r="O6" s="79" t="s">
        <v>58</v>
      </c>
      <c r="P6" s="112"/>
      <c r="Q6" s="112"/>
      <c r="R6" s="112"/>
      <c r="S6" s="77"/>
      <c r="T6" s="77"/>
      <c r="U6" s="77"/>
      <c r="V6" s="77" t="s">
        <v>142</v>
      </c>
      <c r="W6" s="77" t="s">
        <v>143</v>
      </c>
      <c r="X6" s="77" t="s">
        <v>192</v>
      </c>
      <c r="Y6" s="77" t="s">
        <v>193</v>
      </c>
      <c r="Z6" s="77" t="s">
        <v>141</v>
      </c>
      <c r="AA6" s="77"/>
      <c r="AB6" s="84"/>
    </row>
    <row r="7" spans="1:31" ht="12" customHeight="1" x14ac:dyDescent="0.2">
      <c r="A7" s="79" t="s">
        <v>76</v>
      </c>
      <c r="B7" s="63" t="s">
        <v>66</v>
      </c>
      <c r="C7" s="79" t="s">
        <v>195</v>
      </c>
      <c r="D7" s="79"/>
      <c r="E7" s="79" t="s">
        <v>196</v>
      </c>
      <c r="F7" s="64"/>
      <c r="G7" s="112">
        <v>42</v>
      </c>
      <c r="H7" s="109"/>
      <c r="I7" s="79">
        <v>20</v>
      </c>
      <c r="J7" s="65"/>
      <c r="K7" s="96"/>
      <c r="L7" s="63" t="s">
        <v>198</v>
      </c>
      <c r="O7" s="63" t="s">
        <v>295</v>
      </c>
      <c r="P7" s="112"/>
      <c r="Q7" s="112"/>
      <c r="R7" s="112"/>
      <c r="S7" s="379"/>
      <c r="T7" s="379" t="s">
        <v>199</v>
      </c>
      <c r="U7" s="380"/>
      <c r="V7" s="79">
        <v>4</v>
      </c>
      <c r="W7" s="79">
        <v>3.5</v>
      </c>
      <c r="X7" s="79">
        <v>8.6</v>
      </c>
      <c r="Y7" s="79">
        <v>11.5</v>
      </c>
      <c r="Z7" s="79">
        <v>6.5</v>
      </c>
      <c r="AB7" s="101"/>
      <c r="AD7" s="101"/>
      <c r="AE7" s="101"/>
    </row>
    <row r="8" spans="1:31" ht="12" customHeight="1" x14ac:dyDescent="0.2">
      <c r="A8" s="79" t="s">
        <v>67</v>
      </c>
      <c r="B8" s="63" t="s">
        <v>66</v>
      </c>
      <c r="C8" s="79" t="s">
        <v>200</v>
      </c>
      <c r="D8" s="79"/>
      <c r="E8" s="79" t="s">
        <v>196</v>
      </c>
      <c r="F8" s="64"/>
      <c r="G8" s="112">
        <v>49</v>
      </c>
      <c r="H8" s="109"/>
      <c r="I8" s="79">
        <v>30</v>
      </c>
      <c r="J8" s="65"/>
      <c r="K8" s="96"/>
      <c r="L8" s="63" t="s">
        <v>201</v>
      </c>
      <c r="O8" s="112"/>
      <c r="P8" s="112"/>
      <c r="Q8" s="112"/>
      <c r="R8" s="112"/>
      <c r="AB8" s="96"/>
    </row>
    <row r="9" spans="1:31" ht="12" customHeight="1" x14ac:dyDescent="0.2">
      <c r="A9" s="79" t="s">
        <v>202</v>
      </c>
      <c r="B9" s="63" t="s">
        <v>66</v>
      </c>
      <c r="C9" s="79" t="s">
        <v>203</v>
      </c>
      <c r="D9" s="79"/>
      <c r="E9" s="79" t="s">
        <v>196</v>
      </c>
      <c r="F9" s="64"/>
      <c r="G9" s="112">
        <v>55</v>
      </c>
      <c r="H9" s="109"/>
      <c r="I9" s="79">
        <v>40</v>
      </c>
      <c r="J9" s="65"/>
      <c r="K9" s="96"/>
      <c r="O9" s="112"/>
      <c r="P9" s="112"/>
      <c r="Q9" s="112"/>
      <c r="R9" s="112"/>
      <c r="S9" s="352"/>
      <c r="T9" s="352" t="s">
        <v>204</v>
      </c>
      <c r="U9" s="352"/>
      <c r="V9" s="352" t="s">
        <v>205</v>
      </c>
      <c r="W9" s="352"/>
      <c r="X9" s="352"/>
      <c r="Y9" s="352"/>
      <c r="Z9" s="352"/>
      <c r="AA9" s="373"/>
      <c r="AB9" s="84"/>
    </row>
    <row r="10" spans="1:31" ht="12" customHeight="1" x14ac:dyDescent="0.2">
      <c r="A10" s="79"/>
      <c r="D10" s="79"/>
      <c r="F10" s="64"/>
      <c r="H10" s="109"/>
      <c r="J10" s="65"/>
      <c r="K10" s="96"/>
      <c r="O10" s="112"/>
      <c r="P10" s="112"/>
      <c r="Q10" s="112"/>
      <c r="R10" s="112"/>
      <c r="S10" s="361"/>
      <c r="T10" s="360" t="s">
        <v>206</v>
      </c>
      <c r="U10" s="360"/>
      <c r="V10" s="359" t="s">
        <v>142</v>
      </c>
      <c r="W10" s="359" t="s">
        <v>143</v>
      </c>
      <c r="X10" s="359" t="s">
        <v>192</v>
      </c>
      <c r="Y10" s="359" t="s">
        <v>193</v>
      </c>
      <c r="Z10" s="359" t="s">
        <v>141</v>
      </c>
      <c r="AA10" s="361"/>
      <c r="AB10" s="96"/>
    </row>
    <row r="11" spans="1:31" ht="12" customHeight="1" x14ac:dyDescent="0.2">
      <c r="A11" s="79" t="s">
        <v>90</v>
      </c>
      <c r="B11" s="63" t="s">
        <v>66</v>
      </c>
      <c r="C11" s="79" t="s">
        <v>207</v>
      </c>
      <c r="D11" s="79"/>
      <c r="E11" s="79" t="s">
        <v>208</v>
      </c>
      <c r="F11" s="64"/>
      <c r="G11" s="112">
        <v>44</v>
      </c>
      <c r="H11" s="109"/>
      <c r="I11" s="79">
        <v>34</v>
      </c>
      <c r="J11" s="65"/>
      <c r="K11" s="96"/>
      <c r="O11" s="112"/>
      <c r="P11" s="112"/>
      <c r="Q11" s="112"/>
      <c r="R11" s="112"/>
      <c r="T11" s="532">
        <v>150</v>
      </c>
      <c r="U11" s="532"/>
      <c r="V11" s="116">
        <v>600</v>
      </c>
      <c r="W11" s="116"/>
      <c r="X11" s="116"/>
      <c r="Y11" s="116"/>
      <c r="Z11" s="116"/>
      <c r="AB11" s="101"/>
    </row>
    <row r="12" spans="1:31" ht="12" customHeight="1" x14ac:dyDescent="0.2">
      <c r="A12" s="79" t="s">
        <v>73</v>
      </c>
      <c r="B12" s="63" t="s">
        <v>66</v>
      </c>
      <c r="C12" s="79" t="s">
        <v>207</v>
      </c>
      <c r="D12" s="79"/>
      <c r="E12" s="79" t="s">
        <v>209</v>
      </c>
      <c r="F12" s="64"/>
      <c r="G12" s="112">
        <v>50</v>
      </c>
      <c r="H12" s="109"/>
      <c r="I12" s="79">
        <v>49</v>
      </c>
      <c r="J12" s="65"/>
      <c r="K12" s="96"/>
      <c r="O12" s="112"/>
      <c r="P12" s="112"/>
      <c r="Q12" s="112"/>
      <c r="R12" s="112"/>
      <c r="T12" s="529">
        <v>165</v>
      </c>
      <c r="U12" s="529"/>
      <c r="V12" s="116"/>
      <c r="W12" s="116">
        <v>600</v>
      </c>
      <c r="X12" s="116"/>
      <c r="Y12" s="116"/>
      <c r="Z12" s="116"/>
      <c r="AB12" s="96"/>
    </row>
    <row r="13" spans="1:31" ht="12" customHeight="1" x14ac:dyDescent="0.2">
      <c r="A13" s="79"/>
      <c r="D13" s="79"/>
      <c r="F13" s="64"/>
      <c r="H13" s="109"/>
      <c r="J13" s="65"/>
      <c r="K13" s="96"/>
      <c r="O13" s="112"/>
      <c r="P13" s="112"/>
      <c r="Q13" s="112"/>
      <c r="R13" s="112"/>
      <c r="T13" s="529">
        <v>180</v>
      </c>
      <c r="U13" s="529"/>
      <c r="V13" s="116"/>
      <c r="W13" s="116">
        <v>550</v>
      </c>
      <c r="X13" s="116"/>
      <c r="Y13" s="116"/>
      <c r="Z13" s="116"/>
      <c r="AB13" s="96"/>
    </row>
    <row r="14" spans="1:31" ht="12" customHeight="1" x14ac:dyDescent="0.2">
      <c r="A14" s="79" t="s">
        <v>210</v>
      </c>
      <c r="B14" s="63" t="s">
        <v>66</v>
      </c>
      <c r="C14" s="79" t="s">
        <v>211</v>
      </c>
      <c r="D14" s="79"/>
      <c r="E14" s="79" t="s">
        <v>212</v>
      </c>
      <c r="F14" s="64"/>
      <c r="G14" s="112">
        <v>51</v>
      </c>
      <c r="H14" s="109"/>
      <c r="I14" s="79">
        <v>50</v>
      </c>
      <c r="J14" s="65"/>
      <c r="K14" s="96"/>
      <c r="O14" s="112"/>
      <c r="P14" s="112"/>
      <c r="Q14" s="112"/>
      <c r="R14" s="112"/>
      <c r="T14" s="529">
        <v>200</v>
      </c>
      <c r="U14" s="529"/>
      <c r="V14" s="116"/>
      <c r="W14" s="116">
        <v>500</v>
      </c>
      <c r="X14" s="116"/>
      <c r="Y14" s="116"/>
      <c r="Z14" s="116"/>
      <c r="AB14" s="96"/>
    </row>
    <row r="15" spans="1:31" ht="12" customHeight="1" x14ac:dyDescent="0.2">
      <c r="A15" s="79" t="s">
        <v>213</v>
      </c>
      <c r="B15" s="63" t="s">
        <v>66</v>
      </c>
      <c r="C15" s="79" t="s">
        <v>214</v>
      </c>
      <c r="D15" s="79"/>
      <c r="E15" s="79" t="s">
        <v>212</v>
      </c>
      <c r="F15" s="64"/>
      <c r="G15" s="112">
        <v>47</v>
      </c>
      <c r="H15" s="109"/>
      <c r="I15" s="79">
        <v>67</v>
      </c>
      <c r="J15" s="65"/>
      <c r="K15" s="96"/>
      <c r="O15" s="112"/>
      <c r="P15" s="112"/>
      <c r="Q15" s="112"/>
      <c r="R15" s="112"/>
      <c r="T15" s="529">
        <v>220</v>
      </c>
      <c r="U15" s="529"/>
      <c r="V15" s="116"/>
      <c r="W15" s="116" t="s">
        <v>215</v>
      </c>
      <c r="X15" s="116"/>
      <c r="Y15" s="116"/>
      <c r="Z15" s="116"/>
      <c r="AB15" s="96"/>
    </row>
    <row r="16" spans="1:31" ht="12" customHeight="1" x14ac:dyDescent="0.2">
      <c r="A16" s="79"/>
      <c r="D16" s="79"/>
      <c r="F16" s="64"/>
      <c r="H16" s="109"/>
      <c r="J16" s="65"/>
      <c r="K16" s="96"/>
      <c r="O16" s="112"/>
      <c r="P16" s="112"/>
      <c r="Q16" s="112"/>
      <c r="R16" s="112"/>
      <c r="T16" s="529">
        <v>250</v>
      </c>
      <c r="U16" s="529"/>
      <c r="V16" s="116"/>
      <c r="W16" s="116" t="s">
        <v>216</v>
      </c>
      <c r="X16" s="116"/>
      <c r="Y16" s="116"/>
      <c r="Z16" s="116"/>
      <c r="AB16" s="96"/>
    </row>
    <row r="17" spans="1:43" ht="12" customHeight="1" x14ac:dyDescent="0.2">
      <c r="A17" s="363"/>
      <c r="B17" s="366" t="s">
        <v>217</v>
      </c>
      <c r="C17" s="363"/>
      <c r="D17" s="366"/>
      <c r="E17" s="363"/>
      <c r="F17" s="364"/>
      <c r="G17" s="365"/>
      <c r="H17" s="366"/>
      <c r="I17" s="363"/>
      <c r="J17" s="65"/>
      <c r="K17" s="96"/>
      <c r="N17" s="96"/>
      <c r="O17" s="117"/>
      <c r="P17" s="117"/>
      <c r="Q17" s="117"/>
      <c r="R17" s="117"/>
      <c r="T17" s="529">
        <v>300</v>
      </c>
      <c r="U17" s="529"/>
      <c r="V17" s="116"/>
      <c r="W17" s="116"/>
      <c r="X17" s="116">
        <v>400</v>
      </c>
      <c r="Y17" s="116" t="s">
        <v>218</v>
      </c>
      <c r="Z17" s="116"/>
      <c r="AB17" s="96"/>
    </row>
    <row r="18" spans="1:43" ht="12" customHeight="1" x14ac:dyDescent="0.2">
      <c r="A18" s="84"/>
      <c r="B18" s="101" t="s">
        <v>219</v>
      </c>
      <c r="C18" s="84"/>
      <c r="D18" s="101"/>
      <c r="E18" s="84"/>
      <c r="F18" s="65"/>
      <c r="G18" s="84" t="s">
        <v>220</v>
      </c>
      <c r="H18" s="84"/>
      <c r="I18" s="84">
        <v>15.5</v>
      </c>
      <c r="J18" s="65"/>
      <c r="K18" s="96"/>
      <c r="N18" s="96"/>
      <c r="O18" s="117"/>
      <c r="P18" s="117"/>
      <c r="Q18" s="117"/>
      <c r="R18" s="117"/>
      <c r="T18" s="529">
        <v>150</v>
      </c>
      <c r="U18" s="529"/>
      <c r="V18" s="116"/>
      <c r="W18" s="116"/>
      <c r="X18" s="116"/>
      <c r="Y18" s="116" t="s">
        <v>218</v>
      </c>
      <c r="Z18" s="116"/>
      <c r="AB18" s="96"/>
    </row>
    <row r="19" spans="1:43" ht="12" customHeight="1" x14ac:dyDescent="0.2">
      <c r="A19" s="79"/>
      <c r="B19" s="63" t="s">
        <v>221</v>
      </c>
      <c r="D19" s="79"/>
      <c r="F19" s="64"/>
      <c r="G19" s="84" t="s">
        <v>220</v>
      </c>
      <c r="H19" s="101"/>
      <c r="I19" s="79">
        <v>60</v>
      </c>
      <c r="J19" s="65"/>
      <c r="K19" s="96"/>
      <c r="O19" s="112"/>
      <c r="P19" s="112"/>
      <c r="Q19" s="112"/>
      <c r="R19" s="112"/>
      <c r="T19" s="79"/>
      <c r="U19" s="84"/>
      <c r="V19" s="84"/>
      <c r="W19" s="84"/>
      <c r="X19" s="84"/>
      <c r="Y19" s="84"/>
      <c r="Z19" s="84"/>
      <c r="AB19" s="96"/>
    </row>
    <row r="20" spans="1:43" ht="12" customHeight="1" x14ac:dyDescent="0.2">
      <c r="A20" s="79"/>
      <c r="B20" s="63" t="s">
        <v>114</v>
      </c>
      <c r="D20" s="79"/>
      <c r="F20" s="64"/>
      <c r="G20" s="84" t="s">
        <v>220</v>
      </c>
      <c r="H20" s="101"/>
      <c r="I20" s="79">
        <v>60</v>
      </c>
      <c r="J20" s="65"/>
      <c r="K20" s="96"/>
      <c r="O20" s="112"/>
      <c r="P20" s="112"/>
      <c r="Q20" s="112"/>
      <c r="R20" s="112"/>
      <c r="S20" s="352"/>
      <c r="T20" s="352" t="s">
        <v>222</v>
      </c>
      <c r="U20" s="352"/>
      <c r="V20" s="352" t="s">
        <v>205</v>
      </c>
      <c r="W20" s="352"/>
      <c r="X20" s="352"/>
      <c r="Y20" s="352"/>
      <c r="Z20" s="352"/>
      <c r="AA20" s="352"/>
      <c r="AB20" s="101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</row>
    <row r="21" spans="1:43" ht="12" customHeight="1" x14ac:dyDescent="0.2">
      <c r="A21" s="79"/>
      <c r="B21" s="63" t="s">
        <v>113</v>
      </c>
      <c r="D21" s="64"/>
      <c r="F21" s="64"/>
      <c r="G21" s="84" t="s">
        <v>220</v>
      </c>
      <c r="H21" s="101"/>
      <c r="I21" s="79">
        <v>60</v>
      </c>
      <c r="O21" s="112"/>
      <c r="P21" s="112"/>
      <c r="Q21" s="112"/>
      <c r="R21" s="112"/>
      <c r="S21" s="361"/>
      <c r="T21" s="530" t="s">
        <v>206</v>
      </c>
      <c r="U21" s="530"/>
      <c r="V21" s="359" t="s">
        <v>142</v>
      </c>
      <c r="W21" s="359" t="s">
        <v>143</v>
      </c>
      <c r="X21" s="359" t="s">
        <v>192</v>
      </c>
      <c r="Y21" s="359" t="s">
        <v>193</v>
      </c>
      <c r="Z21" s="359" t="s">
        <v>141</v>
      </c>
      <c r="AA21" s="361"/>
      <c r="AB21" s="96"/>
      <c r="AE21" s="107"/>
      <c r="AF21" s="107"/>
      <c r="AG21" s="108"/>
      <c r="AH21" s="107"/>
      <c r="AI21" s="107"/>
      <c r="AJ21" s="118"/>
      <c r="AK21" s="119"/>
      <c r="AL21" s="119"/>
      <c r="AM21" s="119"/>
      <c r="AN21" s="119"/>
      <c r="AO21" s="119"/>
      <c r="AP21" s="119"/>
      <c r="AQ21" s="119"/>
    </row>
    <row r="22" spans="1:43" ht="12" customHeight="1" x14ac:dyDescent="0.2">
      <c r="A22" s="79"/>
      <c r="D22" s="64"/>
      <c r="F22" s="64"/>
      <c r="H22" s="109"/>
      <c r="O22" s="112"/>
      <c r="P22" s="112"/>
      <c r="Q22" s="112"/>
      <c r="R22" s="112"/>
      <c r="T22" s="120">
        <v>250</v>
      </c>
      <c r="U22" s="120"/>
      <c r="V22" s="116"/>
      <c r="W22" s="120">
        <v>700</v>
      </c>
      <c r="X22" s="116"/>
      <c r="Y22" s="116"/>
      <c r="Z22" s="120">
        <v>250</v>
      </c>
      <c r="AB22" s="96"/>
      <c r="AE22" s="107"/>
      <c r="AF22" s="107"/>
      <c r="AG22" s="108"/>
      <c r="AH22" s="107"/>
      <c r="AI22" s="110"/>
      <c r="AJ22" s="119"/>
      <c r="AK22" s="119"/>
      <c r="AL22" s="119"/>
      <c r="AM22" s="119"/>
      <c r="AN22" s="119"/>
      <c r="AO22" s="119"/>
      <c r="AP22" s="119"/>
      <c r="AQ22" s="119"/>
    </row>
    <row r="23" spans="1:43" ht="12" customHeight="1" x14ac:dyDescent="0.2">
      <c r="A23" s="79"/>
      <c r="D23" s="79"/>
      <c r="F23" s="64"/>
      <c r="H23" s="109"/>
      <c r="O23" s="112"/>
      <c r="P23" s="112"/>
      <c r="Q23" s="112"/>
      <c r="R23" s="112"/>
      <c r="T23" s="120">
        <v>265</v>
      </c>
      <c r="U23" s="120"/>
      <c r="V23" s="116"/>
      <c r="W23" s="120">
        <v>700</v>
      </c>
      <c r="X23" s="116"/>
      <c r="Y23" s="116"/>
      <c r="Z23" s="120" t="s">
        <v>223</v>
      </c>
      <c r="AB23" s="96"/>
      <c r="AE23" s="107"/>
      <c r="AF23" s="107"/>
      <c r="AG23" s="108"/>
      <c r="AH23" s="107"/>
      <c r="AI23" s="110"/>
      <c r="AJ23" s="107"/>
      <c r="AK23" s="119"/>
      <c r="AL23" s="119"/>
      <c r="AM23" s="119"/>
      <c r="AN23" s="108"/>
      <c r="AO23" s="119"/>
      <c r="AP23" s="119"/>
      <c r="AQ23" s="119"/>
    </row>
    <row r="24" spans="1:43" ht="12" customHeight="1" x14ac:dyDescent="0.2">
      <c r="A24" s="79" t="s">
        <v>78</v>
      </c>
      <c r="B24" s="63" t="s">
        <v>70</v>
      </c>
      <c r="C24" s="79" t="s">
        <v>224</v>
      </c>
      <c r="D24" s="79"/>
      <c r="E24" s="79" t="s">
        <v>225</v>
      </c>
      <c r="F24" s="64"/>
      <c r="G24" s="112">
        <v>38</v>
      </c>
      <c r="H24" s="109"/>
      <c r="I24" s="79">
        <v>36</v>
      </c>
      <c r="K24" s="63" t="s">
        <v>226</v>
      </c>
      <c r="O24" s="112"/>
      <c r="P24" s="112"/>
      <c r="Q24" s="112"/>
      <c r="R24" s="112"/>
      <c r="T24" s="120">
        <v>285</v>
      </c>
      <c r="U24" s="120"/>
      <c r="V24" s="116"/>
      <c r="W24" s="120">
        <v>700</v>
      </c>
      <c r="X24" s="116"/>
      <c r="Y24" s="116"/>
      <c r="Z24" s="120" t="s">
        <v>227</v>
      </c>
      <c r="AB24" s="96"/>
      <c r="AE24" s="107"/>
      <c r="AF24" s="107"/>
      <c r="AG24" s="108"/>
      <c r="AH24" s="107"/>
      <c r="AI24" s="110"/>
      <c r="AJ24" s="119"/>
      <c r="AK24" s="119"/>
      <c r="AL24" s="119"/>
      <c r="AM24" s="119"/>
      <c r="AN24" s="108"/>
      <c r="AO24" s="119"/>
      <c r="AP24" s="119"/>
      <c r="AQ24" s="119"/>
    </row>
    <row r="25" spans="1:43" ht="12" customHeight="1" x14ac:dyDescent="0.2">
      <c r="A25" s="79" t="s">
        <v>79</v>
      </c>
      <c r="B25" s="63" t="s">
        <v>70</v>
      </c>
      <c r="C25" s="79" t="s">
        <v>224</v>
      </c>
      <c r="D25" s="79"/>
      <c r="E25" s="79" t="s">
        <v>225</v>
      </c>
      <c r="F25" s="64"/>
      <c r="G25" s="112">
        <v>44</v>
      </c>
      <c r="H25" s="109"/>
      <c r="I25" s="79">
        <v>38</v>
      </c>
      <c r="K25" s="63" t="s">
        <v>226</v>
      </c>
      <c r="O25" s="112"/>
      <c r="P25" s="112"/>
      <c r="Q25" s="112"/>
      <c r="R25" s="112"/>
      <c r="T25" s="120">
        <v>310</v>
      </c>
      <c r="U25" s="120"/>
      <c r="V25" s="116"/>
      <c r="W25" s="120">
        <v>650</v>
      </c>
      <c r="X25" s="116"/>
      <c r="Y25" s="116"/>
      <c r="Z25" s="120" t="s">
        <v>228</v>
      </c>
      <c r="AB25" s="96"/>
      <c r="AE25" s="107"/>
      <c r="AF25" s="107"/>
      <c r="AG25" s="108"/>
      <c r="AH25" s="107"/>
      <c r="AI25" s="110"/>
      <c r="AJ25" s="107"/>
      <c r="AK25" s="107"/>
      <c r="AL25" s="107"/>
      <c r="AM25" s="107"/>
      <c r="AN25" s="108"/>
      <c r="AO25" s="119"/>
      <c r="AP25" s="119"/>
      <c r="AQ25" s="119"/>
    </row>
    <row r="26" spans="1:43" ht="12" customHeight="1" x14ac:dyDescent="0.2">
      <c r="A26" s="79" t="s">
        <v>71</v>
      </c>
      <c r="B26" s="63" t="s">
        <v>70</v>
      </c>
      <c r="C26" s="79" t="s">
        <v>224</v>
      </c>
      <c r="D26" s="79"/>
      <c r="E26" s="79" t="s">
        <v>225</v>
      </c>
      <c r="F26" s="64"/>
      <c r="G26" s="112">
        <v>49</v>
      </c>
      <c r="H26" s="109"/>
      <c r="I26" s="79">
        <v>45</v>
      </c>
      <c r="K26" s="63" t="s">
        <v>226</v>
      </c>
      <c r="O26" s="112"/>
      <c r="P26" s="112"/>
      <c r="Q26" s="112"/>
      <c r="R26" s="112"/>
      <c r="T26" s="120">
        <v>330</v>
      </c>
      <c r="U26" s="120"/>
      <c r="V26" s="116"/>
      <c r="W26" s="120">
        <v>600</v>
      </c>
      <c r="X26" s="116"/>
      <c r="Y26" s="116"/>
      <c r="Z26" s="120" t="s">
        <v>229</v>
      </c>
      <c r="AB26" s="96"/>
      <c r="AE26" s="107"/>
      <c r="AF26" s="107"/>
      <c r="AG26" s="108"/>
      <c r="AH26" s="107"/>
      <c r="AI26" s="110"/>
      <c r="AJ26" s="110"/>
      <c r="AK26" s="110"/>
      <c r="AL26" s="110"/>
      <c r="AM26" s="110"/>
      <c r="AN26" s="110"/>
      <c r="AO26" s="119"/>
      <c r="AP26" s="119"/>
      <c r="AQ26" s="119"/>
    </row>
    <row r="27" spans="1:43" ht="12" customHeight="1" x14ac:dyDescent="0.2">
      <c r="A27" s="79" t="s">
        <v>82</v>
      </c>
      <c r="B27" s="63" t="s">
        <v>70</v>
      </c>
      <c r="C27" s="79" t="s">
        <v>224</v>
      </c>
      <c r="D27" s="79"/>
      <c r="E27" s="79" t="s">
        <v>225</v>
      </c>
      <c r="F27" s="64"/>
      <c r="G27" s="112">
        <v>52</v>
      </c>
      <c r="H27" s="109"/>
      <c r="I27" s="79">
        <v>52</v>
      </c>
      <c r="K27" s="63" t="s">
        <v>226</v>
      </c>
      <c r="O27" s="112"/>
      <c r="P27" s="112"/>
      <c r="Q27" s="112"/>
      <c r="R27" s="112"/>
      <c r="T27" s="120">
        <v>360</v>
      </c>
      <c r="U27" s="120"/>
      <c r="V27" s="116"/>
      <c r="W27" s="120">
        <v>550</v>
      </c>
      <c r="X27" s="116"/>
      <c r="Y27" s="116"/>
      <c r="Z27" s="120" t="s">
        <v>230</v>
      </c>
      <c r="AB27" s="96"/>
      <c r="AE27" s="107"/>
      <c r="AF27" s="107"/>
      <c r="AG27" s="108"/>
      <c r="AH27" s="107"/>
      <c r="AI27" s="110"/>
      <c r="AJ27" s="116"/>
      <c r="AK27" s="116"/>
      <c r="AL27" s="107"/>
      <c r="AM27" s="116"/>
      <c r="AN27" s="116"/>
      <c r="AO27" s="116"/>
      <c r="AP27" s="119"/>
      <c r="AQ27" s="119"/>
    </row>
    <row r="28" spans="1:43" ht="12" customHeight="1" x14ac:dyDescent="0.2">
      <c r="A28" s="79" t="s">
        <v>83</v>
      </c>
      <c r="B28" s="63" t="s">
        <v>70</v>
      </c>
      <c r="C28" s="79" t="s">
        <v>224</v>
      </c>
      <c r="D28" s="79"/>
      <c r="E28" s="79" t="s">
        <v>225</v>
      </c>
      <c r="F28" s="64"/>
      <c r="G28" s="112">
        <v>55</v>
      </c>
      <c r="H28" s="109"/>
      <c r="I28" s="79">
        <v>52</v>
      </c>
      <c r="K28" s="63" t="s">
        <v>231</v>
      </c>
      <c r="O28" s="112"/>
      <c r="P28" s="112"/>
      <c r="Q28" s="112"/>
      <c r="R28" s="112"/>
      <c r="T28" s="120">
        <v>400</v>
      </c>
      <c r="U28" s="120"/>
      <c r="V28" s="116"/>
      <c r="W28" s="120">
        <v>500</v>
      </c>
      <c r="X28" s="116"/>
      <c r="Y28" s="116"/>
      <c r="Z28" s="120" t="s">
        <v>232</v>
      </c>
      <c r="AB28" s="96"/>
      <c r="AE28" s="107"/>
      <c r="AF28" s="107"/>
      <c r="AG28" s="108"/>
      <c r="AH28" s="107"/>
      <c r="AI28" s="110"/>
      <c r="AJ28" s="110"/>
      <c r="AK28" s="110"/>
      <c r="AL28" s="107"/>
      <c r="AM28" s="110"/>
      <c r="AN28" s="108"/>
      <c r="AO28" s="119"/>
      <c r="AP28" s="119"/>
      <c r="AQ28" s="119"/>
    </row>
    <row r="29" spans="1:43" ht="12" customHeight="1" x14ac:dyDescent="0.2">
      <c r="A29" s="79" t="s">
        <v>80</v>
      </c>
      <c r="B29" s="63" t="s">
        <v>70</v>
      </c>
      <c r="C29" s="79" t="s">
        <v>224</v>
      </c>
      <c r="D29" s="79"/>
      <c r="E29" s="79" t="s">
        <v>225</v>
      </c>
      <c r="F29" s="64"/>
      <c r="G29" s="112">
        <v>57</v>
      </c>
      <c r="H29" s="109"/>
      <c r="I29" s="79">
        <v>59</v>
      </c>
      <c r="K29" s="63" t="s">
        <v>231</v>
      </c>
      <c r="O29" s="112"/>
      <c r="P29" s="112"/>
      <c r="Q29" s="112"/>
      <c r="R29" s="112"/>
      <c r="T29" s="120">
        <v>440</v>
      </c>
      <c r="U29" s="120"/>
      <c r="V29" s="116"/>
      <c r="W29" s="120" t="s">
        <v>215</v>
      </c>
      <c r="X29" s="116"/>
      <c r="Y29" s="116"/>
      <c r="Z29" s="120" t="s">
        <v>233</v>
      </c>
      <c r="AB29" s="96"/>
      <c r="AE29" s="107"/>
      <c r="AF29" s="107"/>
      <c r="AG29" s="108"/>
      <c r="AH29" s="107"/>
      <c r="AI29" s="107"/>
      <c r="AJ29" s="107"/>
      <c r="AK29" s="119"/>
      <c r="AL29" s="119"/>
      <c r="AM29" s="119"/>
      <c r="AN29" s="108"/>
      <c r="AO29" s="119"/>
      <c r="AP29" s="119"/>
      <c r="AQ29" s="119"/>
    </row>
    <row r="30" spans="1:43" ht="12" customHeight="1" x14ac:dyDescent="0.2">
      <c r="A30" s="79"/>
      <c r="D30" s="79"/>
      <c r="F30" s="64"/>
      <c r="H30" s="109"/>
      <c r="O30" s="112"/>
      <c r="P30" s="112"/>
      <c r="Q30" s="112"/>
      <c r="R30" s="112"/>
      <c r="T30" s="120">
        <v>500</v>
      </c>
      <c r="U30" s="120"/>
      <c r="V30" s="116"/>
      <c r="W30" s="120" t="s">
        <v>216</v>
      </c>
      <c r="X30" s="116"/>
      <c r="Y30" s="116"/>
      <c r="Z30" s="120" t="s">
        <v>234</v>
      </c>
      <c r="AB30" s="96"/>
      <c r="AE30" s="107"/>
      <c r="AF30" s="107"/>
      <c r="AG30" s="108"/>
      <c r="AH30" s="107"/>
      <c r="AI30" s="107"/>
      <c r="AJ30" s="121"/>
      <c r="AK30" s="121"/>
      <c r="AL30" s="121"/>
      <c r="AM30" s="121"/>
      <c r="AN30" s="108"/>
      <c r="AO30" s="119"/>
      <c r="AP30" s="119"/>
      <c r="AQ30" s="119"/>
    </row>
    <row r="31" spans="1:43" ht="12" customHeight="1" x14ac:dyDescent="0.2">
      <c r="A31" s="79" t="s">
        <v>89</v>
      </c>
      <c r="B31" s="63" t="s">
        <v>70</v>
      </c>
      <c r="C31" s="79" t="s">
        <v>235</v>
      </c>
      <c r="D31" s="79"/>
      <c r="E31" s="79" t="s">
        <v>225</v>
      </c>
      <c r="F31" s="64"/>
      <c r="G31" s="112">
        <v>38</v>
      </c>
      <c r="H31" s="109"/>
      <c r="I31" s="79">
        <v>38</v>
      </c>
      <c r="K31" s="63" t="s">
        <v>226</v>
      </c>
      <c r="O31" s="112"/>
      <c r="P31" s="112"/>
      <c r="Q31" s="112"/>
      <c r="R31" s="112"/>
      <c r="T31" s="120">
        <v>900</v>
      </c>
      <c r="U31" s="120"/>
      <c r="V31" s="116"/>
      <c r="W31" s="116"/>
      <c r="X31" s="116"/>
      <c r="Y31" s="116">
        <v>500</v>
      </c>
      <c r="Z31" s="116"/>
      <c r="AB31" s="96"/>
      <c r="AE31" s="107"/>
      <c r="AF31" s="107"/>
      <c r="AG31" s="108"/>
      <c r="AH31" s="107"/>
      <c r="AI31" s="107"/>
      <c r="AJ31" s="121"/>
      <c r="AK31" s="121"/>
      <c r="AL31" s="121"/>
      <c r="AM31" s="121"/>
      <c r="AN31" s="108"/>
      <c r="AO31" s="119"/>
      <c r="AP31" s="119"/>
      <c r="AQ31" s="119"/>
    </row>
    <row r="32" spans="1:43" ht="12" customHeight="1" x14ac:dyDescent="0.2">
      <c r="A32" s="79" t="s">
        <v>236</v>
      </c>
      <c r="B32" s="63" t="s">
        <v>70</v>
      </c>
      <c r="C32" s="79" t="s">
        <v>235</v>
      </c>
      <c r="D32" s="79"/>
      <c r="E32" s="79" t="s">
        <v>225</v>
      </c>
      <c r="F32" s="64"/>
      <c r="G32" s="112">
        <v>45</v>
      </c>
      <c r="H32" s="109"/>
      <c r="I32" s="79">
        <v>38</v>
      </c>
      <c r="K32" s="63" t="s">
        <v>226</v>
      </c>
      <c r="O32" s="112"/>
      <c r="P32" s="112"/>
      <c r="Q32" s="112"/>
      <c r="R32" s="112"/>
      <c r="AB32" s="96"/>
      <c r="AE32" s="107"/>
      <c r="AF32" s="107"/>
      <c r="AG32" s="108"/>
      <c r="AH32" s="107"/>
      <c r="AI32" s="107"/>
      <c r="AJ32" s="121"/>
      <c r="AK32" s="121"/>
      <c r="AL32" s="121"/>
      <c r="AM32" s="121"/>
      <c r="AN32" s="108"/>
      <c r="AO32" s="119"/>
      <c r="AP32" s="119"/>
      <c r="AQ32" s="119"/>
    </row>
    <row r="33" spans="1:43" ht="12" customHeight="1" x14ac:dyDescent="0.2">
      <c r="A33" s="79" t="s">
        <v>87</v>
      </c>
      <c r="B33" s="63" t="s">
        <v>70</v>
      </c>
      <c r="C33" s="79" t="s">
        <v>235</v>
      </c>
      <c r="D33" s="79"/>
      <c r="E33" s="79" t="s">
        <v>225</v>
      </c>
      <c r="F33" s="64"/>
      <c r="G33" s="112">
        <v>50</v>
      </c>
      <c r="H33" s="109"/>
      <c r="I33" s="79">
        <v>45</v>
      </c>
      <c r="K33" s="63" t="s">
        <v>226</v>
      </c>
      <c r="O33" s="112"/>
      <c r="P33" s="112"/>
      <c r="Q33" s="112"/>
      <c r="R33" s="112"/>
      <c r="AB33" s="96"/>
      <c r="AE33" s="107"/>
      <c r="AF33" s="107"/>
      <c r="AG33" s="107"/>
      <c r="AH33" s="107"/>
      <c r="AI33" s="107"/>
      <c r="AJ33" s="121"/>
      <c r="AK33" s="121"/>
      <c r="AL33" s="121"/>
      <c r="AM33" s="121"/>
      <c r="AN33" s="119"/>
      <c r="AO33" s="119"/>
      <c r="AP33" s="119"/>
      <c r="AQ33" s="119"/>
    </row>
    <row r="34" spans="1:43" ht="12" customHeight="1" x14ac:dyDescent="0.2">
      <c r="A34" s="79" t="s">
        <v>237</v>
      </c>
      <c r="B34" s="63" t="s">
        <v>70</v>
      </c>
      <c r="C34" s="79" t="s">
        <v>235</v>
      </c>
      <c r="D34" s="79"/>
      <c r="E34" s="79" t="s">
        <v>225</v>
      </c>
      <c r="F34" s="64"/>
      <c r="G34" s="112">
        <v>52</v>
      </c>
      <c r="H34" s="109"/>
      <c r="I34" s="79">
        <v>52</v>
      </c>
      <c r="K34" s="63" t="s">
        <v>226</v>
      </c>
      <c r="O34" s="112"/>
      <c r="P34" s="112"/>
      <c r="Q34" s="112"/>
      <c r="R34" s="112"/>
      <c r="T34" s="122" t="s">
        <v>238</v>
      </c>
      <c r="U34" s="122"/>
      <c r="V34" s="122"/>
      <c r="W34" s="122"/>
      <c r="X34" s="122"/>
      <c r="Y34" s="122"/>
      <c r="Z34" s="122"/>
      <c r="AB34" s="96"/>
      <c r="AE34" s="107"/>
      <c r="AF34" s="107"/>
      <c r="AG34" s="107"/>
      <c r="AH34" s="107"/>
      <c r="AI34" s="107"/>
      <c r="AJ34" s="121"/>
      <c r="AK34" s="121"/>
      <c r="AL34" s="121"/>
      <c r="AM34" s="121"/>
      <c r="AN34" s="119"/>
      <c r="AO34" s="119"/>
      <c r="AP34" s="119"/>
      <c r="AQ34" s="119"/>
    </row>
    <row r="35" spans="1:43" ht="12" customHeight="1" x14ac:dyDescent="0.2">
      <c r="A35" s="79" t="s">
        <v>239</v>
      </c>
      <c r="B35" s="63" t="s">
        <v>70</v>
      </c>
      <c r="C35" s="79" t="s">
        <v>235</v>
      </c>
      <c r="D35" s="79"/>
      <c r="E35" s="79" t="s">
        <v>225</v>
      </c>
      <c r="F35" s="64"/>
      <c r="G35" s="112">
        <v>55</v>
      </c>
      <c r="H35" s="109"/>
      <c r="I35" s="79">
        <v>52</v>
      </c>
      <c r="K35" s="63" t="s">
        <v>231</v>
      </c>
      <c r="O35" s="112"/>
      <c r="P35" s="112"/>
      <c r="Q35" s="112"/>
      <c r="R35" s="112"/>
      <c r="T35" s="122" t="s">
        <v>240</v>
      </c>
      <c r="U35" s="122"/>
      <c r="V35" s="122"/>
      <c r="W35" s="122"/>
      <c r="X35" s="122"/>
      <c r="Y35" s="122"/>
      <c r="Z35" s="122"/>
      <c r="AB35" s="96"/>
      <c r="AE35" s="107"/>
      <c r="AF35" s="107"/>
      <c r="AG35" s="107"/>
      <c r="AH35" s="107"/>
      <c r="AI35" s="107"/>
      <c r="AJ35" s="121"/>
      <c r="AK35" s="121"/>
      <c r="AL35" s="121"/>
      <c r="AM35" s="121"/>
      <c r="AN35" s="119"/>
      <c r="AO35" s="119"/>
      <c r="AP35" s="119"/>
      <c r="AQ35" s="119"/>
    </row>
    <row r="36" spans="1:43" ht="12" customHeight="1" x14ac:dyDescent="0.2">
      <c r="A36" s="79" t="s">
        <v>241</v>
      </c>
      <c r="B36" s="63" t="s">
        <v>70</v>
      </c>
      <c r="C36" s="79" t="s">
        <v>235</v>
      </c>
      <c r="D36" s="79"/>
      <c r="E36" s="79" t="s">
        <v>225</v>
      </c>
      <c r="F36" s="64"/>
      <c r="G36" s="112">
        <v>57</v>
      </c>
      <c r="H36" s="109"/>
      <c r="I36" s="79">
        <v>59</v>
      </c>
      <c r="K36" s="63" t="s">
        <v>231</v>
      </c>
      <c r="O36" s="112"/>
      <c r="P36" s="112"/>
      <c r="Q36" s="112"/>
      <c r="R36" s="112"/>
      <c r="T36" s="122" t="s">
        <v>242</v>
      </c>
      <c r="U36" s="122"/>
      <c r="V36" s="122"/>
      <c r="W36" s="122"/>
      <c r="X36" s="122"/>
      <c r="Y36" s="122"/>
      <c r="Z36" s="122"/>
      <c r="AB36" s="96"/>
      <c r="AE36" s="107"/>
      <c r="AF36" s="107"/>
      <c r="AG36" s="107"/>
      <c r="AH36" s="107"/>
      <c r="AI36" s="107"/>
      <c r="AJ36" s="121"/>
      <c r="AK36" s="121"/>
      <c r="AL36" s="121"/>
      <c r="AM36" s="121"/>
      <c r="AN36" s="119"/>
      <c r="AO36" s="119"/>
      <c r="AP36" s="119"/>
      <c r="AQ36" s="107"/>
    </row>
    <row r="37" spans="1:43" ht="12" customHeight="1" x14ac:dyDescent="0.2">
      <c r="A37" s="79"/>
      <c r="D37" s="79"/>
      <c r="F37" s="79"/>
      <c r="H37" s="109"/>
      <c r="O37" s="112"/>
      <c r="P37" s="112"/>
      <c r="Q37" s="112"/>
      <c r="R37" s="112"/>
      <c r="AE37" s="107"/>
      <c r="AF37" s="107"/>
      <c r="AG37" s="107"/>
      <c r="AH37" s="107"/>
      <c r="AI37" s="107"/>
      <c r="AJ37" s="121"/>
      <c r="AK37" s="121"/>
      <c r="AL37" s="121"/>
      <c r="AM37" s="121"/>
      <c r="AN37" s="119"/>
      <c r="AO37" s="119"/>
      <c r="AP37" s="119"/>
      <c r="AQ37" s="107"/>
    </row>
    <row r="38" spans="1:43" ht="12" customHeight="1" x14ac:dyDescent="0.2">
      <c r="A38" s="79" t="s">
        <v>243</v>
      </c>
      <c r="B38" s="63" t="s">
        <v>70</v>
      </c>
      <c r="C38" s="79" t="s">
        <v>244</v>
      </c>
      <c r="D38" s="79"/>
      <c r="E38" s="79" t="s">
        <v>245</v>
      </c>
      <c r="F38" s="64"/>
      <c r="G38" s="112">
        <v>38</v>
      </c>
      <c r="H38" s="109"/>
      <c r="I38" s="79">
        <v>46</v>
      </c>
      <c r="K38" s="63" t="s">
        <v>231</v>
      </c>
      <c r="O38" s="112"/>
      <c r="P38" s="112"/>
      <c r="Q38" s="112"/>
      <c r="R38" s="112"/>
      <c r="S38" s="376"/>
      <c r="T38" s="376" t="s">
        <v>246</v>
      </c>
      <c r="U38" s="376"/>
      <c r="V38" s="376"/>
      <c r="W38" s="376"/>
      <c r="X38" s="377"/>
      <c r="Y38" s="377"/>
      <c r="Z38" s="377"/>
      <c r="AA38" s="377"/>
      <c r="AE38" s="107"/>
      <c r="AF38" s="107"/>
      <c r="AG38" s="107"/>
      <c r="AH38" s="107"/>
      <c r="AI38" s="107"/>
      <c r="AJ38" s="123"/>
      <c r="AK38" s="108"/>
      <c r="AL38" s="107"/>
      <c r="AM38" s="107"/>
      <c r="AN38" s="121"/>
      <c r="AO38" s="121"/>
      <c r="AP38" s="107"/>
      <c r="AQ38" s="107"/>
    </row>
    <row r="39" spans="1:43" ht="12" customHeight="1" x14ac:dyDescent="0.2">
      <c r="A39" s="79" t="s">
        <v>247</v>
      </c>
      <c r="B39" s="63" t="s">
        <v>70</v>
      </c>
      <c r="C39" s="79" t="s">
        <v>244</v>
      </c>
      <c r="D39" s="79"/>
      <c r="E39" s="79" t="s">
        <v>245</v>
      </c>
      <c r="F39" s="64"/>
      <c r="G39" s="112">
        <v>44</v>
      </c>
      <c r="H39" s="109"/>
      <c r="I39" s="79">
        <v>46</v>
      </c>
      <c r="K39" s="63" t="s">
        <v>231</v>
      </c>
      <c r="O39" s="112"/>
      <c r="P39" s="112"/>
      <c r="Q39" s="112"/>
      <c r="R39" s="112"/>
      <c r="S39" s="378"/>
      <c r="T39" s="351" t="s">
        <v>248</v>
      </c>
      <c r="U39" s="351" t="s">
        <v>249</v>
      </c>
      <c r="V39" s="351" t="s">
        <v>250</v>
      </c>
      <c r="W39" s="351" t="s">
        <v>251</v>
      </c>
      <c r="X39" s="351"/>
      <c r="Y39" s="351"/>
      <c r="Z39" s="351"/>
      <c r="AA39" s="378"/>
      <c r="AE39" s="107"/>
      <c r="AF39" s="107"/>
      <c r="AG39" s="107"/>
      <c r="AH39" s="121"/>
      <c r="AI39" s="107"/>
      <c r="AJ39" s="107"/>
      <c r="AK39" s="108"/>
      <c r="AL39" s="107"/>
      <c r="AM39" s="107"/>
      <c r="AN39" s="107"/>
      <c r="AO39" s="107"/>
      <c r="AP39" s="107"/>
      <c r="AQ39" s="107"/>
    </row>
    <row r="40" spans="1:43" ht="12" customHeight="1" x14ac:dyDescent="0.2">
      <c r="A40" s="79" t="s">
        <v>252</v>
      </c>
      <c r="B40" s="63" t="s">
        <v>70</v>
      </c>
      <c r="C40" s="79" t="s">
        <v>244</v>
      </c>
      <c r="D40" s="79"/>
      <c r="E40" s="79" t="s">
        <v>245</v>
      </c>
      <c r="F40" s="64"/>
      <c r="G40" s="112">
        <v>48</v>
      </c>
      <c r="H40" s="109"/>
      <c r="I40" s="79">
        <v>46</v>
      </c>
      <c r="K40" s="63" t="s">
        <v>231</v>
      </c>
      <c r="O40" s="112"/>
      <c r="P40" s="112"/>
      <c r="Q40" s="112"/>
      <c r="R40" s="112"/>
      <c r="AE40" s="107"/>
      <c r="AF40" s="107"/>
      <c r="AG40" s="107"/>
      <c r="AH40" s="124"/>
      <c r="AI40" s="107"/>
      <c r="AJ40" s="107"/>
      <c r="AK40" s="108"/>
      <c r="AL40" s="107"/>
      <c r="AM40" s="107"/>
      <c r="AN40" s="107"/>
      <c r="AO40" s="107"/>
      <c r="AP40" s="107"/>
      <c r="AQ40" s="107"/>
    </row>
    <row r="41" spans="1:43" ht="12" customHeight="1" x14ac:dyDescent="0.2">
      <c r="A41" s="79" t="s">
        <v>253</v>
      </c>
      <c r="B41" s="63" t="s">
        <v>70</v>
      </c>
      <c r="C41" s="79" t="s">
        <v>244</v>
      </c>
      <c r="D41" s="79"/>
      <c r="E41" s="79" t="s">
        <v>245</v>
      </c>
      <c r="F41" s="64"/>
      <c r="G41" s="112">
        <v>52</v>
      </c>
      <c r="H41" s="109"/>
      <c r="I41" s="79">
        <v>46</v>
      </c>
      <c r="K41" s="63" t="s">
        <v>231</v>
      </c>
      <c r="O41" s="112"/>
      <c r="P41" s="112"/>
      <c r="Q41" s="112"/>
      <c r="R41" s="112"/>
      <c r="S41" s="352"/>
      <c r="T41" s="352" t="s">
        <v>254</v>
      </c>
      <c r="U41" s="352"/>
      <c r="V41" s="352"/>
      <c r="W41" s="352"/>
      <c r="X41" s="374"/>
      <c r="Y41" s="374"/>
      <c r="Z41" s="375" t="s">
        <v>255</v>
      </c>
      <c r="AA41" s="374"/>
      <c r="AE41" s="107"/>
      <c r="AF41" s="121"/>
      <c r="AG41" s="121"/>
      <c r="AH41" s="107"/>
      <c r="AI41" s="121"/>
      <c r="AJ41" s="107"/>
      <c r="AK41" s="108"/>
      <c r="AL41" s="107"/>
      <c r="AM41" s="107"/>
      <c r="AN41" s="107"/>
      <c r="AO41" s="107"/>
      <c r="AP41" s="107"/>
      <c r="AQ41" s="107"/>
    </row>
    <row r="42" spans="1:43" ht="12" customHeight="1" x14ac:dyDescent="0.2">
      <c r="A42" s="79" t="s">
        <v>256</v>
      </c>
      <c r="B42" s="63" t="s">
        <v>70</v>
      </c>
      <c r="C42" s="79" t="s">
        <v>244</v>
      </c>
      <c r="D42" s="79"/>
      <c r="E42" s="79" t="s">
        <v>245</v>
      </c>
      <c r="F42" s="64"/>
      <c r="G42" s="112">
        <v>56</v>
      </c>
      <c r="H42" s="109"/>
      <c r="I42" s="79">
        <v>58</v>
      </c>
      <c r="K42" s="63" t="s">
        <v>231</v>
      </c>
      <c r="O42" s="112"/>
      <c r="P42" s="112"/>
      <c r="Q42" s="112"/>
      <c r="R42" s="112"/>
      <c r="S42" s="96"/>
      <c r="T42" s="63" t="s">
        <v>257</v>
      </c>
      <c r="U42" s="350"/>
      <c r="V42" s="350"/>
      <c r="W42" s="350"/>
      <c r="X42" s="350"/>
      <c r="Y42" s="350"/>
      <c r="Z42" s="125">
        <v>6.4</v>
      </c>
      <c r="AA42" s="96"/>
      <c r="AE42" s="121"/>
      <c r="AF42" s="124"/>
      <c r="AG42" s="124"/>
      <c r="AH42" s="123"/>
      <c r="AI42" s="124"/>
      <c r="AJ42" s="107"/>
      <c r="AK42" s="108"/>
      <c r="AL42" s="107"/>
      <c r="AM42" s="107"/>
      <c r="AN42" s="107"/>
      <c r="AO42" s="119"/>
      <c r="AP42" s="107"/>
      <c r="AQ42" s="107"/>
    </row>
    <row r="43" spans="1:43" ht="12" customHeight="1" x14ac:dyDescent="0.2">
      <c r="A43" s="79" t="s">
        <v>258</v>
      </c>
      <c r="B43" s="63" t="s">
        <v>70</v>
      </c>
      <c r="C43" s="79" t="s">
        <v>244</v>
      </c>
      <c r="D43" s="79"/>
      <c r="E43" s="79" t="s">
        <v>245</v>
      </c>
      <c r="F43" s="64"/>
      <c r="G43" s="112">
        <v>58</v>
      </c>
      <c r="H43" s="109"/>
      <c r="I43" s="79">
        <v>65</v>
      </c>
      <c r="K43" s="63" t="s">
        <v>231</v>
      </c>
      <c r="L43" s="96"/>
      <c r="M43" s="96"/>
      <c r="N43" s="96"/>
      <c r="O43" s="112"/>
      <c r="P43" s="112"/>
      <c r="Q43" s="112"/>
      <c r="R43" s="112"/>
      <c r="S43" s="96"/>
      <c r="T43" s="96" t="s">
        <v>259</v>
      </c>
      <c r="U43" s="96"/>
      <c r="V43" s="96"/>
      <c r="W43" s="96"/>
      <c r="X43" s="96"/>
      <c r="Y43" s="96"/>
      <c r="Z43" s="125">
        <v>25</v>
      </c>
      <c r="AA43" s="96"/>
      <c r="AE43" s="124"/>
      <c r="AF43" s="107"/>
      <c r="AG43" s="107"/>
      <c r="AH43" s="121"/>
      <c r="AI43" s="119"/>
      <c r="AJ43" s="107"/>
      <c r="AK43" s="108"/>
      <c r="AL43" s="107"/>
      <c r="AM43" s="123"/>
      <c r="AN43" s="107"/>
      <c r="AO43" s="107"/>
      <c r="AP43" s="107"/>
      <c r="AQ43" s="107"/>
    </row>
    <row r="44" spans="1:43" ht="12" customHeight="1" x14ac:dyDescent="0.2">
      <c r="A44" s="79"/>
      <c r="D44" s="79"/>
      <c r="F44" s="64"/>
      <c r="H44" s="109"/>
      <c r="J44" s="65"/>
      <c r="K44" s="96"/>
      <c r="L44" s="96"/>
      <c r="M44" s="96"/>
      <c r="N44" s="96"/>
      <c r="O44" s="112"/>
      <c r="P44" s="112"/>
      <c r="Q44" s="112"/>
      <c r="R44" s="112"/>
      <c r="T44" s="63" t="s">
        <v>260</v>
      </c>
      <c r="Z44" s="125">
        <v>46</v>
      </c>
    </row>
    <row r="45" spans="1:43" ht="12" customHeight="1" x14ac:dyDescent="0.2">
      <c r="A45" s="79" t="s">
        <v>261</v>
      </c>
      <c r="B45" s="63" t="s">
        <v>70</v>
      </c>
      <c r="C45" s="79" t="s">
        <v>262</v>
      </c>
      <c r="D45" s="79"/>
      <c r="E45" s="79" t="s">
        <v>263</v>
      </c>
      <c r="F45" s="64"/>
      <c r="G45" s="112">
        <v>52</v>
      </c>
      <c r="H45" s="109"/>
      <c r="I45" s="79">
        <v>48</v>
      </c>
      <c r="J45" s="65"/>
      <c r="K45" s="63" t="s">
        <v>231</v>
      </c>
      <c r="L45" s="96"/>
      <c r="M45" s="96"/>
      <c r="N45" s="96"/>
      <c r="O45" s="112"/>
      <c r="P45" s="112"/>
      <c r="Q45" s="112"/>
      <c r="R45" s="112"/>
      <c r="T45" s="63" t="s">
        <v>264</v>
      </c>
      <c r="Z45" s="125">
        <v>66</v>
      </c>
    </row>
    <row r="46" spans="1:43" ht="12" customHeight="1" x14ac:dyDescent="0.2">
      <c r="A46" s="79" t="s">
        <v>265</v>
      </c>
      <c r="B46" s="63" t="s">
        <v>70</v>
      </c>
      <c r="C46" s="79" t="s">
        <v>262</v>
      </c>
      <c r="D46" s="79"/>
      <c r="E46" s="79" t="s">
        <v>263</v>
      </c>
      <c r="F46" s="64"/>
      <c r="G46" s="112">
        <v>57</v>
      </c>
      <c r="H46" s="109"/>
      <c r="I46" s="79">
        <v>71</v>
      </c>
      <c r="J46" s="65"/>
      <c r="K46" s="63" t="s">
        <v>231</v>
      </c>
      <c r="L46" s="96"/>
      <c r="M46" s="96"/>
      <c r="N46" s="96"/>
      <c r="O46" s="112"/>
      <c r="P46" s="112"/>
      <c r="Q46" s="112"/>
      <c r="R46" s="112"/>
      <c r="Z46" s="126"/>
    </row>
    <row r="47" spans="1:43" ht="12" customHeight="1" x14ac:dyDescent="0.2">
      <c r="A47" s="79"/>
      <c r="D47" s="79"/>
      <c r="F47" s="64"/>
      <c r="H47" s="109"/>
      <c r="J47" s="65"/>
      <c r="K47" s="96"/>
      <c r="L47" s="96"/>
      <c r="M47" s="96"/>
      <c r="N47" s="96"/>
      <c r="O47" s="112"/>
      <c r="P47" s="112"/>
      <c r="Q47" s="112"/>
      <c r="R47" s="112"/>
      <c r="S47" s="352"/>
      <c r="T47" s="352" t="s">
        <v>266</v>
      </c>
      <c r="U47" s="352"/>
      <c r="V47" s="352"/>
      <c r="W47" s="352"/>
      <c r="X47" s="352"/>
      <c r="Y47" s="352"/>
      <c r="Z47" s="375" t="s">
        <v>267</v>
      </c>
      <c r="AA47" s="352"/>
    </row>
    <row r="48" spans="1:43" ht="12" customHeight="1" x14ac:dyDescent="0.2">
      <c r="A48" s="79" t="s">
        <v>268</v>
      </c>
      <c r="B48" s="63" t="s">
        <v>70</v>
      </c>
      <c r="C48" s="79" t="s">
        <v>269</v>
      </c>
      <c r="D48" s="79"/>
      <c r="E48" s="79" t="s">
        <v>225</v>
      </c>
      <c r="F48" s="64"/>
      <c r="G48" s="112">
        <v>58</v>
      </c>
      <c r="H48" s="109"/>
      <c r="I48" s="79">
        <v>54</v>
      </c>
      <c r="J48" s="65"/>
      <c r="K48" s="63" t="s">
        <v>231</v>
      </c>
      <c r="L48" s="96"/>
      <c r="M48" s="96"/>
      <c r="N48" s="96"/>
      <c r="O48" s="112"/>
      <c r="P48" s="112"/>
      <c r="Q48" s="112"/>
      <c r="R48" s="112"/>
      <c r="T48" s="110" t="s">
        <v>270</v>
      </c>
      <c r="U48" s="110"/>
      <c r="V48" s="110"/>
      <c r="W48" s="110"/>
      <c r="X48" s="110"/>
      <c r="Z48" s="127"/>
    </row>
    <row r="49" spans="1:27" ht="12" customHeight="1" x14ac:dyDescent="0.2">
      <c r="A49" s="79" t="s">
        <v>81</v>
      </c>
      <c r="B49" s="63" t="s">
        <v>70</v>
      </c>
      <c r="C49" s="79" t="s">
        <v>269</v>
      </c>
      <c r="D49" s="79"/>
      <c r="E49" s="79" t="s">
        <v>225</v>
      </c>
      <c r="F49" s="64"/>
      <c r="G49" s="112">
        <v>60</v>
      </c>
      <c r="H49" s="109"/>
      <c r="I49" s="79">
        <v>61</v>
      </c>
      <c r="J49" s="65"/>
      <c r="K49" s="63" t="s">
        <v>231</v>
      </c>
      <c r="L49" s="96"/>
      <c r="M49" s="96"/>
      <c r="N49" s="96"/>
      <c r="T49" s="110" t="s">
        <v>271</v>
      </c>
      <c r="Z49" s="127"/>
    </row>
    <row r="50" spans="1:27" ht="12" customHeight="1" x14ac:dyDescent="0.2">
      <c r="D50" s="79"/>
      <c r="F50" s="64"/>
      <c r="H50" s="109"/>
      <c r="J50" s="65"/>
      <c r="K50" s="96"/>
      <c r="L50" s="96"/>
      <c r="M50" s="96"/>
      <c r="N50" s="96"/>
      <c r="T50" s="110" t="s">
        <v>272</v>
      </c>
      <c r="Z50" s="127"/>
    </row>
    <row r="51" spans="1:27" ht="12" customHeight="1" x14ac:dyDescent="0.2">
      <c r="A51" s="362"/>
      <c r="B51" s="366" t="s">
        <v>217</v>
      </c>
      <c r="C51" s="363"/>
      <c r="D51" s="366"/>
      <c r="E51" s="363"/>
      <c r="F51" s="364"/>
      <c r="G51" s="365"/>
      <c r="H51" s="366"/>
      <c r="I51" s="363"/>
      <c r="J51" s="65"/>
      <c r="K51" s="96"/>
      <c r="L51" s="96"/>
      <c r="M51" s="96"/>
      <c r="N51" s="96"/>
      <c r="T51" s="110" t="s">
        <v>273</v>
      </c>
      <c r="Z51" s="127"/>
    </row>
    <row r="52" spans="1:27" ht="12" customHeight="1" x14ac:dyDescent="0.2">
      <c r="B52" s="63" t="s">
        <v>221</v>
      </c>
      <c r="D52" s="79"/>
      <c r="F52" s="64"/>
      <c r="G52" s="84" t="s">
        <v>220</v>
      </c>
      <c r="H52" s="109"/>
      <c r="I52" s="79">
        <v>50</v>
      </c>
      <c r="J52" s="65"/>
      <c r="K52" s="96"/>
      <c r="L52" s="96"/>
      <c r="M52" s="96"/>
      <c r="N52" s="96"/>
      <c r="T52" s="110" t="s">
        <v>274</v>
      </c>
      <c r="Z52" s="127"/>
    </row>
    <row r="53" spans="1:27" ht="12" customHeight="1" x14ac:dyDescent="0.2">
      <c r="B53" s="63" t="s">
        <v>114</v>
      </c>
      <c r="D53" s="79"/>
      <c r="F53" s="64"/>
      <c r="G53" s="84" t="s">
        <v>220</v>
      </c>
      <c r="H53" s="109"/>
      <c r="I53" s="79">
        <v>80</v>
      </c>
      <c r="J53" s="65"/>
      <c r="K53" s="96"/>
      <c r="L53" s="96"/>
      <c r="M53" s="96"/>
      <c r="N53" s="96"/>
      <c r="Z53" s="126"/>
    </row>
    <row r="54" spans="1:27" ht="12" customHeight="1" x14ac:dyDescent="0.2">
      <c r="B54" s="63" t="s">
        <v>113</v>
      </c>
      <c r="D54" s="79"/>
      <c r="F54" s="64"/>
      <c r="G54" s="84" t="s">
        <v>220</v>
      </c>
      <c r="H54" s="109"/>
      <c r="I54" s="79">
        <v>80</v>
      </c>
      <c r="J54" s="65"/>
      <c r="K54" s="96"/>
      <c r="L54" s="96"/>
      <c r="M54" s="96"/>
      <c r="N54" s="96"/>
      <c r="Z54" s="126"/>
    </row>
    <row r="55" spans="1:27" ht="12" customHeight="1" x14ac:dyDescent="0.2">
      <c r="D55" s="79"/>
      <c r="F55" s="64"/>
      <c r="H55" s="109"/>
      <c r="J55" s="65"/>
      <c r="K55" s="96"/>
      <c r="L55" s="96"/>
      <c r="M55" s="96"/>
      <c r="N55" s="96"/>
      <c r="Z55" s="126"/>
    </row>
    <row r="56" spans="1:27" ht="12" customHeight="1" x14ac:dyDescent="0.2">
      <c r="D56" s="79"/>
      <c r="F56" s="64"/>
      <c r="H56" s="109"/>
      <c r="J56" s="65"/>
      <c r="K56" s="96"/>
      <c r="L56" s="96"/>
      <c r="M56" s="96"/>
      <c r="N56" s="96"/>
      <c r="Z56" s="126"/>
    </row>
    <row r="57" spans="1:27" ht="12" customHeight="1" x14ac:dyDescent="0.2">
      <c r="A57" s="63" t="s">
        <v>64</v>
      </c>
      <c r="B57" s="63" t="s">
        <v>63</v>
      </c>
      <c r="C57" s="79" t="s">
        <v>275</v>
      </c>
      <c r="D57" s="79"/>
      <c r="E57" s="79" t="s">
        <v>196</v>
      </c>
      <c r="F57" s="64"/>
      <c r="G57" s="63">
        <v>41</v>
      </c>
      <c r="H57" s="109"/>
      <c r="I57" s="79">
        <v>23</v>
      </c>
      <c r="J57" s="65"/>
      <c r="K57" s="96" t="s">
        <v>276</v>
      </c>
      <c r="L57" s="96"/>
      <c r="M57" s="96"/>
      <c r="N57" s="96"/>
      <c r="Z57" s="126"/>
    </row>
    <row r="58" spans="1:27" ht="12" customHeight="1" x14ac:dyDescent="0.2">
      <c r="A58" s="63" t="s">
        <v>72</v>
      </c>
      <c r="B58" s="63" t="s">
        <v>63</v>
      </c>
      <c r="C58" s="79" t="s">
        <v>275</v>
      </c>
      <c r="E58" s="79" t="s">
        <v>196</v>
      </c>
      <c r="G58" s="63">
        <v>46</v>
      </c>
      <c r="I58" s="79">
        <v>24</v>
      </c>
      <c r="J58" s="65"/>
      <c r="K58" s="96" t="s">
        <v>276</v>
      </c>
      <c r="L58" s="96"/>
      <c r="M58" s="96"/>
      <c r="N58" s="96"/>
      <c r="S58" s="352"/>
      <c r="T58" s="352" t="s">
        <v>277</v>
      </c>
      <c r="U58" s="352"/>
      <c r="V58" s="352"/>
      <c r="W58" s="352"/>
      <c r="X58" s="352"/>
      <c r="Y58" s="352"/>
      <c r="Z58" s="375" t="s">
        <v>255</v>
      </c>
      <c r="AA58" s="352"/>
    </row>
    <row r="59" spans="1:27" ht="12" customHeight="1" x14ac:dyDescent="0.2">
      <c r="A59" s="63" t="s">
        <v>77</v>
      </c>
      <c r="B59" s="63" t="s">
        <v>63</v>
      </c>
      <c r="C59" s="79" t="s">
        <v>275</v>
      </c>
      <c r="E59" s="79" t="s">
        <v>196</v>
      </c>
      <c r="G59" s="63">
        <v>53</v>
      </c>
      <c r="I59" s="79">
        <v>32</v>
      </c>
      <c r="J59" s="65"/>
      <c r="K59" s="96" t="s">
        <v>276</v>
      </c>
      <c r="T59" s="63" t="s">
        <v>278</v>
      </c>
      <c r="Z59" s="128">
        <v>10.199999999999999</v>
      </c>
    </row>
    <row r="60" spans="1:27" ht="12" customHeight="1" x14ac:dyDescent="0.2">
      <c r="A60" s="63" t="s">
        <v>331</v>
      </c>
      <c r="B60" s="63" t="s">
        <v>63</v>
      </c>
      <c r="C60" s="79" t="s">
        <v>275</v>
      </c>
      <c r="E60" s="79" t="s">
        <v>196</v>
      </c>
      <c r="G60" s="63">
        <v>55</v>
      </c>
      <c r="I60" s="79">
        <v>41</v>
      </c>
      <c r="K60" s="96" t="s">
        <v>276</v>
      </c>
      <c r="T60" s="63" t="s">
        <v>279</v>
      </c>
      <c r="Z60" s="128">
        <f>760*0.016</f>
        <v>12.16</v>
      </c>
    </row>
    <row r="61" spans="1:27" ht="12" customHeight="1" x14ac:dyDescent="0.2">
      <c r="A61" s="63" t="s">
        <v>75</v>
      </c>
      <c r="B61" s="63" t="s">
        <v>63</v>
      </c>
      <c r="C61" s="79" t="s">
        <v>275</v>
      </c>
      <c r="E61" s="79" t="s">
        <v>196</v>
      </c>
      <c r="G61" s="63">
        <v>58</v>
      </c>
      <c r="I61" s="79">
        <v>49</v>
      </c>
      <c r="K61" s="96" t="s">
        <v>276</v>
      </c>
      <c r="T61" s="63" t="s">
        <v>280</v>
      </c>
      <c r="Z61" s="128">
        <f>650*0.016</f>
        <v>10.4</v>
      </c>
    </row>
    <row r="62" spans="1:27" ht="12" customHeight="1" x14ac:dyDescent="0.2">
      <c r="D62" s="79"/>
      <c r="F62" s="64"/>
      <c r="H62" s="109"/>
      <c r="J62" s="65"/>
      <c r="K62" s="96"/>
      <c r="T62" s="63" t="s">
        <v>281</v>
      </c>
      <c r="Z62" s="128">
        <v>4.5</v>
      </c>
    </row>
    <row r="63" spans="1:27" ht="12" customHeight="1" x14ac:dyDescent="0.2">
      <c r="A63" s="362"/>
      <c r="B63" s="366" t="s">
        <v>217</v>
      </c>
      <c r="C63" s="363"/>
      <c r="D63" s="366"/>
      <c r="E63" s="363"/>
      <c r="F63" s="364"/>
      <c r="G63" s="365"/>
      <c r="H63" s="366"/>
      <c r="I63" s="363"/>
      <c r="J63" s="65"/>
      <c r="K63" s="96"/>
      <c r="T63" s="63" t="s">
        <v>282</v>
      </c>
      <c r="Z63" s="128">
        <v>6.4</v>
      </c>
    </row>
    <row r="64" spans="1:27" ht="12" customHeight="1" x14ac:dyDescent="0.2">
      <c r="B64" s="63" t="s">
        <v>221</v>
      </c>
      <c r="D64" s="79"/>
      <c r="F64" s="64"/>
      <c r="G64" s="84" t="s">
        <v>220</v>
      </c>
      <c r="H64" s="109"/>
      <c r="I64" s="79">
        <v>50</v>
      </c>
      <c r="J64" s="65"/>
      <c r="K64" s="96"/>
    </row>
    <row r="65" spans="1:28" ht="12" customHeight="1" x14ac:dyDescent="0.2">
      <c r="B65" s="63" t="s">
        <v>114</v>
      </c>
      <c r="D65" s="79"/>
      <c r="F65" s="64"/>
      <c r="G65" s="84" t="s">
        <v>220</v>
      </c>
      <c r="H65" s="109"/>
      <c r="I65" s="79">
        <v>70</v>
      </c>
      <c r="J65" s="65"/>
      <c r="K65" s="96"/>
      <c r="V65" s="112"/>
    </row>
    <row r="66" spans="1:28" ht="12" customHeight="1" x14ac:dyDescent="0.2">
      <c r="B66" s="63" t="s">
        <v>113</v>
      </c>
      <c r="D66" s="79"/>
      <c r="F66" s="64"/>
      <c r="G66" s="84" t="s">
        <v>220</v>
      </c>
      <c r="H66" s="109"/>
      <c r="I66" s="79">
        <v>70</v>
      </c>
      <c r="J66" s="65"/>
      <c r="K66" s="96"/>
      <c r="T66" s="84" t="s">
        <v>283</v>
      </c>
      <c r="U66" s="128">
        <v>0.7</v>
      </c>
      <c r="V66" s="63" t="s">
        <v>284</v>
      </c>
      <c r="Z66" s="129"/>
    </row>
    <row r="67" spans="1:28" ht="12" customHeight="1" x14ac:dyDescent="0.2">
      <c r="T67" s="96" t="s">
        <v>285</v>
      </c>
      <c r="U67" s="128">
        <v>0.51</v>
      </c>
      <c r="V67" s="63" t="s">
        <v>284</v>
      </c>
      <c r="Z67" s="129"/>
    </row>
    <row r="68" spans="1:28" ht="12" customHeight="1" x14ac:dyDescent="0.2">
      <c r="T68" s="96" t="s">
        <v>286</v>
      </c>
      <c r="U68" s="128">
        <v>0.46</v>
      </c>
      <c r="V68" s="63" t="s">
        <v>284</v>
      </c>
      <c r="Z68" s="129"/>
    </row>
    <row r="69" spans="1:28" ht="12" customHeight="1" x14ac:dyDescent="0.2">
      <c r="A69" s="63" t="s">
        <v>329</v>
      </c>
      <c r="B69" s="63" t="s">
        <v>58</v>
      </c>
      <c r="I69" s="79">
        <v>25</v>
      </c>
      <c r="T69" s="96" t="s">
        <v>272</v>
      </c>
      <c r="U69" s="128">
        <v>4.12</v>
      </c>
      <c r="V69" s="63" t="s">
        <v>267</v>
      </c>
      <c r="Z69" s="129"/>
    </row>
    <row r="70" spans="1:28" ht="12" customHeight="1" x14ac:dyDescent="0.2">
      <c r="A70" s="63" t="s">
        <v>330</v>
      </c>
      <c r="B70" s="63" t="s">
        <v>58</v>
      </c>
      <c r="I70" s="79">
        <v>32</v>
      </c>
      <c r="U70" s="96"/>
      <c r="V70" s="130"/>
    </row>
    <row r="71" spans="1:28" ht="12" customHeight="1" x14ac:dyDescent="0.2">
      <c r="A71" s="63" t="s">
        <v>287</v>
      </c>
      <c r="B71" s="63" t="s">
        <v>58</v>
      </c>
      <c r="I71" s="79">
        <v>0</v>
      </c>
      <c r="S71" s="352"/>
      <c r="T71" s="352" t="s">
        <v>288</v>
      </c>
      <c r="U71" s="352"/>
      <c r="V71" s="352"/>
      <c r="W71" s="352"/>
      <c r="X71" s="352"/>
      <c r="Y71" s="352"/>
      <c r="Z71" s="375" t="s">
        <v>255</v>
      </c>
      <c r="AA71" s="352"/>
    </row>
    <row r="72" spans="1:28" ht="12" customHeight="1" x14ac:dyDescent="0.2">
      <c r="S72" s="103"/>
      <c r="T72" s="370" t="s">
        <v>150</v>
      </c>
      <c r="U72" s="371" t="s">
        <v>289</v>
      </c>
      <c r="V72" s="372" t="s">
        <v>290</v>
      </c>
      <c r="W72" s="371" t="s">
        <v>291</v>
      </c>
      <c r="X72" s="370"/>
      <c r="Y72" s="370"/>
      <c r="Z72" s="370"/>
      <c r="AA72" s="103"/>
    </row>
    <row r="73" spans="1:28" ht="12" customHeight="1" x14ac:dyDescent="0.2">
      <c r="AB73" s="128"/>
    </row>
    <row r="74" spans="1:28" ht="12" customHeight="1" x14ac:dyDescent="0.2">
      <c r="A74" s="63" t="s">
        <v>341</v>
      </c>
      <c r="B74" s="63" t="s">
        <v>295</v>
      </c>
      <c r="H74" s="63">
        <v>31</v>
      </c>
      <c r="I74" s="79">
        <v>19</v>
      </c>
      <c r="AB74" s="128"/>
    </row>
    <row r="75" spans="1:28" ht="12" customHeight="1" x14ac:dyDescent="0.2">
      <c r="A75" s="63" t="s">
        <v>342</v>
      </c>
      <c r="B75" s="63" t="s">
        <v>295</v>
      </c>
      <c r="H75" s="63">
        <v>37</v>
      </c>
      <c r="I75" s="79">
        <v>20</v>
      </c>
    </row>
    <row r="76" spans="1:28" ht="12" customHeight="1" x14ac:dyDescent="0.2">
      <c r="A76" s="63" t="s">
        <v>343</v>
      </c>
      <c r="B76" s="63" t="s">
        <v>295</v>
      </c>
      <c r="H76" s="63">
        <v>41</v>
      </c>
      <c r="I76" s="79">
        <v>58</v>
      </c>
    </row>
    <row r="77" spans="1:28" ht="12" customHeight="1" x14ac:dyDescent="0.2">
      <c r="A77" s="63" t="s">
        <v>344</v>
      </c>
      <c r="B77" s="63" t="s">
        <v>295</v>
      </c>
      <c r="H77" s="63">
        <v>44</v>
      </c>
      <c r="I77" s="79">
        <v>30</v>
      </c>
    </row>
    <row r="78" spans="1:28" ht="12" customHeight="1" x14ac:dyDescent="0.2">
      <c r="A78" s="63" t="s">
        <v>345</v>
      </c>
      <c r="B78" s="63" t="s">
        <v>295</v>
      </c>
      <c r="H78" s="63">
        <v>46</v>
      </c>
      <c r="I78" s="79">
        <v>39</v>
      </c>
    </row>
    <row r="79" spans="1:28" ht="12" customHeight="1" x14ac:dyDescent="0.2">
      <c r="A79" s="63" t="s">
        <v>346</v>
      </c>
      <c r="B79" s="63" t="s">
        <v>295</v>
      </c>
      <c r="H79" s="63">
        <v>48</v>
      </c>
      <c r="I79" s="79">
        <v>47</v>
      </c>
    </row>
    <row r="81" spans="21:21" ht="12" customHeight="1" x14ac:dyDescent="0.2">
      <c r="U81" s="130"/>
    </row>
  </sheetData>
  <mergeCells count="10">
    <mergeCell ref="T16:U16"/>
    <mergeCell ref="T17:U17"/>
    <mergeCell ref="T18:U18"/>
    <mergeCell ref="T21:U21"/>
    <mergeCell ref="S4:T4"/>
    <mergeCell ref="T11:U11"/>
    <mergeCell ref="T12:U12"/>
    <mergeCell ref="T13:U13"/>
    <mergeCell ref="T14:U14"/>
    <mergeCell ref="T15:U1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500"/>
  <sheetViews>
    <sheetView workbookViewId="0">
      <selection activeCell="E17" sqref="E17"/>
    </sheetView>
  </sheetViews>
  <sheetFormatPr baseColWidth="10" defaultRowHeight="15" x14ac:dyDescent="0.25"/>
  <cols>
    <col min="1" max="1" width="12.7109375" style="345" customWidth="1"/>
    <col min="2" max="2" width="12.7109375" style="346" customWidth="1"/>
    <col min="3" max="3" width="20.7109375" style="348" customWidth="1"/>
    <col min="4" max="4" width="11.42578125" style="342"/>
    <col min="5" max="5" width="30.7109375" style="399" customWidth="1"/>
    <col min="6" max="6" width="12.7109375" style="397" customWidth="1"/>
    <col min="7" max="7" width="12.7109375" style="400" customWidth="1"/>
    <col min="8" max="14" width="11.42578125" style="396"/>
    <col min="15" max="16384" width="11.42578125" style="342"/>
  </cols>
  <sheetData>
    <row r="1" spans="1:14" s="386" customFormat="1" ht="24.95" customHeight="1" x14ac:dyDescent="0.25">
      <c r="A1" s="533" t="s">
        <v>362</v>
      </c>
      <c r="B1" s="533"/>
      <c r="C1" s="533"/>
      <c r="E1" s="533" t="s">
        <v>363</v>
      </c>
      <c r="F1" s="533"/>
      <c r="G1" s="533"/>
    </row>
    <row r="2" spans="1:14" s="388" customFormat="1" ht="24.95" customHeight="1" x14ac:dyDescent="0.2">
      <c r="A2" s="343" t="s">
        <v>351</v>
      </c>
      <c r="B2" s="344" t="s">
        <v>352</v>
      </c>
      <c r="C2" s="347" t="s">
        <v>353</v>
      </c>
      <c r="E2" s="394" t="s">
        <v>2</v>
      </c>
      <c r="F2" s="343" t="s">
        <v>351</v>
      </c>
      <c r="G2" s="344" t="s">
        <v>352</v>
      </c>
    </row>
    <row r="3" spans="1:14" x14ac:dyDescent="0.25">
      <c r="A3" s="345">
        <f>IF(Terminé!J3="","",Terminé!J3)</f>
        <v>37104252</v>
      </c>
      <c r="B3" s="346">
        <f>IF(A3="",1/1/2017,VLOOKUP(A3,Terminé!$J$3:$X$453,8,0))</f>
        <v>42804</v>
      </c>
      <c r="C3" s="348">
        <f>IF(A3="",0,VLOOKUP(A3,Terminé!$J$3:$X$454,15,0))</f>
        <v>15000</v>
      </c>
      <c r="E3" s="345" t="e">
        <f>IF(Orders!#REF!="","",Orders!#REF!)</f>
        <v>#REF!</v>
      </c>
      <c r="F3" s="345" t="e">
        <f>IF(E3="","",VLOOKUP(E3,Orders!$B$19:$Q$456,9,0))</f>
        <v>#REF!</v>
      </c>
      <c r="G3" s="395" t="e">
        <f>IF(E3="","",VLOOKUP(Orders!#REF!,Orders!$B$19:$Q$456,16,0))</f>
        <v>#REF!</v>
      </c>
      <c r="N3" s="342"/>
    </row>
    <row r="4" spans="1:14" x14ac:dyDescent="0.25">
      <c r="A4" s="345" t="str">
        <f>IF(Terminé!J6="","",Terminé!J6)</f>
        <v/>
      </c>
      <c r="B4" s="346">
        <f>IF(A4="",1/1/2017,VLOOKUP(A4,Terminé!$J$3:$X$453,8,0))</f>
        <v>4.9578582052553293E-4</v>
      </c>
      <c r="C4" s="348">
        <f>IF(A4="",0,VLOOKUP(A4,Terminé!$J$3:$X$454,15,0))</f>
        <v>0</v>
      </c>
      <c r="E4" s="345" t="str">
        <f>IF(Orders!B19="","",Orders!B19)</f>
        <v/>
      </c>
      <c r="F4" s="345" t="str">
        <f>IF(E4="","",VLOOKUP(E4,Orders!$B$19:$Q$456,9,0))</f>
        <v/>
      </c>
      <c r="G4" s="395" t="str">
        <f>IF(E4="","",VLOOKUP(Orders!B19,Orders!$B$19:$Q$456,16,0))</f>
        <v/>
      </c>
    </row>
    <row r="5" spans="1:14" x14ac:dyDescent="0.25">
      <c r="A5" s="345" t="str">
        <f>IF(Terminé!J7="","",Terminé!J7)</f>
        <v/>
      </c>
      <c r="B5" s="346">
        <f>IF(A5="",1/1/2017,VLOOKUP(A5,Terminé!$J$3:$X$453,8,0))</f>
        <v>4.9578582052553293E-4</v>
      </c>
      <c r="C5" s="348">
        <f>IF(A5="",0,VLOOKUP(A5,Terminé!$J$3:$X$454,15,0))</f>
        <v>0</v>
      </c>
      <c r="E5" s="345" t="str">
        <f>IF(Orders!B20="","",Orders!B20)</f>
        <v/>
      </c>
      <c r="F5" s="345" t="str">
        <f>IF(E5="","",VLOOKUP(E5,Orders!$B$19:$Q$456,9,0))</f>
        <v/>
      </c>
      <c r="G5" s="395" t="str">
        <f>IF(E5="","",VLOOKUP(Orders!B20,Orders!$B$19:$Q$456,16,0))</f>
        <v/>
      </c>
    </row>
    <row r="6" spans="1:14" x14ac:dyDescent="0.25">
      <c r="A6" s="345" t="str">
        <f>IF(Terminé!J8="","",Terminé!J8)</f>
        <v/>
      </c>
      <c r="B6" s="346">
        <f>IF(A6="",1/1/2017,VLOOKUP(A6,Terminé!$J$3:$X$453,8,0))</f>
        <v>4.9578582052553293E-4</v>
      </c>
      <c r="C6" s="348">
        <f>IF(A6="",0,VLOOKUP(A6,Terminé!$J$3:$X$454,15,0))</f>
        <v>0</v>
      </c>
      <c r="E6" s="345" t="str">
        <f>IF(Orders!B21="","",Orders!B21)</f>
        <v/>
      </c>
      <c r="F6" s="345" t="str">
        <f>IF(E6="","",VLOOKUP(E6,Orders!$B$19:$Q$456,9,0))</f>
        <v/>
      </c>
      <c r="G6" s="395" t="str">
        <f>IF(E6="","",VLOOKUP(Orders!B21,Orders!$B$19:$Q$456,16,0))</f>
        <v/>
      </c>
    </row>
    <row r="7" spans="1:14" x14ac:dyDescent="0.25">
      <c r="A7" s="345" t="str">
        <f>IF(Terminé!J9="","",Terminé!J9)</f>
        <v/>
      </c>
      <c r="B7" s="346">
        <f>IF(A7="",1/1/2017,VLOOKUP(A7,Terminé!$J$3:$X$453,8,0))</f>
        <v>4.9578582052553293E-4</v>
      </c>
      <c r="C7" s="348">
        <f>IF(A7="",0,VLOOKUP(A7,Terminé!$J$3:$X$454,15,0))</f>
        <v>0</v>
      </c>
      <c r="E7" s="345" t="str">
        <f>IF(Orders!B22="","",Orders!B22)</f>
        <v/>
      </c>
      <c r="F7" s="345" t="str">
        <f>IF(E7="","",VLOOKUP(E7,Orders!$B$19:$Q$456,9,0))</f>
        <v/>
      </c>
      <c r="G7" s="395" t="str">
        <f>IF(E7="","",VLOOKUP(Orders!B22,Orders!$B$19:$Q$456,16,0))</f>
        <v/>
      </c>
    </row>
    <row r="8" spans="1:14" x14ac:dyDescent="0.25">
      <c r="A8" s="345" t="str">
        <f>IF(Terminé!J10="","",Terminé!J10)</f>
        <v/>
      </c>
      <c r="B8" s="346">
        <f>IF(A8="",1/1/2017,VLOOKUP(A8,Terminé!$J$3:$X$453,8,0))</f>
        <v>4.9578582052553293E-4</v>
      </c>
      <c r="C8" s="348">
        <f>IF(A8="",0,VLOOKUP(A8,Terminé!$J$3:$X$454,15,0))</f>
        <v>0</v>
      </c>
      <c r="E8" s="345" t="str">
        <f>IF(Orders!B23="","",Orders!B23)</f>
        <v/>
      </c>
      <c r="F8" s="345" t="str">
        <f>IF(E8="","",VLOOKUP(E8,Orders!$B$19:$Q$456,9,0))</f>
        <v/>
      </c>
      <c r="G8" s="395" t="str">
        <f>IF(E8="","",VLOOKUP(Orders!B23,Orders!$B$19:$Q$456,16,0))</f>
        <v/>
      </c>
    </row>
    <row r="9" spans="1:14" x14ac:dyDescent="0.25">
      <c r="A9" s="345" t="str">
        <f>IF(Terminé!J11="","",Terminé!J11)</f>
        <v/>
      </c>
      <c r="B9" s="346">
        <f>IF(A9="",1/1/2017,VLOOKUP(A9,Terminé!$J$3:$X$453,8,0))</f>
        <v>4.9578582052553293E-4</v>
      </c>
      <c r="C9" s="348">
        <f>IF(A9="",0,VLOOKUP(A9,Terminé!$J$3:$X$454,15,0))</f>
        <v>0</v>
      </c>
      <c r="E9" s="345" t="str">
        <f>IF(Orders!B24="","",Orders!B24)</f>
        <v/>
      </c>
      <c r="F9" s="345" t="str">
        <f>IF(E9="","",VLOOKUP(E9,Orders!$B$19:$Q$456,9,0))</f>
        <v/>
      </c>
      <c r="G9" s="395" t="str">
        <f>IF(E9="","",VLOOKUP(Orders!B24,Orders!$B$19:$Q$456,16,0))</f>
        <v/>
      </c>
    </row>
    <row r="10" spans="1:14" x14ac:dyDescent="0.25">
      <c r="A10" s="345" t="str">
        <f>IF(Terminé!J12="","",Terminé!J12)</f>
        <v/>
      </c>
      <c r="B10" s="346">
        <f>IF(A10="",1/1/2017,VLOOKUP(A10,Terminé!$J$3:$X$453,8,0))</f>
        <v>4.9578582052553293E-4</v>
      </c>
      <c r="C10" s="348">
        <f>IF(A10="",0,VLOOKUP(A10,Terminé!$J$3:$X$454,15,0))</f>
        <v>0</v>
      </c>
      <c r="E10" s="345" t="str">
        <f>IF(Orders!B25="","",Orders!B25)</f>
        <v/>
      </c>
      <c r="F10" s="345" t="str">
        <f>IF(E10="","",VLOOKUP(E10,Orders!$B$19:$Q$456,9,0))</f>
        <v/>
      </c>
      <c r="G10" s="395" t="str">
        <f>IF(E10="","",VLOOKUP(Orders!B25,Orders!$B$19:$Q$456,16,0))</f>
        <v/>
      </c>
    </row>
    <row r="11" spans="1:14" x14ac:dyDescent="0.25">
      <c r="A11" s="345" t="str">
        <f>IF(Terminé!J13="","",Terminé!J13)</f>
        <v/>
      </c>
      <c r="B11" s="346">
        <f>IF(A11="",1/1/2017,VLOOKUP(A11,Terminé!$J$3:$X$453,8,0))</f>
        <v>4.9578582052553293E-4</v>
      </c>
      <c r="C11" s="348">
        <f>IF(A11="",0,VLOOKUP(A11,Terminé!$J$3:$X$454,15,0))</f>
        <v>0</v>
      </c>
      <c r="E11" s="345" t="str">
        <f>IF(Orders!B26="","",Orders!B26)</f>
        <v/>
      </c>
      <c r="F11" s="345" t="str">
        <f>IF(E11="","",VLOOKUP(E11,Orders!$B$19:$Q$456,9,0))</f>
        <v/>
      </c>
      <c r="G11" s="395" t="str">
        <f>IF(E11="","",VLOOKUP(Orders!B26,Orders!$B$19:$Q$456,16,0))</f>
        <v/>
      </c>
    </row>
    <row r="12" spans="1:14" x14ac:dyDescent="0.25">
      <c r="A12" s="345" t="str">
        <f>IF(Terminé!J14="","",Terminé!J14)</f>
        <v/>
      </c>
      <c r="B12" s="346">
        <f>IF(A12="",1/1/2017,VLOOKUP(A12,Terminé!$J$3:$X$453,8,0))</f>
        <v>4.9578582052553293E-4</v>
      </c>
      <c r="C12" s="348">
        <f>IF(A12="",0,VLOOKUP(A12,Terminé!$J$3:$X$454,15,0))</f>
        <v>0</v>
      </c>
      <c r="E12" s="345" t="str">
        <f>IF(Orders!B27="","",Orders!B27)</f>
        <v/>
      </c>
      <c r="F12" s="345" t="str">
        <f>IF(E12="","",VLOOKUP(E12,Orders!$B$19:$Q$456,9,0))</f>
        <v/>
      </c>
      <c r="G12" s="395" t="str">
        <f>IF(E12="","",VLOOKUP(Orders!B27,Orders!$B$19:$Q$456,16,0))</f>
        <v/>
      </c>
    </row>
    <row r="13" spans="1:14" x14ac:dyDescent="0.25">
      <c r="A13" s="345" t="str">
        <f>IF(Terminé!J15="","",Terminé!J15)</f>
        <v/>
      </c>
      <c r="B13" s="346">
        <f>IF(A13="",1/1/2017,VLOOKUP(A13,Terminé!$J$3:$X$453,8,0))</f>
        <v>4.9578582052553293E-4</v>
      </c>
      <c r="C13" s="348">
        <f>IF(A13="",0,VLOOKUP(A13,Terminé!$J$3:$X$454,15,0))</f>
        <v>0</v>
      </c>
      <c r="E13" s="345" t="str">
        <f>IF(Orders!B28="","",Orders!B28)</f>
        <v/>
      </c>
      <c r="F13" s="345" t="str">
        <f>IF(E13="","",VLOOKUP(E13,Orders!$B$19:$Q$456,9,0))</f>
        <v/>
      </c>
      <c r="G13" s="395" t="str">
        <f>IF(E13="","",VLOOKUP(Orders!B28,Orders!$B$19:$Q$456,16,0))</f>
        <v/>
      </c>
    </row>
    <row r="14" spans="1:14" x14ac:dyDescent="0.25">
      <c r="A14" s="345" t="str">
        <f>IF(Terminé!J16="","",Terminé!J16)</f>
        <v/>
      </c>
      <c r="B14" s="346">
        <f>IF(A14="",1/1/2017,VLOOKUP(A14,Terminé!$J$3:$X$453,8,0))</f>
        <v>4.9578582052553293E-4</v>
      </c>
      <c r="C14" s="348">
        <f>IF(A14="",0,VLOOKUP(A14,Terminé!$J$3:$X$454,15,0))</f>
        <v>0</v>
      </c>
      <c r="E14" s="345" t="str">
        <f>IF(Orders!B29="","",Orders!B29)</f>
        <v/>
      </c>
      <c r="F14" s="345" t="str">
        <f>IF(E14="","",VLOOKUP(E14,Orders!$B$19:$Q$456,9,0))</f>
        <v/>
      </c>
      <c r="G14" s="395" t="str">
        <f>IF(E14="","",VLOOKUP(Orders!B29,Orders!$B$19:$Q$456,16,0))</f>
        <v/>
      </c>
    </row>
    <row r="15" spans="1:14" x14ac:dyDescent="0.25">
      <c r="A15" s="345" t="str">
        <f>IF(Terminé!J17="","",Terminé!J17)</f>
        <v/>
      </c>
      <c r="B15" s="346">
        <f>IF(A15="",1/1/2017,VLOOKUP(A15,Terminé!$J$3:$X$453,8,0))</f>
        <v>4.9578582052553293E-4</v>
      </c>
      <c r="C15" s="348">
        <f>IF(A15="",0,VLOOKUP(A15,Terminé!$J$3:$X$454,15,0))</f>
        <v>0</v>
      </c>
      <c r="E15" s="345" t="str">
        <f>IF(Orders!B30="","",Orders!B30)</f>
        <v/>
      </c>
      <c r="F15" s="345" t="str">
        <f>IF(E15="","",VLOOKUP(E15,Orders!$B$19:$Q$456,9,0))</f>
        <v/>
      </c>
      <c r="G15" s="395" t="str">
        <f>IF(E15="","",VLOOKUP(Orders!B30,Orders!$B$19:$Q$456,16,0))</f>
        <v/>
      </c>
    </row>
    <row r="16" spans="1:14" x14ac:dyDescent="0.25">
      <c r="A16" s="345" t="str">
        <f>IF(Terminé!J18="","",Terminé!J18)</f>
        <v/>
      </c>
      <c r="B16" s="346">
        <f>IF(A16="",1/1/2017,VLOOKUP(A16,Terminé!$J$3:$X$453,8,0))</f>
        <v>4.9578582052553293E-4</v>
      </c>
      <c r="C16" s="348">
        <f>IF(A16="",0,VLOOKUP(A16,Terminé!$J$3:$X$454,15,0))</f>
        <v>0</v>
      </c>
      <c r="E16" s="345" t="str">
        <f>IF(Orders!B31="","",Orders!B31)</f>
        <v/>
      </c>
      <c r="F16" s="345" t="str">
        <f>IF(E16="","",VLOOKUP(E16,Orders!$B$19:$Q$456,9,0))</f>
        <v/>
      </c>
      <c r="G16" s="395" t="str">
        <f>IF(E16="","",VLOOKUP(Orders!B31,Orders!$B$19:$Q$456,16,0))</f>
        <v/>
      </c>
    </row>
    <row r="17" spans="1:7" x14ac:dyDescent="0.25">
      <c r="A17" s="345" t="str">
        <f>IF(Terminé!J19="","",Terminé!J19)</f>
        <v/>
      </c>
      <c r="B17" s="346">
        <f>IF(A17="",1/1/2017,VLOOKUP(A17,Terminé!$J$3:$X$453,8,0))</f>
        <v>4.9578582052553293E-4</v>
      </c>
      <c r="C17" s="348">
        <f>IF(A17="",0,VLOOKUP(A17,Terminé!$J$3:$X$454,15,0))</f>
        <v>0</v>
      </c>
      <c r="E17" s="397" t="str">
        <f>IF(Orders!B19="","",Orders!B19)</f>
        <v/>
      </c>
      <c r="F17" s="397" t="str">
        <f>IF(E17="","",VLOOKUP(E17,Orders!$B$19:$Q$456,9,0))</f>
        <v/>
      </c>
      <c r="G17" s="398" t="str">
        <f>IF(E17="","",VLOOKUP(Orders!B19,Orders!$B$19:$Q$456,16,0))</f>
        <v/>
      </c>
    </row>
    <row r="18" spans="1:7" x14ac:dyDescent="0.25">
      <c r="A18" s="345" t="str">
        <f>IF(Terminé!J20="","",Terminé!J20)</f>
        <v/>
      </c>
      <c r="B18" s="346">
        <f>IF(A18="",1/1/2017,VLOOKUP(A18,Terminé!$J$3:$X$453,8,0))</f>
        <v>4.9578582052553293E-4</v>
      </c>
      <c r="C18" s="348">
        <f>IF(A18="",0,VLOOKUP(A18,Terminé!$J$3:$X$454,15,0))</f>
        <v>0</v>
      </c>
      <c r="E18" s="397" t="str">
        <f>IF(Orders!B20="","",Orders!B20)</f>
        <v/>
      </c>
      <c r="F18" s="397" t="str">
        <f>IF(E18="","",VLOOKUP(E18,Orders!$B$19:$Q$456,9,0))</f>
        <v/>
      </c>
      <c r="G18" s="398" t="str">
        <f>IF(E18="","",VLOOKUP(Orders!B20,Orders!$B$19:$Q$456,16,0))</f>
        <v/>
      </c>
    </row>
    <row r="19" spans="1:7" x14ac:dyDescent="0.25">
      <c r="A19" s="345" t="str">
        <f>IF(Terminé!J21="","",Terminé!J21)</f>
        <v/>
      </c>
      <c r="B19" s="346">
        <f>IF(A19="",1/1/2017,VLOOKUP(A19,Terminé!$J$3:$X$453,8,0))</f>
        <v>4.9578582052553293E-4</v>
      </c>
      <c r="C19" s="348">
        <f>IF(A19="",0,VLOOKUP(A19,Terminé!$J$3:$X$454,15,0))</f>
        <v>0</v>
      </c>
      <c r="E19" s="397" t="str">
        <f>IF(Orders!B21="","",Orders!B21)</f>
        <v/>
      </c>
      <c r="F19" s="397" t="str">
        <f>IF(E19="","",VLOOKUP(E19,Orders!$B$19:$Q$456,9,0))</f>
        <v/>
      </c>
      <c r="G19" s="398" t="str">
        <f>IF(E19="","",VLOOKUP(Orders!B21,Orders!$B$19:$Q$456,16,0))</f>
        <v/>
      </c>
    </row>
    <row r="20" spans="1:7" x14ac:dyDescent="0.25">
      <c r="A20" s="345" t="str">
        <f>IF(Terminé!J22="","",Terminé!J22)</f>
        <v/>
      </c>
      <c r="B20" s="346">
        <f>IF(A20="",1/1/2017,VLOOKUP(A20,Terminé!$J$3:$X$453,8,0))</f>
        <v>4.9578582052553293E-4</v>
      </c>
      <c r="C20" s="348">
        <f>IF(A20="",0,VLOOKUP(A20,Terminé!$J$3:$X$454,15,0))</f>
        <v>0</v>
      </c>
      <c r="E20" s="397" t="str">
        <f>IF(Orders!B22="","",Orders!B22)</f>
        <v/>
      </c>
      <c r="F20" s="397" t="str">
        <f>IF(E20="","",VLOOKUP(E20,Orders!$B$19:$Q$456,9,0))</f>
        <v/>
      </c>
      <c r="G20" s="398" t="str">
        <f>IF(E20="","",VLOOKUP(Orders!B22,Orders!$B$19:$Q$456,16,0))</f>
        <v/>
      </c>
    </row>
    <row r="21" spans="1:7" x14ac:dyDescent="0.25">
      <c r="A21" s="345" t="str">
        <f>IF(Terminé!J23="","",Terminé!J23)</f>
        <v/>
      </c>
      <c r="B21" s="346">
        <f>IF(A21="",1/1/2017,VLOOKUP(A21,Terminé!$J$3:$X$453,8,0))</f>
        <v>4.9578582052553293E-4</v>
      </c>
      <c r="C21" s="348">
        <f>IF(A21="",0,VLOOKUP(A21,Terminé!$J$3:$X$454,15,0))</f>
        <v>0</v>
      </c>
      <c r="E21" s="397" t="str">
        <f>IF(Orders!B23="","",Orders!B23)</f>
        <v/>
      </c>
      <c r="F21" s="397" t="str">
        <f>IF(E21="","",VLOOKUP(E21,Orders!$B$19:$Q$456,9,0))</f>
        <v/>
      </c>
      <c r="G21" s="398" t="str">
        <f>IF(E21="","",VLOOKUP(Orders!B23,Orders!$B$19:$Q$456,16,0))</f>
        <v/>
      </c>
    </row>
    <row r="22" spans="1:7" x14ac:dyDescent="0.25">
      <c r="A22" s="345" t="str">
        <f>IF(Terminé!J24="","",Terminé!J24)</f>
        <v/>
      </c>
      <c r="B22" s="346">
        <f>IF(A22="",1/1/2017,VLOOKUP(A22,Terminé!$J$3:$X$453,8,0))</f>
        <v>4.9578582052553293E-4</v>
      </c>
      <c r="C22" s="348">
        <f>IF(A22="",0,VLOOKUP(A22,Terminé!$J$3:$X$454,15,0))</f>
        <v>0</v>
      </c>
      <c r="E22" s="397" t="str">
        <f>IF(Orders!B24="","",Orders!B24)</f>
        <v/>
      </c>
      <c r="F22" s="397" t="str">
        <f>IF(E22="","",VLOOKUP(E22,Orders!$B$19:$Q$456,9,0))</f>
        <v/>
      </c>
      <c r="G22" s="398" t="str">
        <f>IF(E22="","",VLOOKUP(Orders!B24,Orders!$B$19:$Q$456,16,0))</f>
        <v/>
      </c>
    </row>
    <row r="23" spans="1:7" x14ac:dyDescent="0.25">
      <c r="A23" s="345" t="str">
        <f>IF(Terminé!J25="","",Terminé!J25)</f>
        <v/>
      </c>
      <c r="B23" s="346">
        <f>IF(A23="",1/1/2017,VLOOKUP(A23,Terminé!$J$3:$X$453,8,0))</f>
        <v>4.9578582052553293E-4</v>
      </c>
      <c r="C23" s="348">
        <f>IF(A23="",0,VLOOKUP(A23,Terminé!$J$3:$X$454,15,0))</f>
        <v>0</v>
      </c>
      <c r="E23" s="397" t="str">
        <f>IF(Orders!B25="","",Orders!B25)</f>
        <v/>
      </c>
      <c r="F23" s="397" t="str">
        <f>IF(E23="","",VLOOKUP(E23,Orders!$B$19:$Q$456,9,0))</f>
        <v/>
      </c>
      <c r="G23" s="398" t="str">
        <f>IF(E23="","",VLOOKUP(Orders!B25,Orders!$B$19:$Q$456,16,0))</f>
        <v/>
      </c>
    </row>
    <row r="24" spans="1:7" x14ac:dyDescent="0.25">
      <c r="A24" s="345" t="str">
        <f>IF(Terminé!J26="","",Terminé!J26)</f>
        <v/>
      </c>
      <c r="B24" s="346">
        <f>IF(A24="",1/1/2017,VLOOKUP(A24,Terminé!$J$3:$X$453,8,0))</f>
        <v>4.9578582052553293E-4</v>
      </c>
      <c r="C24" s="348">
        <f>IF(A24="",0,VLOOKUP(A24,Terminé!$J$3:$X$454,15,0))</f>
        <v>0</v>
      </c>
      <c r="E24" s="397" t="str">
        <f>IF(Orders!B26="","",Orders!B26)</f>
        <v/>
      </c>
      <c r="F24" s="397" t="str">
        <f>IF(E24="","",VLOOKUP(E24,Orders!$B$19:$Q$456,9,0))</f>
        <v/>
      </c>
      <c r="G24" s="398" t="str">
        <f>IF(E24="","",VLOOKUP(Orders!B26,Orders!$B$19:$Q$456,16,0))</f>
        <v/>
      </c>
    </row>
    <row r="25" spans="1:7" x14ac:dyDescent="0.25">
      <c r="A25" s="345" t="str">
        <f>IF(Terminé!J27="","",Terminé!J27)</f>
        <v/>
      </c>
      <c r="B25" s="346">
        <f>IF(A25="",1/1/2017,VLOOKUP(A25,Terminé!$J$3:$X$453,8,0))</f>
        <v>4.9578582052553293E-4</v>
      </c>
      <c r="C25" s="348">
        <f>IF(A25="",0,VLOOKUP(A25,Terminé!$J$3:$X$454,15,0))</f>
        <v>0</v>
      </c>
      <c r="E25" s="397" t="str">
        <f>IF(Orders!B27="","",Orders!B27)</f>
        <v/>
      </c>
      <c r="F25" s="397" t="str">
        <f>IF(E25="","",VLOOKUP(E25,Orders!$B$19:$Q$456,9,0))</f>
        <v/>
      </c>
      <c r="G25" s="398" t="str">
        <f>IF(E25="","",VLOOKUP(Orders!B27,Orders!$B$19:$Q$456,16,0))</f>
        <v/>
      </c>
    </row>
    <row r="26" spans="1:7" x14ac:dyDescent="0.25">
      <c r="A26" s="345" t="str">
        <f>IF(Terminé!J28="","",Terminé!J28)</f>
        <v/>
      </c>
      <c r="B26" s="346">
        <f>IF(A26="",1/1/2017,VLOOKUP(A26,Terminé!$J$3:$X$453,8,0))</f>
        <v>4.9578582052553293E-4</v>
      </c>
      <c r="C26" s="348">
        <f>IF(A26="",0,VLOOKUP(A26,Terminé!$J$3:$X$454,15,0))</f>
        <v>0</v>
      </c>
      <c r="E26" s="397" t="str">
        <f>IF(Orders!B28="","",Orders!B28)</f>
        <v/>
      </c>
      <c r="F26" s="397" t="str">
        <f>IF(E26="","",VLOOKUP(E26,Orders!$B$19:$Q$456,9,0))</f>
        <v/>
      </c>
      <c r="G26" s="398" t="str">
        <f>IF(E26="","",VLOOKUP(Orders!B28,Orders!$B$19:$Q$456,16,0))</f>
        <v/>
      </c>
    </row>
    <row r="27" spans="1:7" x14ac:dyDescent="0.25">
      <c r="A27" s="345" t="str">
        <f>IF(Terminé!J29="","",Terminé!J29)</f>
        <v/>
      </c>
      <c r="B27" s="346">
        <f>IF(A27="",1/1/2017,VLOOKUP(A27,Terminé!$J$3:$X$453,8,0))</f>
        <v>4.9578582052553293E-4</v>
      </c>
      <c r="C27" s="348">
        <f>IF(A27="",0,VLOOKUP(A27,Terminé!$J$3:$X$454,15,0))</f>
        <v>0</v>
      </c>
      <c r="E27" s="397" t="str">
        <f>IF(Orders!B29="","",Orders!B29)</f>
        <v/>
      </c>
      <c r="F27" s="397" t="str">
        <f>IF(E27="","",VLOOKUP(E27,Orders!$B$19:$Q$456,9,0))</f>
        <v/>
      </c>
      <c r="G27" s="398" t="str">
        <f>IF(E27="","",VLOOKUP(Orders!B29,Orders!$B$19:$Q$456,16,0))</f>
        <v/>
      </c>
    </row>
    <row r="28" spans="1:7" x14ac:dyDescent="0.25">
      <c r="A28" s="345" t="str">
        <f>IF(Terminé!J30="","",Terminé!J30)</f>
        <v/>
      </c>
      <c r="B28" s="346">
        <f>IF(A28="",1/1/2017,VLOOKUP(A28,Terminé!$J$3:$X$453,8,0))</f>
        <v>4.9578582052553293E-4</v>
      </c>
      <c r="C28" s="348">
        <f>IF(A28="",0,VLOOKUP(A28,Terminé!$J$3:$X$454,15,0))</f>
        <v>0</v>
      </c>
      <c r="E28" s="397" t="str">
        <f>IF(Orders!B30="","",Orders!B30)</f>
        <v/>
      </c>
      <c r="F28" s="397" t="str">
        <f>IF(E28="","",VLOOKUP(E28,Orders!$B$19:$Q$456,9,0))</f>
        <v/>
      </c>
      <c r="G28" s="398" t="str">
        <f>IF(E28="","",VLOOKUP(Orders!B30,Orders!$B$19:$Q$456,16,0))</f>
        <v/>
      </c>
    </row>
    <row r="29" spans="1:7" x14ac:dyDescent="0.25">
      <c r="A29" s="345" t="str">
        <f>IF(Terminé!J31="","",Terminé!J31)</f>
        <v/>
      </c>
      <c r="B29" s="346">
        <f>IF(A29="",1/1/2017,VLOOKUP(A29,Terminé!$J$3:$X$453,8,0))</f>
        <v>4.9578582052553293E-4</v>
      </c>
      <c r="C29" s="348">
        <f>IF(A29="",0,VLOOKUP(A29,Terminé!$J$3:$X$454,15,0))</f>
        <v>0</v>
      </c>
      <c r="E29" s="397" t="str">
        <f>IF(Orders!B31="","",Orders!B31)</f>
        <v/>
      </c>
      <c r="F29" s="397" t="str">
        <f>IF(E29="","",VLOOKUP(E29,Orders!$B$19:$Q$456,9,0))</f>
        <v/>
      </c>
      <c r="G29" s="398" t="str">
        <f>IF(E29="","",VLOOKUP(Orders!B31,Orders!$B$19:$Q$456,16,0))</f>
        <v/>
      </c>
    </row>
    <row r="30" spans="1:7" x14ac:dyDescent="0.25">
      <c r="A30" s="345" t="str">
        <f>IF(Terminé!J32="","",Terminé!J32)</f>
        <v/>
      </c>
      <c r="B30" s="346">
        <f>IF(A30="",1/1/2017,VLOOKUP(A30,Terminé!$J$3:$X$453,8,0))</f>
        <v>4.9578582052553293E-4</v>
      </c>
      <c r="C30" s="348">
        <f>IF(A30="",0,VLOOKUP(A30,Terminé!$J$3:$X$454,15,0))</f>
        <v>0</v>
      </c>
      <c r="E30" s="397" t="str">
        <f>IF(Orders!B32="","",Orders!B32)</f>
        <v/>
      </c>
      <c r="F30" s="397" t="str">
        <f>IF(E30="","",VLOOKUP(E30,Orders!$B$19:$Q$456,9,0))</f>
        <v/>
      </c>
      <c r="G30" s="398" t="str">
        <f>IF(E30="","",VLOOKUP(Orders!B32,Orders!$B$19:$Q$456,16,0))</f>
        <v/>
      </c>
    </row>
    <row r="31" spans="1:7" x14ac:dyDescent="0.25">
      <c r="A31" s="345" t="str">
        <f>IF(Terminé!J33="","",Terminé!J33)</f>
        <v/>
      </c>
      <c r="B31" s="346">
        <f>IF(A31="",1/1/2017,VLOOKUP(A31,Terminé!$J$3:$X$453,8,0))</f>
        <v>4.9578582052553293E-4</v>
      </c>
      <c r="C31" s="348">
        <f>IF(A31="",0,VLOOKUP(A31,Terminé!$J$3:$X$454,15,0))</f>
        <v>0</v>
      </c>
      <c r="E31" s="397" t="str">
        <f>IF(Orders!B33="","",Orders!B33)</f>
        <v/>
      </c>
      <c r="F31" s="397" t="str">
        <f>IF(E31="","",VLOOKUP(E31,Orders!$B$19:$Q$456,9,0))</f>
        <v/>
      </c>
      <c r="G31" s="398" t="str">
        <f>IF(E31="","",VLOOKUP(Orders!B33,Orders!$B$19:$Q$456,16,0))</f>
        <v/>
      </c>
    </row>
    <row r="32" spans="1:7" x14ac:dyDescent="0.25">
      <c r="A32" s="345" t="str">
        <f>IF(Terminé!J34="","",Terminé!J34)</f>
        <v/>
      </c>
      <c r="B32" s="346">
        <f>IF(A32="",1/1/2017,VLOOKUP(A32,Terminé!$J$3:$X$453,8,0))</f>
        <v>4.9578582052553293E-4</v>
      </c>
      <c r="C32" s="348">
        <f>IF(A32="",0,VLOOKUP(A32,Terminé!$J$3:$X$454,15,0))</f>
        <v>0</v>
      </c>
      <c r="E32" s="397" t="str">
        <f>IF(Orders!B34="","",Orders!B34)</f>
        <v/>
      </c>
      <c r="F32" s="397" t="str">
        <f>IF(E32="","",VLOOKUP(E32,Orders!$B$19:$Q$456,9,0))</f>
        <v/>
      </c>
      <c r="G32" s="398" t="str">
        <f>IF(E32="","",VLOOKUP(Orders!B34,Orders!$B$19:$Q$456,16,0))</f>
        <v/>
      </c>
    </row>
    <row r="33" spans="1:7" x14ac:dyDescent="0.25">
      <c r="A33" s="345" t="str">
        <f>IF(Terminé!J35="","",Terminé!J35)</f>
        <v/>
      </c>
      <c r="B33" s="346">
        <f>IF(A33="",1/1/2017,VLOOKUP(A33,Terminé!$J$3:$X$453,8,0))</f>
        <v>4.9578582052553293E-4</v>
      </c>
      <c r="C33" s="348">
        <f>IF(A33="",0,VLOOKUP(A33,Terminé!$J$3:$X$454,15,0))</f>
        <v>0</v>
      </c>
      <c r="E33" s="397" t="str">
        <f>IF(Orders!B35="","",Orders!B35)</f>
        <v/>
      </c>
      <c r="F33" s="397" t="str">
        <f>IF(E33="","",VLOOKUP(E33,Orders!$B$19:$Q$456,9,0))</f>
        <v/>
      </c>
      <c r="G33" s="398" t="str">
        <f>IF(E33="","",VLOOKUP(Orders!B35,Orders!$B$19:$Q$456,16,0))</f>
        <v/>
      </c>
    </row>
    <row r="34" spans="1:7" x14ac:dyDescent="0.25">
      <c r="A34" s="345" t="str">
        <f>IF(Terminé!J36="","",Terminé!J36)</f>
        <v/>
      </c>
      <c r="B34" s="346">
        <f>IF(A34="",1/1/2017,VLOOKUP(A34,Terminé!$J$3:$X$453,8,0))</f>
        <v>4.9578582052553293E-4</v>
      </c>
      <c r="C34" s="348">
        <f>IF(A34="",0,VLOOKUP(A34,Terminé!$J$3:$X$454,15,0))</f>
        <v>0</v>
      </c>
      <c r="E34" s="397" t="str">
        <f>IF(Orders!B36="","",Orders!B36)</f>
        <v/>
      </c>
      <c r="F34" s="397" t="str">
        <f>IF(E34="","",VLOOKUP(E34,Orders!$B$19:$Q$456,9,0))</f>
        <v/>
      </c>
      <c r="G34" s="398" t="str">
        <f>IF(E34="","",VLOOKUP(Orders!B36,Orders!$B$19:$Q$456,16,0))</f>
        <v/>
      </c>
    </row>
    <row r="35" spans="1:7" x14ac:dyDescent="0.25">
      <c r="A35" s="345" t="str">
        <f>IF(Terminé!J37="","",Terminé!J37)</f>
        <v/>
      </c>
      <c r="B35" s="346">
        <f>IF(A35="",1/1/2017,VLOOKUP(A35,Terminé!$J$3:$X$453,8,0))</f>
        <v>4.9578582052553293E-4</v>
      </c>
      <c r="C35" s="348">
        <f>IF(A35="",0,VLOOKUP(A35,Terminé!$J$3:$X$454,15,0))</f>
        <v>0</v>
      </c>
      <c r="E35" s="397" t="str">
        <f>IF(Orders!B37="","",Orders!B37)</f>
        <v/>
      </c>
      <c r="F35" s="397" t="str">
        <f>IF(E35="","",VLOOKUP(E35,Orders!$B$19:$Q$456,9,0))</f>
        <v/>
      </c>
      <c r="G35" s="398" t="str">
        <f>IF(E35="","",VLOOKUP(Orders!B37,Orders!$B$19:$Q$456,16,0))</f>
        <v/>
      </c>
    </row>
    <row r="36" spans="1:7" x14ac:dyDescent="0.25">
      <c r="A36" s="345" t="str">
        <f>IF(Terminé!J38="","",Terminé!J38)</f>
        <v/>
      </c>
      <c r="B36" s="346">
        <f>IF(A36="",1/1/2017,VLOOKUP(A36,Terminé!$J$3:$X$453,8,0))</f>
        <v>4.9578582052553293E-4</v>
      </c>
      <c r="C36" s="348">
        <f>IF(A36="",0,VLOOKUP(A36,Terminé!$J$3:$X$454,15,0))</f>
        <v>0</v>
      </c>
      <c r="E36" s="397" t="str">
        <f>IF(Orders!B38="","",Orders!B38)</f>
        <v/>
      </c>
      <c r="F36" s="397" t="str">
        <f>IF(E36="","",VLOOKUP(E36,Orders!$B$19:$Q$456,9,0))</f>
        <v/>
      </c>
      <c r="G36" s="398" t="str">
        <f>IF(E36="","",VLOOKUP(Orders!B38,Orders!$B$19:$Q$456,16,0))</f>
        <v/>
      </c>
    </row>
    <row r="37" spans="1:7" x14ac:dyDescent="0.25">
      <c r="A37" s="345" t="str">
        <f>IF(Terminé!J39="","",Terminé!J39)</f>
        <v/>
      </c>
      <c r="B37" s="346">
        <f>IF(A37="",1/1/2017,VLOOKUP(A37,Terminé!$J$3:$X$453,8,0))</f>
        <v>4.9578582052553293E-4</v>
      </c>
      <c r="C37" s="348">
        <f>IF(A37="",0,VLOOKUP(A37,Terminé!$J$3:$X$454,15,0))</f>
        <v>0</v>
      </c>
      <c r="E37" s="397" t="str">
        <f>IF(Orders!B39="","",Orders!B39)</f>
        <v/>
      </c>
      <c r="F37" s="397" t="str">
        <f>IF(E37="","",VLOOKUP(E37,Orders!$B$19:$Q$456,9,0))</f>
        <v/>
      </c>
      <c r="G37" s="398" t="str">
        <f>IF(E37="","",VLOOKUP(Orders!B39,Orders!$B$19:$Q$456,16,0))</f>
        <v/>
      </c>
    </row>
    <row r="38" spans="1:7" x14ac:dyDescent="0.25">
      <c r="A38" s="345" t="str">
        <f>IF(Terminé!J40="","",Terminé!J40)</f>
        <v/>
      </c>
      <c r="B38" s="346">
        <f>IF(A38="",1/1/2017,VLOOKUP(A38,Terminé!$J$3:$X$453,8,0))</f>
        <v>4.9578582052553293E-4</v>
      </c>
      <c r="C38" s="348">
        <f>IF(A38="",0,VLOOKUP(A38,Terminé!$J$3:$X$454,15,0))</f>
        <v>0</v>
      </c>
      <c r="E38" s="397" t="str">
        <f>IF(Orders!B40="","",Orders!B40)</f>
        <v/>
      </c>
      <c r="F38" s="397" t="str">
        <f>IF(E38="","",VLOOKUP(E38,Orders!$B$19:$Q$456,9,0))</f>
        <v/>
      </c>
      <c r="G38" s="398" t="str">
        <f>IF(E38="","",VLOOKUP(Orders!B40,Orders!$B$19:$Q$456,16,0))</f>
        <v/>
      </c>
    </row>
    <row r="39" spans="1:7" x14ac:dyDescent="0.25">
      <c r="A39" s="345" t="str">
        <f>IF(Terminé!J41="","",Terminé!J41)</f>
        <v/>
      </c>
      <c r="B39" s="346">
        <f>IF(A39="",1/1/2017,VLOOKUP(A39,Terminé!$J$3:$X$453,8,0))</f>
        <v>4.9578582052553293E-4</v>
      </c>
      <c r="C39" s="348">
        <f>IF(A39="",0,VLOOKUP(A39,Terminé!$J$3:$X$454,15,0))</f>
        <v>0</v>
      </c>
      <c r="E39" s="397" t="str">
        <f>IF(Orders!B41="","",Orders!B41)</f>
        <v/>
      </c>
      <c r="F39" s="397" t="str">
        <f>IF(E39="","",VLOOKUP(E39,Orders!$B$19:$Q$456,9,0))</f>
        <v/>
      </c>
      <c r="G39" s="398" t="str">
        <f>IF(E39="","",VLOOKUP(Orders!B41,Orders!$B$19:$Q$456,16,0))</f>
        <v/>
      </c>
    </row>
    <row r="40" spans="1:7" x14ac:dyDescent="0.25">
      <c r="A40" s="345" t="str">
        <f>IF(Terminé!J42="","",Terminé!J42)</f>
        <v/>
      </c>
      <c r="B40" s="346">
        <f>IF(A40="",1/1/2017,VLOOKUP(A40,Terminé!$J$3:$X$453,8,0))</f>
        <v>4.9578582052553293E-4</v>
      </c>
      <c r="C40" s="348">
        <f>IF(A40="",0,VLOOKUP(A40,Terminé!$J$3:$X$454,15,0))</f>
        <v>0</v>
      </c>
      <c r="E40" s="397" t="str">
        <f>IF(Orders!B42="","",Orders!B42)</f>
        <v/>
      </c>
      <c r="F40" s="397" t="str">
        <f>IF(E40="","",VLOOKUP(E40,Orders!$B$19:$Q$456,9,0))</f>
        <v/>
      </c>
      <c r="G40" s="398" t="str">
        <f>IF(E40="","",VLOOKUP(Orders!B42,Orders!$B$19:$Q$456,16,0))</f>
        <v/>
      </c>
    </row>
    <row r="41" spans="1:7" x14ac:dyDescent="0.25">
      <c r="A41" s="345" t="str">
        <f>IF(Terminé!J43="","",Terminé!J43)</f>
        <v/>
      </c>
      <c r="B41" s="346">
        <f>IF(A41="",1/1/2017,VLOOKUP(A41,Terminé!$J$3:$X$453,8,0))</f>
        <v>4.9578582052553293E-4</v>
      </c>
      <c r="C41" s="348">
        <f>IF(A41="",0,VLOOKUP(A41,Terminé!$J$3:$X$454,15,0))</f>
        <v>0</v>
      </c>
      <c r="E41" s="397" t="str">
        <f>IF(Orders!B43="","",Orders!B43)</f>
        <v/>
      </c>
      <c r="F41" s="397" t="str">
        <f>IF(E41="","",VLOOKUP(E41,Orders!$B$19:$Q$456,9,0))</f>
        <v/>
      </c>
      <c r="G41" s="398" t="str">
        <f>IF(E41="","",VLOOKUP(Orders!B43,Orders!$B$19:$Q$456,16,0))</f>
        <v/>
      </c>
    </row>
    <row r="42" spans="1:7" x14ac:dyDescent="0.25">
      <c r="A42" s="345" t="str">
        <f>IF(Terminé!J44="","",Terminé!J44)</f>
        <v/>
      </c>
      <c r="B42" s="346">
        <f>IF(A42="",1/1/2017,VLOOKUP(A42,Terminé!$J$3:$X$453,8,0))</f>
        <v>4.9578582052553293E-4</v>
      </c>
      <c r="C42" s="348">
        <f>IF(A42="",0,VLOOKUP(A42,Terminé!$J$3:$X$454,15,0))</f>
        <v>0</v>
      </c>
      <c r="E42" s="397" t="str">
        <f>IF(Orders!B44="","",Orders!B44)</f>
        <v/>
      </c>
      <c r="F42" s="397" t="str">
        <f>IF(E42="","",VLOOKUP(E42,Orders!$B$19:$Q$456,9,0))</f>
        <v/>
      </c>
      <c r="G42" s="398" t="str">
        <f>IF(E42="","",VLOOKUP(Orders!B44,Orders!$B$19:$Q$456,16,0))</f>
        <v/>
      </c>
    </row>
    <row r="43" spans="1:7" x14ac:dyDescent="0.25">
      <c r="A43" s="345" t="str">
        <f>IF(Terminé!J45="","",Terminé!J45)</f>
        <v/>
      </c>
      <c r="B43" s="346">
        <f>IF(A43="",1/1/2017,VLOOKUP(A43,Terminé!$J$3:$X$453,8,0))</f>
        <v>4.9578582052553293E-4</v>
      </c>
      <c r="C43" s="348">
        <f>IF(A43="",0,VLOOKUP(A43,Terminé!$J$3:$X$454,15,0))</f>
        <v>0</v>
      </c>
      <c r="E43" s="397" t="str">
        <f>IF(Orders!B45="","",Orders!B45)</f>
        <v/>
      </c>
      <c r="F43" s="397" t="str">
        <f>IF(E43="","",VLOOKUP(E43,Orders!$B$19:$Q$456,9,0))</f>
        <v/>
      </c>
      <c r="G43" s="398" t="str">
        <f>IF(E43="","",VLOOKUP(Orders!B45,Orders!$B$19:$Q$456,16,0))</f>
        <v/>
      </c>
    </row>
    <row r="44" spans="1:7" x14ac:dyDescent="0.25">
      <c r="A44" s="345" t="str">
        <f>IF(Terminé!J46="","",Terminé!J46)</f>
        <v/>
      </c>
      <c r="B44" s="346">
        <f>IF(A44="",1/1/2017,VLOOKUP(A44,Terminé!$J$3:$X$453,8,0))</f>
        <v>4.9578582052553293E-4</v>
      </c>
      <c r="C44" s="348">
        <f>IF(A44="",0,VLOOKUP(A44,Terminé!$J$3:$X$454,15,0))</f>
        <v>0</v>
      </c>
      <c r="E44" s="397" t="str">
        <f>IF(Orders!B46="","",Orders!B46)</f>
        <v/>
      </c>
      <c r="F44" s="397" t="str">
        <f>IF(E44="","",VLOOKUP(E44,Orders!$B$19:$Q$456,9,0))</f>
        <v/>
      </c>
      <c r="G44" s="398" t="str">
        <f>IF(E44="","",VLOOKUP(Orders!B46,Orders!$B$19:$Q$456,16,0))</f>
        <v/>
      </c>
    </row>
    <row r="45" spans="1:7" x14ac:dyDescent="0.25">
      <c r="A45" s="345" t="str">
        <f>IF(Terminé!J47="","",Terminé!J47)</f>
        <v/>
      </c>
      <c r="B45" s="346">
        <f>IF(A45="",1/1/2017,VLOOKUP(A45,Terminé!$J$3:$X$453,8,0))</f>
        <v>4.9578582052553293E-4</v>
      </c>
      <c r="C45" s="348">
        <f>IF(A45="",0,VLOOKUP(A45,Terminé!$J$3:$X$454,15,0))</f>
        <v>0</v>
      </c>
      <c r="E45" s="397" t="str">
        <f>IF(Orders!B47="","",Orders!B47)</f>
        <v/>
      </c>
      <c r="F45" s="397" t="str">
        <f>IF(E45="","",VLOOKUP(E45,Orders!$B$19:$Q$456,9,0))</f>
        <v/>
      </c>
      <c r="G45" s="398" t="str">
        <f>IF(E45="","",VLOOKUP(Orders!B47,Orders!$B$19:$Q$456,16,0))</f>
        <v/>
      </c>
    </row>
    <row r="46" spans="1:7" x14ac:dyDescent="0.25">
      <c r="A46" s="345" t="str">
        <f>IF(Terminé!J48="","",Terminé!J48)</f>
        <v/>
      </c>
      <c r="B46" s="346">
        <f>IF(A46="",1/1/2017,VLOOKUP(A46,Terminé!$J$3:$X$453,8,0))</f>
        <v>4.9578582052553293E-4</v>
      </c>
      <c r="C46" s="348">
        <f>IF(A46="",0,VLOOKUP(A46,Terminé!$J$3:$X$454,15,0))</f>
        <v>0</v>
      </c>
      <c r="E46" s="397" t="str">
        <f>IF(Orders!B48="","",Orders!B48)</f>
        <v/>
      </c>
      <c r="F46" s="397" t="str">
        <f>IF(E46="","",VLOOKUP(E46,Orders!$B$19:$Q$456,9,0))</f>
        <v/>
      </c>
      <c r="G46" s="398" t="str">
        <f>IF(E46="","",VLOOKUP(Orders!B48,Orders!$B$19:$Q$456,16,0))</f>
        <v/>
      </c>
    </row>
    <row r="47" spans="1:7" x14ac:dyDescent="0.25">
      <c r="A47" s="345" t="str">
        <f>IF(Terminé!J49="","",Terminé!J49)</f>
        <v/>
      </c>
      <c r="B47" s="346">
        <f>IF(A47="",1/1/2017,VLOOKUP(A47,Terminé!$J$3:$X$453,8,0))</f>
        <v>4.9578582052553293E-4</v>
      </c>
      <c r="C47" s="348">
        <f>IF(A47="",0,VLOOKUP(A47,Terminé!$J$3:$X$454,15,0))</f>
        <v>0</v>
      </c>
      <c r="E47" s="397" t="str">
        <f>IF(Orders!B49="","",Orders!B49)</f>
        <v/>
      </c>
      <c r="F47" s="397" t="str">
        <f>IF(E47="","",VLOOKUP(E47,Orders!$B$19:$Q$456,9,0))</f>
        <v/>
      </c>
      <c r="G47" s="398" t="str">
        <f>IF(E47="","",VLOOKUP(Orders!B49,Orders!$B$19:$Q$456,16,0))</f>
        <v/>
      </c>
    </row>
    <row r="48" spans="1:7" x14ac:dyDescent="0.25">
      <c r="A48" s="345" t="str">
        <f>IF(Terminé!J50="","",Terminé!J50)</f>
        <v/>
      </c>
      <c r="B48" s="346">
        <f>IF(A48="",1/1/2017,VLOOKUP(A48,Terminé!$J$3:$X$453,8,0))</f>
        <v>4.9578582052553293E-4</v>
      </c>
      <c r="C48" s="348">
        <f>IF(A48="",0,VLOOKUP(A48,Terminé!$J$3:$X$454,15,0))</f>
        <v>0</v>
      </c>
      <c r="E48" s="397" t="str">
        <f>IF(Orders!B50="","",Orders!B50)</f>
        <v/>
      </c>
      <c r="F48" s="397" t="str">
        <f>IF(E48="","",VLOOKUP(E48,Orders!$B$19:$Q$456,9,0))</f>
        <v/>
      </c>
      <c r="G48" s="398" t="str">
        <f>IF(E48="","",VLOOKUP(Orders!B50,Orders!$B$19:$Q$456,16,0))</f>
        <v/>
      </c>
    </row>
    <row r="49" spans="1:7" x14ac:dyDescent="0.25">
      <c r="A49" s="345" t="str">
        <f>IF(Terminé!J51="","",Terminé!J51)</f>
        <v/>
      </c>
      <c r="B49" s="346">
        <f>IF(A49="",1/1/2017,VLOOKUP(A49,Terminé!$J$3:$X$453,8,0))</f>
        <v>4.9578582052553293E-4</v>
      </c>
      <c r="C49" s="348">
        <f>IF(A49="",0,VLOOKUP(A49,Terminé!$J$3:$X$454,15,0))</f>
        <v>0</v>
      </c>
      <c r="E49" s="397" t="str">
        <f>IF(Orders!B51="","",Orders!B51)</f>
        <v/>
      </c>
      <c r="F49" s="397" t="str">
        <f>IF(E49="","",VLOOKUP(E49,Orders!$B$19:$Q$456,9,0))</f>
        <v/>
      </c>
      <c r="G49" s="398" t="str">
        <f>IF(E49="","",VLOOKUP(Orders!B51,Orders!$B$19:$Q$456,16,0))</f>
        <v/>
      </c>
    </row>
    <row r="50" spans="1:7" x14ac:dyDescent="0.25">
      <c r="A50" s="345" t="str">
        <f>IF(Terminé!J52="","",Terminé!J52)</f>
        <v/>
      </c>
      <c r="B50" s="346">
        <f>IF(A50="",1/1/2017,VLOOKUP(A50,Terminé!$J$3:$X$453,8,0))</f>
        <v>4.9578582052553293E-4</v>
      </c>
      <c r="C50" s="348">
        <f>IF(A50="",0,VLOOKUP(A50,Terminé!$J$3:$X$454,15,0))</f>
        <v>0</v>
      </c>
      <c r="E50" s="397" t="str">
        <f>IF(Orders!B52="","",Orders!B52)</f>
        <v/>
      </c>
      <c r="F50" s="397" t="str">
        <f>IF(E50="","",VLOOKUP(E50,Orders!$B$19:$Q$456,9,0))</f>
        <v/>
      </c>
      <c r="G50" s="398" t="str">
        <f>IF(E50="","",VLOOKUP(Orders!B52,Orders!$B$19:$Q$456,16,0))</f>
        <v/>
      </c>
    </row>
    <row r="51" spans="1:7" x14ac:dyDescent="0.25">
      <c r="A51" s="345" t="str">
        <f>IF(Terminé!J53="","",Terminé!J53)</f>
        <v/>
      </c>
      <c r="B51" s="346">
        <f>IF(A51="",1/1/2017,VLOOKUP(A51,Terminé!$J$3:$X$453,8,0))</f>
        <v>4.9578582052553293E-4</v>
      </c>
      <c r="C51" s="348">
        <f>IF(A51="",0,VLOOKUP(A51,Terminé!$J$3:$X$454,15,0))</f>
        <v>0</v>
      </c>
      <c r="E51" s="397" t="str">
        <f>IF(Orders!B53="","",Orders!B53)</f>
        <v/>
      </c>
      <c r="F51" s="397" t="str">
        <f>IF(E51="","",VLOOKUP(E51,Orders!B53:Q65,9,0))</f>
        <v/>
      </c>
      <c r="G51" s="398" t="str">
        <f>IF(E51="","",VLOOKUP(Orders!B53,Orders!B53:Q65,16,0))</f>
        <v/>
      </c>
    </row>
    <row r="52" spans="1:7" x14ac:dyDescent="0.25">
      <c r="A52" s="345" t="str">
        <f>IF(Terminé!J54="","",Terminé!J54)</f>
        <v/>
      </c>
      <c r="B52" s="346">
        <f>IF(A52="",1/1/2017,VLOOKUP(A52,Terminé!$J$3:$X$453,8,0))</f>
        <v>4.9578582052553293E-4</v>
      </c>
      <c r="C52" s="348">
        <f>IF(A52="",0,VLOOKUP(A52,Terminé!$J$3:$X$454,15,0))</f>
        <v>0</v>
      </c>
      <c r="E52" s="397" t="str">
        <f>IF(Orders!B54="","",Orders!B54)</f>
        <v/>
      </c>
      <c r="F52" s="397" t="str">
        <f>IF(E52="","",VLOOKUP(E52,Orders!B54:Q66,9,0))</f>
        <v/>
      </c>
      <c r="G52" s="398" t="str">
        <f>IF(E52="","",VLOOKUP(Orders!B54,Orders!B54:Q66,16,0))</f>
        <v/>
      </c>
    </row>
    <row r="53" spans="1:7" x14ac:dyDescent="0.25">
      <c r="A53" s="345" t="str">
        <f>IF(Terminé!J55="","",Terminé!J55)</f>
        <v/>
      </c>
      <c r="B53" s="346">
        <f>IF(A53="",1/1/2017,VLOOKUP(A53,Terminé!$J$3:$X$453,8,0))</f>
        <v>4.9578582052553293E-4</v>
      </c>
      <c r="C53" s="348">
        <f>IF(A53="",0,VLOOKUP(A53,Terminé!$J$3:$X$454,15,0))</f>
        <v>0</v>
      </c>
      <c r="E53" s="397" t="str">
        <f>IF(Orders!B55="","",Orders!B55)</f>
        <v/>
      </c>
      <c r="F53" s="397" t="str">
        <f>IF(E53="","",VLOOKUP(E53,Orders!B55:Q67,9,0))</f>
        <v/>
      </c>
      <c r="G53" s="398" t="str">
        <f>IF(E53="","",VLOOKUP(Orders!B55,Orders!B55:Q67,16,0))</f>
        <v/>
      </c>
    </row>
    <row r="54" spans="1:7" x14ac:dyDescent="0.25">
      <c r="A54" s="345" t="str">
        <f>IF(Terminé!J56="","",Terminé!J56)</f>
        <v/>
      </c>
      <c r="B54" s="346">
        <f>IF(A54="",1/1/2017,VLOOKUP(A54,Terminé!$J$3:$X$453,8,0))</f>
        <v>4.9578582052553293E-4</v>
      </c>
      <c r="C54" s="348">
        <f>IF(A54="",0,VLOOKUP(A54,Terminé!$J$3:$X$454,15,0))</f>
        <v>0</v>
      </c>
      <c r="E54" s="397" t="str">
        <f>IF(Orders!B56="","",Orders!B56)</f>
        <v/>
      </c>
      <c r="F54" s="397" t="str">
        <f>IF(E54="","",VLOOKUP(E54,Orders!B56:Q68,9,0))</f>
        <v/>
      </c>
      <c r="G54" s="398" t="str">
        <f>IF(E54="","",VLOOKUP(Orders!B56,Orders!B56:Q68,16,0))</f>
        <v/>
      </c>
    </row>
    <row r="55" spans="1:7" x14ac:dyDescent="0.25">
      <c r="A55" s="345" t="str">
        <f>IF(Terminé!J57="","",Terminé!J57)</f>
        <v/>
      </c>
      <c r="B55" s="346">
        <f>IF(A55="",1/1/2017,VLOOKUP(A55,Terminé!$J$3:$X$453,8,0))</f>
        <v>4.9578582052553293E-4</v>
      </c>
      <c r="C55" s="348">
        <f>IF(A55="",0,VLOOKUP(A55,Terminé!$J$3:$X$454,15,0))</f>
        <v>0</v>
      </c>
      <c r="E55" s="397" t="str">
        <f>IF(Orders!B57="","",Orders!B57)</f>
        <v/>
      </c>
      <c r="F55" s="397" t="str">
        <f>IF(E55="","",VLOOKUP(E55,Orders!B57:Q69,9,0))</f>
        <v/>
      </c>
      <c r="G55" s="398" t="str">
        <f>IF(E55="","",VLOOKUP(Orders!B57,Orders!B57:Q69,16,0))</f>
        <v/>
      </c>
    </row>
    <row r="56" spans="1:7" x14ac:dyDescent="0.25">
      <c r="A56" s="345" t="str">
        <f>IF(Terminé!J58="","",Terminé!J58)</f>
        <v/>
      </c>
      <c r="B56" s="346">
        <f>IF(A56="",1/1/2017,VLOOKUP(A56,Terminé!$J$3:$X$453,8,0))</f>
        <v>4.9578582052553293E-4</v>
      </c>
      <c r="C56" s="348">
        <f>IF(A56="",0,VLOOKUP(A56,Terminé!$J$3:$X$454,15,0))</f>
        <v>0</v>
      </c>
      <c r="E56" s="397" t="str">
        <f>IF(Orders!B58="","",Orders!B58)</f>
        <v/>
      </c>
      <c r="F56" s="397" t="str">
        <f>IF(E56="","",VLOOKUP(E56,Orders!B58:Q70,9,0))</f>
        <v/>
      </c>
      <c r="G56" s="398" t="str">
        <f>IF(E56="","",VLOOKUP(Orders!B58,Orders!B58:Q70,16,0))</f>
        <v/>
      </c>
    </row>
    <row r="57" spans="1:7" x14ac:dyDescent="0.25">
      <c r="A57" s="345" t="str">
        <f>IF(Terminé!J59="","",Terminé!J59)</f>
        <v/>
      </c>
      <c r="B57" s="346">
        <f>IF(A57="",1/1/2017,VLOOKUP(A57,Terminé!$J$3:$X$453,8,0))</f>
        <v>4.9578582052553293E-4</v>
      </c>
      <c r="C57" s="348">
        <f>IF(A57="",0,VLOOKUP(A57,Terminé!$J$3:$X$454,15,0))</f>
        <v>0</v>
      </c>
    </row>
    <row r="58" spans="1:7" x14ac:dyDescent="0.25">
      <c r="A58" s="345" t="str">
        <f>IF(Terminé!J60="","",Terminé!J60)</f>
        <v/>
      </c>
      <c r="B58" s="346">
        <f>IF(A58="",1/1/2017,VLOOKUP(A58,Terminé!$J$3:$X$453,8,0))</f>
        <v>4.9578582052553293E-4</v>
      </c>
      <c r="C58" s="348">
        <f>IF(A58="",0,VLOOKUP(A58,Terminé!$J$3:$X$454,15,0))</f>
        <v>0</v>
      </c>
    </row>
    <row r="59" spans="1:7" x14ac:dyDescent="0.25">
      <c r="A59" s="345" t="str">
        <f>IF(Terminé!J61="","",Terminé!J61)</f>
        <v/>
      </c>
      <c r="B59" s="346">
        <f>IF(A59="",1/1/2017,VLOOKUP(A59,Terminé!$J$3:$X$453,8,0))</f>
        <v>4.9578582052553293E-4</v>
      </c>
      <c r="C59" s="348">
        <f>IF(A59="",0,VLOOKUP(A59,Terminé!$J$3:$X$454,15,0))</f>
        <v>0</v>
      </c>
    </row>
    <row r="60" spans="1:7" x14ac:dyDescent="0.25">
      <c r="A60" s="345" t="str">
        <f>IF(Terminé!J62="","",Terminé!J62)</f>
        <v/>
      </c>
      <c r="B60" s="346">
        <f>IF(A60="",1/1/2017,VLOOKUP(A60,Terminé!$J$3:$X$453,8,0))</f>
        <v>4.9578582052553293E-4</v>
      </c>
      <c r="C60" s="348">
        <f>IF(A60="",0,VLOOKUP(A60,Terminé!$J$3:$X$454,15,0))</f>
        <v>0</v>
      </c>
    </row>
    <row r="61" spans="1:7" x14ac:dyDescent="0.25">
      <c r="A61" s="345" t="str">
        <f>IF(Terminé!J63="","",Terminé!J63)</f>
        <v/>
      </c>
      <c r="B61" s="346">
        <f>IF(A61="",1/1/2017,VLOOKUP(A61,Terminé!$J$3:$X$453,8,0))</f>
        <v>4.9578582052553293E-4</v>
      </c>
      <c r="C61" s="348">
        <f>IF(A61="",0,VLOOKUP(A61,Terminé!$J$3:$X$454,15,0))</f>
        <v>0</v>
      </c>
    </row>
    <row r="62" spans="1:7" x14ac:dyDescent="0.25">
      <c r="A62" s="345" t="str">
        <f>IF(Terminé!J64="","",Terminé!J64)</f>
        <v/>
      </c>
      <c r="B62" s="346">
        <f>IF(A62="",1/1/2017,VLOOKUP(A62,Terminé!$J$3:$X$453,8,0))</f>
        <v>4.9578582052553293E-4</v>
      </c>
      <c r="C62" s="348">
        <f>IF(A62="",0,VLOOKUP(A62,Terminé!$J$3:$X$454,15,0))</f>
        <v>0</v>
      </c>
    </row>
    <row r="63" spans="1:7" x14ac:dyDescent="0.25">
      <c r="A63" s="345" t="str">
        <f>IF(Terminé!J65="","",Terminé!J65)</f>
        <v/>
      </c>
      <c r="B63" s="346">
        <f>IF(A63="",1/1/2017,VLOOKUP(A63,Terminé!$J$3:$X$453,8,0))</f>
        <v>4.9578582052553293E-4</v>
      </c>
      <c r="C63" s="348">
        <f>IF(A63="",0,VLOOKUP(A63,Terminé!$J$3:$X$454,15,0))</f>
        <v>0</v>
      </c>
    </row>
    <row r="64" spans="1:7" x14ac:dyDescent="0.25">
      <c r="A64" s="345" t="str">
        <f>IF(Terminé!J66="","",Terminé!J66)</f>
        <v/>
      </c>
      <c r="B64" s="346">
        <f>IF(A64="",1/1/2017,VLOOKUP(A64,Terminé!$J$3:$X$453,8,0))</f>
        <v>4.9578582052553293E-4</v>
      </c>
      <c r="C64" s="348">
        <f>IF(A64="",0,VLOOKUP(A64,Terminé!$J$3:$X$454,15,0))</f>
        <v>0</v>
      </c>
    </row>
    <row r="65" spans="1:3" x14ac:dyDescent="0.25">
      <c r="A65" s="345" t="str">
        <f>IF(Terminé!J67="","",Terminé!J67)</f>
        <v/>
      </c>
      <c r="B65" s="346">
        <f>IF(A65="",1/1/2017,VLOOKUP(A65,Terminé!$J$3:$X$453,8,0))</f>
        <v>4.9578582052553293E-4</v>
      </c>
      <c r="C65" s="348">
        <f>IF(A65="",0,VLOOKUP(A65,Terminé!$J$3:$X$454,15,0))</f>
        <v>0</v>
      </c>
    </row>
    <row r="66" spans="1:3" x14ac:dyDescent="0.25">
      <c r="A66" s="345" t="str">
        <f>IF(Terminé!J68="","",Terminé!J68)</f>
        <v/>
      </c>
      <c r="B66" s="346">
        <f>IF(A66="",1/1/2017,VLOOKUP(A66,Terminé!$J$3:$X$453,8,0))</f>
        <v>4.9578582052553293E-4</v>
      </c>
      <c r="C66" s="348">
        <f>IF(A66="",0,VLOOKUP(A66,Terminé!$J$3:$X$454,15,0))</f>
        <v>0</v>
      </c>
    </row>
    <row r="67" spans="1:3" x14ac:dyDescent="0.25">
      <c r="A67" s="345" t="str">
        <f>IF(Terminé!J69="","",Terminé!J69)</f>
        <v/>
      </c>
      <c r="B67" s="346">
        <f>IF(A67="",1/1/2017,VLOOKUP(A67,Terminé!$J$3:$X$453,8,0))</f>
        <v>4.9578582052553293E-4</v>
      </c>
      <c r="C67" s="348">
        <f>IF(A67="",0,VLOOKUP(A67,Terminé!$J$3:$X$454,15,0))</f>
        <v>0</v>
      </c>
    </row>
    <row r="68" spans="1:3" x14ac:dyDescent="0.25">
      <c r="A68" s="345" t="str">
        <f>IF(Terminé!J70="","",Terminé!J70)</f>
        <v/>
      </c>
      <c r="B68" s="346">
        <f>IF(A68="",1/1/2017,VLOOKUP(A68,Terminé!$J$3:$X$453,8,0))</f>
        <v>4.9578582052553293E-4</v>
      </c>
      <c r="C68" s="348">
        <f>IF(A68="",0,VLOOKUP(A68,Terminé!$J$3:$X$454,15,0))</f>
        <v>0</v>
      </c>
    </row>
    <row r="69" spans="1:3" x14ac:dyDescent="0.25">
      <c r="A69" s="345" t="str">
        <f>IF(Terminé!J71="","",Terminé!J71)</f>
        <v/>
      </c>
      <c r="B69" s="346">
        <f>IF(A69="",1/1/2017,VLOOKUP(A69,Terminé!$J$3:$X$453,8,0))</f>
        <v>4.9578582052553293E-4</v>
      </c>
      <c r="C69" s="348">
        <f>IF(A69="",0,VLOOKUP(A69,Terminé!$J$3:$X$454,15,0))</f>
        <v>0</v>
      </c>
    </row>
    <row r="70" spans="1:3" x14ac:dyDescent="0.25">
      <c r="A70" s="345" t="str">
        <f>IF(Terminé!J72="","",Terminé!J72)</f>
        <v/>
      </c>
      <c r="B70" s="346">
        <f>IF(A70="",1/1/2017,VLOOKUP(A70,Terminé!$J$3:$X$453,8,0))</f>
        <v>4.9578582052553293E-4</v>
      </c>
      <c r="C70" s="348">
        <f>IF(A70="",0,VLOOKUP(A70,Terminé!$J$3:$X$454,15,0))</f>
        <v>0</v>
      </c>
    </row>
    <row r="71" spans="1:3" x14ac:dyDescent="0.25">
      <c r="A71" s="345" t="str">
        <f>IF(Terminé!J73="","",Terminé!J73)</f>
        <v/>
      </c>
      <c r="B71" s="346">
        <f>IF(A71="",1/1/2017,VLOOKUP(A71,Terminé!$J$3:$X$453,8,0))</f>
        <v>4.9578582052553293E-4</v>
      </c>
      <c r="C71" s="348">
        <f>IF(A71="",0,VLOOKUP(A71,Terminé!$J$3:$X$454,15,0))</f>
        <v>0</v>
      </c>
    </row>
    <row r="72" spans="1:3" x14ac:dyDescent="0.25">
      <c r="A72" s="345" t="str">
        <f>IF(Terminé!J74="","",Terminé!J74)</f>
        <v/>
      </c>
      <c r="B72" s="346">
        <f>IF(A72="",1/1/2017,VLOOKUP(A72,Terminé!$J$3:$X$453,8,0))</f>
        <v>4.9578582052553293E-4</v>
      </c>
      <c r="C72" s="348">
        <f>IF(A72="",0,VLOOKUP(A72,Terminé!$J$3:$X$454,15,0))</f>
        <v>0</v>
      </c>
    </row>
    <row r="73" spans="1:3" x14ac:dyDescent="0.25">
      <c r="A73" s="345" t="str">
        <f>IF(Terminé!J75="","",Terminé!J75)</f>
        <v/>
      </c>
      <c r="B73" s="346">
        <f>IF(A73="",1/1/2017,VLOOKUP(A73,Terminé!$J$3:$X$453,8,0))</f>
        <v>4.9578582052553293E-4</v>
      </c>
      <c r="C73" s="348">
        <f>IF(A73="",0,VLOOKUP(A73,Terminé!$J$3:$X$454,15,0))</f>
        <v>0</v>
      </c>
    </row>
    <row r="74" spans="1:3" x14ac:dyDescent="0.25">
      <c r="A74" s="345" t="str">
        <f>IF(Terminé!J76="","",Terminé!J76)</f>
        <v/>
      </c>
      <c r="B74" s="346">
        <f>IF(A74="",1/1/2017,VLOOKUP(A74,Terminé!$J$3:$X$453,8,0))</f>
        <v>4.9578582052553293E-4</v>
      </c>
      <c r="C74" s="348">
        <f>IF(A74="",0,VLOOKUP(A74,Terminé!$J$3:$X$454,15,0))</f>
        <v>0</v>
      </c>
    </row>
    <row r="75" spans="1:3" x14ac:dyDescent="0.25">
      <c r="A75" s="345" t="str">
        <f>IF(Terminé!J77="","",Terminé!J77)</f>
        <v/>
      </c>
      <c r="B75" s="346">
        <f>IF(A75="",1/1/2017,VLOOKUP(A75,Terminé!$J$3:$X$453,8,0))</f>
        <v>4.9578582052553293E-4</v>
      </c>
      <c r="C75" s="348">
        <f>IF(A75="",0,VLOOKUP(A75,Terminé!$J$3:$X$454,15,0))</f>
        <v>0</v>
      </c>
    </row>
    <row r="76" spans="1:3" x14ac:dyDescent="0.25">
      <c r="A76" s="345" t="str">
        <f>IF(Terminé!J78="","",Terminé!J78)</f>
        <v/>
      </c>
      <c r="B76" s="346">
        <f>IF(A76="",1/1/2017,VLOOKUP(A76,Terminé!$J$3:$X$453,8,0))</f>
        <v>4.9578582052553293E-4</v>
      </c>
      <c r="C76" s="348">
        <f>IF(A76="",0,VLOOKUP(A76,Terminé!$J$3:$X$454,15,0))</f>
        <v>0</v>
      </c>
    </row>
    <row r="77" spans="1:3" x14ac:dyDescent="0.25">
      <c r="A77" s="345" t="str">
        <f>IF(Terminé!J79="","",Terminé!J79)</f>
        <v/>
      </c>
      <c r="B77" s="346">
        <f>IF(A77="",1/1/2017,VLOOKUP(A77,Terminé!$J$3:$X$453,8,0))</f>
        <v>4.9578582052553293E-4</v>
      </c>
      <c r="C77" s="348">
        <f>IF(A77="",0,VLOOKUP(A77,Terminé!$J$3:$X$454,15,0))</f>
        <v>0</v>
      </c>
    </row>
    <row r="78" spans="1:3" x14ac:dyDescent="0.25">
      <c r="A78" s="345" t="str">
        <f>IF(Terminé!J80="","",Terminé!J80)</f>
        <v/>
      </c>
      <c r="B78" s="346">
        <f>IF(A78="",1/1/2017,VLOOKUP(A78,Terminé!$J$3:$X$453,8,0))</f>
        <v>4.9578582052553293E-4</v>
      </c>
      <c r="C78" s="348">
        <f>IF(A78="",0,VLOOKUP(A78,Terminé!$J$3:$X$454,15,0))</f>
        <v>0</v>
      </c>
    </row>
    <row r="79" spans="1:3" x14ac:dyDescent="0.25">
      <c r="A79" s="345" t="str">
        <f>IF(Terminé!J81="","",Terminé!J81)</f>
        <v/>
      </c>
      <c r="B79" s="346">
        <f>IF(A79="",1/1/2017,VLOOKUP(A79,Terminé!$J$3:$X$453,8,0))</f>
        <v>4.9578582052553293E-4</v>
      </c>
      <c r="C79" s="348">
        <f>IF(A79="",0,VLOOKUP(A79,Terminé!$J$3:$X$454,15,0))</f>
        <v>0</v>
      </c>
    </row>
    <row r="80" spans="1:3" x14ac:dyDescent="0.25">
      <c r="A80" s="345" t="str">
        <f>IF(Terminé!J82="","",Terminé!J82)</f>
        <v/>
      </c>
      <c r="B80" s="346">
        <f>IF(A80="",1/1/2017,VLOOKUP(A80,Terminé!$J$3:$X$453,8,0))</f>
        <v>4.9578582052553293E-4</v>
      </c>
      <c r="C80" s="348">
        <f>IF(A80="",0,VLOOKUP(A80,Terminé!$J$3:$X$454,15,0))</f>
        <v>0</v>
      </c>
    </row>
    <row r="81" spans="1:3" x14ac:dyDescent="0.25">
      <c r="A81" s="345" t="str">
        <f>IF(Terminé!J83="","",Terminé!J83)</f>
        <v/>
      </c>
      <c r="B81" s="346">
        <f>IF(A81="",1/1/2017,VLOOKUP(A81,Terminé!$J$3:$X$453,8,0))</f>
        <v>4.9578582052553293E-4</v>
      </c>
      <c r="C81" s="348">
        <f>IF(A81="",0,VLOOKUP(A81,Terminé!$J$3:$X$454,15,0))</f>
        <v>0</v>
      </c>
    </row>
    <row r="82" spans="1:3" x14ac:dyDescent="0.25">
      <c r="A82" s="345" t="str">
        <f>IF(Terminé!J84="","",Terminé!J84)</f>
        <v/>
      </c>
      <c r="B82" s="346">
        <f>IF(A82="",1/1/2017,VLOOKUP(A82,Terminé!$J$3:$X$453,8,0))</f>
        <v>4.9578582052553293E-4</v>
      </c>
      <c r="C82" s="348">
        <f>IF(A82="",0,VLOOKUP(A82,Terminé!$J$3:$X$454,15,0))</f>
        <v>0</v>
      </c>
    </row>
    <row r="83" spans="1:3" x14ac:dyDescent="0.25">
      <c r="A83" s="345" t="str">
        <f>IF(Terminé!J85="","",Terminé!J85)</f>
        <v/>
      </c>
      <c r="B83" s="346">
        <f>IF(A83="",1/1/2017,VLOOKUP(A83,Terminé!$J$3:$X$453,8,0))</f>
        <v>4.9578582052553293E-4</v>
      </c>
      <c r="C83" s="348">
        <f>IF(A83="",0,VLOOKUP(A83,Terminé!$J$3:$X$454,15,0))</f>
        <v>0</v>
      </c>
    </row>
    <row r="84" spans="1:3" x14ac:dyDescent="0.25">
      <c r="A84" s="345" t="str">
        <f>IF(Terminé!J86="","",Terminé!J86)</f>
        <v/>
      </c>
      <c r="B84" s="346">
        <f>IF(A84="",1/1/2017,VLOOKUP(A84,Terminé!$J$3:$X$453,8,0))</f>
        <v>4.9578582052553293E-4</v>
      </c>
      <c r="C84" s="348">
        <f>IF(A84="",0,VLOOKUP(A84,Terminé!$J$3:$X$454,15,0))</f>
        <v>0</v>
      </c>
    </row>
    <row r="85" spans="1:3" x14ac:dyDescent="0.25">
      <c r="A85" s="345" t="str">
        <f>IF(Terminé!J87="","",Terminé!J87)</f>
        <v/>
      </c>
      <c r="B85" s="346">
        <f>IF(A85="",1/1/2017,VLOOKUP(A85,Terminé!$J$3:$X$453,8,0))</f>
        <v>4.9578582052553293E-4</v>
      </c>
      <c r="C85" s="348">
        <f>IF(A85="",0,VLOOKUP(A85,Terminé!$J$3:$X$454,15,0))</f>
        <v>0</v>
      </c>
    </row>
    <row r="86" spans="1:3" x14ac:dyDescent="0.25">
      <c r="A86" s="345" t="str">
        <f>IF(Terminé!J88="","",Terminé!J88)</f>
        <v/>
      </c>
      <c r="B86" s="346">
        <f>IF(A86="",1/1/2017,VLOOKUP(A86,Terminé!$J$3:$X$453,8,0))</f>
        <v>4.9578582052553293E-4</v>
      </c>
      <c r="C86" s="348">
        <f>IF(A86="",0,VLOOKUP(A86,Terminé!$J$3:$X$454,15,0))</f>
        <v>0</v>
      </c>
    </row>
    <row r="87" spans="1:3" x14ac:dyDescent="0.25">
      <c r="A87" s="345" t="str">
        <f>IF(Terminé!J89="","",Terminé!J89)</f>
        <v/>
      </c>
      <c r="B87" s="346">
        <f>IF(A87="",1/1/2017,VLOOKUP(A87,Terminé!$J$3:$X$453,8,0))</f>
        <v>4.9578582052553293E-4</v>
      </c>
      <c r="C87" s="348">
        <f>IF(A87="",0,VLOOKUP(A87,Terminé!$J$3:$X$454,15,0))</f>
        <v>0</v>
      </c>
    </row>
    <row r="88" spans="1:3" x14ac:dyDescent="0.25">
      <c r="A88" s="345" t="str">
        <f>IF(Terminé!J90="","",Terminé!J90)</f>
        <v/>
      </c>
      <c r="B88" s="346">
        <f>IF(A88="",1/1/2017,VLOOKUP(A88,Terminé!$J$3:$X$453,8,0))</f>
        <v>4.9578582052553293E-4</v>
      </c>
      <c r="C88" s="348">
        <f>IF(A88="",0,VLOOKUP(A88,Terminé!$J$3:$X$454,15,0))</f>
        <v>0</v>
      </c>
    </row>
    <row r="89" spans="1:3" x14ac:dyDescent="0.25">
      <c r="A89" s="345" t="str">
        <f>IF(Terminé!J91="","",Terminé!J91)</f>
        <v/>
      </c>
      <c r="B89" s="346">
        <f>IF(A89="",1/1/2017,VLOOKUP(A89,Terminé!$J$3:$X$453,8,0))</f>
        <v>4.9578582052553293E-4</v>
      </c>
      <c r="C89" s="348">
        <f>IF(A89="",0,VLOOKUP(A89,Terminé!$J$3:$X$454,15,0))</f>
        <v>0</v>
      </c>
    </row>
    <row r="90" spans="1:3" x14ac:dyDescent="0.25">
      <c r="A90" s="345" t="str">
        <f>IF(Terminé!J92="","",Terminé!J92)</f>
        <v/>
      </c>
      <c r="B90" s="346">
        <f>IF(A90="",1/1/2017,VLOOKUP(A90,Terminé!$J$3:$X$453,8,0))</f>
        <v>4.9578582052553293E-4</v>
      </c>
      <c r="C90" s="348">
        <f>IF(A90="",0,VLOOKUP(A90,Terminé!$J$3:$X$454,15,0))</f>
        <v>0</v>
      </c>
    </row>
    <row r="91" spans="1:3" x14ac:dyDescent="0.25">
      <c r="A91" s="345" t="str">
        <f>IF(Terminé!J93="","",Terminé!J93)</f>
        <v/>
      </c>
      <c r="B91" s="346">
        <f>IF(A91="",1/1/2017,VLOOKUP(A91,Terminé!$J$3:$X$453,8,0))</f>
        <v>4.9578582052553293E-4</v>
      </c>
      <c r="C91" s="348">
        <f>IF(A91="",0,VLOOKUP(A91,Terminé!$J$3:$X$454,15,0))</f>
        <v>0</v>
      </c>
    </row>
    <row r="92" spans="1:3" x14ac:dyDescent="0.25">
      <c r="A92" s="345" t="str">
        <f>IF(Terminé!J94="","",Terminé!J94)</f>
        <v/>
      </c>
      <c r="B92" s="346">
        <f>IF(A92="",1/1/2017,VLOOKUP(A92,Terminé!$J$3:$X$453,8,0))</f>
        <v>4.9578582052553293E-4</v>
      </c>
      <c r="C92" s="348">
        <f>IF(A92="",0,VLOOKUP(A92,Terminé!$J$3:$X$454,15,0))</f>
        <v>0</v>
      </c>
    </row>
    <row r="93" spans="1:3" x14ac:dyDescent="0.25">
      <c r="A93" s="345" t="str">
        <f>IF(Terminé!J95="","",Terminé!J95)</f>
        <v/>
      </c>
      <c r="B93" s="346">
        <f>IF(A93="",1/1/2017,VLOOKUP(A93,Terminé!$J$3:$X$453,8,0))</f>
        <v>4.9578582052553293E-4</v>
      </c>
      <c r="C93" s="348">
        <f>IF(A93="",0,VLOOKUP(A93,Terminé!$J$3:$X$454,15,0))</f>
        <v>0</v>
      </c>
    </row>
    <row r="94" spans="1:3" x14ac:dyDescent="0.25">
      <c r="A94" s="345" t="str">
        <f>IF(Terminé!J96="","",Terminé!J96)</f>
        <v/>
      </c>
      <c r="B94" s="346">
        <f>IF(A94="",1/1/2017,VLOOKUP(A94,Terminé!$J$3:$X$453,8,0))</f>
        <v>4.9578582052553293E-4</v>
      </c>
      <c r="C94" s="348">
        <f>IF(A94="",0,VLOOKUP(A94,Terminé!$J$3:$X$454,15,0))</f>
        <v>0</v>
      </c>
    </row>
    <row r="95" spans="1:3" x14ac:dyDescent="0.25">
      <c r="A95" s="345" t="str">
        <f>IF(Terminé!J97="","",Terminé!J97)</f>
        <v/>
      </c>
      <c r="B95" s="346">
        <f>IF(A95="",1/1/2017,VLOOKUP(A95,Terminé!$J$3:$X$453,8,0))</f>
        <v>4.9578582052553293E-4</v>
      </c>
      <c r="C95" s="348">
        <f>IF(A95="",0,VLOOKUP(A95,Terminé!$J$3:$X$454,15,0))</f>
        <v>0</v>
      </c>
    </row>
    <row r="96" spans="1:3" x14ac:dyDescent="0.25">
      <c r="A96" s="345" t="str">
        <f>IF(Terminé!J98="","",Terminé!J98)</f>
        <v/>
      </c>
      <c r="B96" s="346">
        <f>IF(A96="",1/1/2017,VLOOKUP(A96,Terminé!$J$3:$X$453,8,0))</f>
        <v>4.9578582052553293E-4</v>
      </c>
      <c r="C96" s="348">
        <f>IF(A96="",0,VLOOKUP(A96,Terminé!$J$3:$X$454,15,0))</f>
        <v>0</v>
      </c>
    </row>
    <row r="97" spans="1:3" x14ac:dyDescent="0.25">
      <c r="A97" s="345" t="str">
        <f>IF(Terminé!J99="","",Terminé!J99)</f>
        <v/>
      </c>
      <c r="B97" s="346">
        <f>IF(A97="",1/1/2017,VLOOKUP(A97,Terminé!$J$3:$X$453,8,0))</f>
        <v>4.9578582052553293E-4</v>
      </c>
      <c r="C97" s="348">
        <f>IF(A97="",0,VLOOKUP(A97,Terminé!$J$3:$X$454,15,0))</f>
        <v>0</v>
      </c>
    </row>
    <row r="98" spans="1:3" x14ac:dyDescent="0.25">
      <c r="A98" s="345" t="str">
        <f>IF(Terminé!J100="","",Terminé!J100)</f>
        <v/>
      </c>
      <c r="B98" s="346">
        <f>IF(A98="",1/1/2017,VLOOKUP(A98,Terminé!$J$3:$X$453,8,0))</f>
        <v>4.9578582052553293E-4</v>
      </c>
      <c r="C98" s="348">
        <f>IF(A98="",0,VLOOKUP(A98,Terminé!$J$3:$X$454,15,0))</f>
        <v>0</v>
      </c>
    </row>
    <row r="99" spans="1:3" x14ac:dyDescent="0.25">
      <c r="A99" s="345" t="str">
        <f>IF(Terminé!J101="","",Terminé!J101)</f>
        <v/>
      </c>
      <c r="B99" s="346">
        <f>IF(A99="",1/1/2017,VLOOKUP(A99,Terminé!$J$3:$X$453,8,0))</f>
        <v>4.9578582052553293E-4</v>
      </c>
      <c r="C99" s="348">
        <f>IF(A99="",0,VLOOKUP(A99,Terminé!$J$3:$X$454,15,0))</f>
        <v>0</v>
      </c>
    </row>
    <row r="100" spans="1:3" x14ac:dyDescent="0.25">
      <c r="A100" s="345" t="str">
        <f>IF(Terminé!J102="","",Terminé!J102)</f>
        <v/>
      </c>
      <c r="B100" s="346">
        <f>IF(A100="",1/1/2017,VLOOKUP(A100,Terminé!$J$3:$X$453,8,0))</f>
        <v>4.9578582052553293E-4</v>
      </c>
      <c r="C100" s="348">
        <f>IF(A100="",0,VLOOKUP(A100,Terminé!$J$3:$X$454,15,0))</f>
        <v>0</v>
      </c>
    </row>
    <row r="101" spans="1:3" x14ac:dyDescent="0.25">
      <c r="A101" s="345" t="str">
        <f>IF(Terminé!J103="","",Terminé!J103)</f>
        <v/>
      </c>
      <c r="B101" s="346">
        <f>IF(A101="",1/1/2017,VLOOKUP(A101,Terminé!$J$3:$X$453,8,0))</f>
        <v>4.9578582052553293E-4</v>
      </c>
      <c r="C101" s="348">
        <f>IF(A101="",0,VLOOKUP(A101,Terminé!$J$3:$X$454,15,0))</f>
        <v>0</v>
      </c>
    </row>
    <row r="102" spans="1:3" x14ac:dyDescent="0.25">
      <c r="A102" s="345" t="str">
        <f>IF(Terminé!J104="","",Terminé!J104)</f>
        <v/>
      </c>
      <c r="B102" s="346">
        <f>IF(A102="",1/1/2017,VLOOKUP(A102,Terminé!$J$3:$X$453,8,0))</f>
        <v>4.9578582052553293E-4</v>
      </c>
      <c r="C102" s="348">
        <f>IF(A102="",0,VLOOKUP(A102,Terminé!$J$3:$X$454,15,0))</f>
        <v>0</v>
      </c>
    </row>
    <row r="103" spans="1:3" x14ac:dyDescent="0.25">
      <c r="A103" s="345" t="str">
        <f>IF(Terminé!J105="","",Terminé!J105)</f>
        <v/>
      </c>
      <c r="B103" s="346">
        <f>IF(A103="",1/1/2017,VLOOKUP(A103,Terminé!$J$3:$X$453,8,0))</f>
        <v>4.9578582052553293E-4</v>
      </c>
      <c r="C103" s="348">
        <f>IF(A103="",0,VLOOKUP(A103,Terminé!$J$3:$X$454,15,0))</f>
        <v>0</v>
      </c>
    </row>
    <row r="104" spans="1:3" x14ac:dyDescent="0.25">
      <c r="A104" s="345" t="str">
        <f>IF(Terminé!J106="","",Terminé!J106)</f>
        <v/>
      </c>
      <c r="B104" s="346">
        <f>IF(A104="",1/1/2017,VLOOKUP(A104,Terminé!$J$3:$X$453,8,0))</f>
        <v>4.9578582052553293E-4</v>
      </c>
      <c r="C104" s="348">
        <f>IF(A104="",0,VLOOKUP(A104,Terminé!$J$3:$X$454,15,0))</f>
        <v>0</v>
      </c>
    </row>
    <row r="105" spans="1:3" x14ac:dyDescent="0.25">
      <c r="A105" s="345" t="str">
        <f>IF(Terminé!J107="","",Terminé!J107)</f>
        <v/>
      </c>
      <c r="B105" s="346">
        <f>IF(A105="",1/1/2017,VLOOKUP(A105,Terminé!$J$3:$X$453,8,0))</f>
        <v>4.9578582052553293E-4</v>
      </c>
      <c r="C105" s="348">
        <f>IF(A105="",0,VLOOKUP(A105,Terminé!$J$3:$X$454,15,0))</f>
        <v>0</v>
      </c>
    </row>
    <row r="106" spans="1:3" x14ac:dyDescent="0.25">
      <c r="A106" s="345" t="str">
        <f>IF(Terminé!J108="","",Terminé!J108)</f>
        <v/>
      </c>
      <c r="B106" s="346">
        <f>IF(A106="",1/1/2017,VLOOKUP(A106,Terminé!$J$3:$X$453,8,0))</f>
        <v>4.9578582052553293E-4</v>
      </c>
      <c r="C106" s="348">
        <f>IF(A106="",0,VLOOKUP(A106,Terminé!$J$3:$X$454,15,0))</f>
        <v>0</v>
      </c>
    </row>
    <row r="107" spans="1:3" x14ac:dyDescent="0.25">
      <c r="A107" s="345" t="str">
        <f>IF(Terminé!J109="","",Terminé!J109)</f>
        <v/>
      </c>
      <c r="B107" s="346">
        <f>IF(A107="",1/1/2017,VLOOKUP(A107,Terminé!$J$3:$X$453,8,0))</f>
        <v>4.9578582052553293E-4</v>
      </c>
      <c r="C107" s="348">
        <f>IF(A107="",0,VLOOKUP(A107,Terminé!$J$3:$X$454,15,0))</f>
        <v>0</v>
      </c>
    </row>
    <row r="108" spans="1:3" x14ac:dyDescent="0.25">
      <c r="A108" s="345" t="str">
        <f>IF(Terminé!J110="","",Terminé!J110)</f>
        <v/>
      </c>
      <c r="B108" s="346">
        <f>IF(A108="",1/1/2017,VLOOKUP(A108,Terminé!$J$3:$X$453,8,0))</f>
        <v>4.9578582052553293E-4</v>
      </c>
      <c r="C108" s="348">
        <f>IF(A108="",0,VLOOKUP(A108,Terminé!$J$3:$X$454,15,0))</f>
        <v>0</v>
      </c>
    </row>
    <row r="109" spans="1:3" x14ac:dyDescent="0.25">
      <c r="A109" s="345" t="str">
        <f>IF(Terminé!J111="","",Terminé!J111)</f>
        <v/>
      </c>
      <c r="B109" s="346">
        <f>IF(A109="",1/1/2017,VLOOKUP(A109,Terminé!$J$3:$X$453,8,0))</f>
        <v>4.9578582052553293E-4</v>
      </c>
      <c r="C109" s="348">
        <f>IF(A109="",0,VLOOKUP(A109,Terminé!$J$3:$X$454,15,0))</f>
        <v>0</v>
      </c>
    </row>
    <row r="110" spans="1:3" x14ac:dyDescent="0.25">
      <c r="A110" s="345" t="str">
        <f>IF(Terminé!J112="","",Terminé!J112)</f>
        <v/>
      </c>
      <c r="B110" s="346">
        <f>IF(A110="",1/1/2017,VLOOKUP(A110,Terminé!$J$3:$X$453,8,0))</f>
        <v>4.9578582052553293E-4</v>
      </c>
      <c r="C110" s="348">
        <f>IF(A110="",0,VLOOKUP(A110,Terminé!$J$3:$X$454,15,0))</f>
        <v>0</v>
      </c>
    </row>
    <row r="111" spans="1:3" x14ac:dyDescent="0.25">
      <c r="A111" s="345" t="str">
        <f>IF(Terminé!J113="","",Terminé!J113)</f>
        <v/>
      </c>
      <c r="B111" s="346">
        <f>IF(A111="",1/1/2017,VLOOKUP(A111,Terminé!$J$3:$X$453,8,0))</f>
        <v>4.9578582052553293E-4</v>
      </c>
      <c r="C111" s="348">
        <f>IF(A111="",0,VLOOKUP(A111,Terminé!$J$3:$X$454,15,0))</f>
        <v>0</v>
      </c>
    </row>
    <row r="112" spans="1:3" x14ac:dyDescent="0.25">
      <c r="A112" s="345" t="str">
        <f>IF(Terminé!J114="","",Terminé!J114)</f>
        <v/>
      </c>
      <c r="B112" s="346">
        <f>IF(A112="",1/1/2017,VLOOKUP(A112,Terminé!$J$3:$X$453,8,0))</f>
        <v>4.9578582052553293E-4</v>
      </c>
      <c r="C112" s="348">
        <f>IF(A112="",0,VLOOKUP(A112,Terminé!$J$3:$X$454,15,0))</f>
        <v>0</v>
      </c>
    </row>
    <row r="113" spans="1:3" x14ac:dyDescent="0.25">
      <c r="A113" s="345" t="str">
        <f>IF(Terminé!J115="","",Terminé!J115)</f>
        <v/>
      </c>
      <c r="B113" s="346">
        <f>IF(A113="",1/1/2017,VLOOKUP(A113,Terminé!$J$3:$X$453,8,0))</f>
        <v>4.9578582052553293E-4</v>
      </c>
      <c r="C113" s="348">
        <f>IF(A113="",0,VLOOKUP(A113,Terminé!$J$3:$X$454,15,0))</f>
        <v>0</v>
      </c>
    </row>
    <row r="114" spans="1:3" x14ac:dyDescent="0.25">
      <c r="A114" s="345" t="str">
        <f>IF(Terminé!J116="","",Terminé!J116)</f>
        <v/>
      </c>
      <c r="B114" s="346">
        <f>IF(A114="",1/1/2017,VLOOKUP(A114,Terminé!$J$3:$X$453,8,0))</f>
        <v>4.9578582052553293E-4</v>
      </c>
      <c r="C114" s="348">
        <f>IF(A114="",0,VLOOKUP(A114,Terminé!$J$3:$X$454,15,0))</f>
        <v>0</v>
      </c>
    </row>
    <row r="115" spans="1:3" x14ac:dyDescent="0.25">
      <c r="A115" s="345" t="str">
        <f>IF(Terminé!J117="","",Terminé!J117)</f>
        <v/>
      </c>
      <c r="B115" s="346">
        <f>IF(A115="",1/1/2017,VLOOKUP(A115,Terminé!$J$3:$X$453,8,0))</f>
        <v>4.9578582052553293E-4</v>
      </c>
      <c r="C115" s="348">
        <f>IF(A115="",0,VLOOKUP(A115,Terminé!$J$3:$X$454,15,0))</f>
        <v>0</v>
      </c>
    </row>
    <row r="116" spans="1:3" x14ac:dyDescent="0.25">
      <c r="A116" s="345" t="str">
        <f>IF(Terminé!J118="","",Terminé!J118)</f>
        <v/>
      </c>
      <c r="B116" s="346">
        <f>IF(A116="",1/1/2017,VLOOKUP(A116,Terminé!$J$3:$X$453,8,0))</f>
        <v>4.9578582052553293E-4</v>
      </c>
      <c r="C116" s="348">
        <f>IF(A116="",0,VLOOKUP(A116,Terminé!$J$3:$X$454,15,0))</f>
        <v>0</v>
      </c>
    </row>
    <row r="117" spans="1:3" x14ac:dyDescent="0.25">
      <c r="A117" s="345" t="str">
        <f>IF(Terminé!J119="","",Terminé!J119)</f>
        <v/>
      </c>
      <c r="B117" s="346">
        <f>IF(A117="",1/1/2017,VLOOKUP(A117,Terminé!$J$3:$X$453,8,0))</f>
        <v>4.9578582052553293E-4</v>
      </c>
      <c r="C117" s="348">
        <f>IF(A117="",0,VLOOKUP(A117,Terminé!$J$3:$X$454,15,0))</f>
        <v>0</v>
      </c>
    </row>
    <row r="118" spans="1:3" x14ac:dyDescent="0.25">
      <c r="A118" s="345" t="str">
        <f>IF(Terminé!J120="","",Terminé!J120)</f>
        <v/>
      </c>
      <c r="B118" s="346">
        <f>IF(A118="",1/1/2017,VLOOKUP(A118,Terminé!$J$3:$X$453,8,0))</f>
        <v>4.9578582052553293E-4</v>
      </c>
      <c r="C118" s="348">
        <f>IF(A118="",0,VLOOKUP(A118,Terminé!$J$3:$X$454,15,0))</f>
        <v>0</v>
      </c>
    </row>
    <row r="119" spans="1:3" x14ac:dyDescent="0.25">
      <c r="A119" s="345" t="str">
        <f>IF(Terminé!J121="","",Terminé!J121)</f>
        <v/>
      </c>
      <c r="B119" s="346">
        <f>IF(A119="",1/1/2017,VLOOKUP(A119,Terminé!$J$3:$X$453,8,0))</f>
        <v>4.9578582052553293E-4</v>
      </c>
      <c r="C119" s="348">
        <f>IF(A119="",0,VLOOKUP(A119,Terminé!$J$3:$X$454,15,0))</f>
        <v>0</v>
      </c>
    </row>
    <row r="120" spans="1:3" x14ac:dyDescent="0.25">
      <c r="A120" s="345" t="str">
        <f>IF(Terminé!J122="","",Terminé!J122)</f>
        <v/>
      </c>
      <c r="B120" s="346">
        <f>IF(A120="",1/1/2017,VLOOKUP(A120,Terminé!$J$3:$X$453,8,0))</f>
        <v>4.9578582052553293E-4</v>
      </c>
      <c r="C120" s="348">
        <f>IF(A120="",0,VLOOKUP(A120,Terminé!$J$3:$X$454,15,0))</f>
        <v>0</v>
      </c>
    </row>
    <row r="121" spans="1:3" x14ac:dyDescent="0.25">
      <c r="A121" s="345" t="str">
        <f>IF(Terminé!J123="","",Terminé!J123)</f>
        <v/>
      </c>
      <c r="B121" s="346">
        <f>IF(A121="",1/1/2017,VLOOKUP(A121,Terminé!$J$3:$X$453,8,0))</f>
        <v>4.9578582052553293E-4</v>
      </c>
      <c r="C121" s="348">
        <f>IF(A121="",0,VLOOKUP(A121,Terminé!$J$3:$X$454,15,0))</f>
        <v>0</v>
      </c>
    </row>
    <row r="122" spans="1:3" x14ac:dyDescent="0.25">
      <c r="A122" s="345" t="str">
        <f>IF(Terminé!J124="","",Terminé!J124)</f>
        <v/>
      </c>
      <c r="B122" s="346">
        <f>IF(A122="",1/1/2017,VLOOKUP(A122,Terminé!$J$3:$X$453,8,0))</f>
        <v>4.9578582052553293E-4</v>
      </c>
      <c r="C122" s="348">
        <f>IF(A122="",0,VLOOKUP(A122,Terminé!$J$3:$X$454,15,0))</f>
        <v>0</v>
      </c>
    </row>
    <row r="123" spans="1:3" x14ac:dyDescent="0.25">
      <c r="A123" s="345" t="str">
        <f>IF(Terminé!J125="","",Terminé!J125)</f>
        <v/>
      </c>
      <c r="B123" s="346">
        <f>IF(A123="",1/1/2017,VLOOKUP(A123,Terminé!$J$3:$X$453,8,0))</f>
        <v>4.9578582052553293E-4</v>
      </c>
      <c r="C123" s="348">
        <f>IF(A123="",0,VLOOKUP(A123,Terminé!$J$3:$X$454,15,0))</f>
        <v>0</v>
      </c>
    </row>
    <row r="124" spans="1:3" x14ac:dyDescent="0.25">
      <c r="A124" s="345" t="str">
        <f>IF(Terminé!J78="","",Terminé!J78)</f>
        <v/>
      </c>
      <c r="B124" s="346" t="str">
        <f>IF(A124="","",VLOOKUP(A124,Terminé!$J$3:$X$453,8,0))</f>
        <v/>
      </c>
      <c r="C124" s="348" t="str">
        <f>IF(A124="","",VLOOKUP(A124,Terminé!$J$3:$X$454,15,0))</f>
        <v/>
      </c>
    </row>
    <row r="125" spans="1:3" x14ac:dyDescent="0.25">
      <c r="A125" s="345" t="str">
        <f>IF(Terminé!J79="","",Terminé!J79)</f>
        <v/>
      </c>
      <c r="B125" s="346" t="str">
        <f>IF(A125="","",VLOOKUP(A125,Terminé!$J$3:$X$453,8,0))</f>
        <v/>
      </c>
      <c r="C125" s="348" t="str">
        <f>IF(A125="","",VLOOKUP(A125,Terminé!$J$3:$X$454,15,0))</f>
        <v/>
      </c>
    </row>
    <row r="126" spans="1:3" x14ac:dyDescent="0.25">
      <c r="A126" s="345" t="str">
        <f>IF(Terminé!J80="","",Terminé!J80)</f>
        <v/>
      </c>
      <c r="B126" s="346" t="str">
        <f>IF(A126="","",VLOOKUP(A126,Terminé!$J$3:$X$453,8,0))</f>
        <v/>
      </c>
      <c r="C126" s="348" t="str">
        <f>IF(A126="","",VLOOKUP(A126,Terminé!$J$3:$X$454,15,0))</f>
        <v/>
      </c>
    </row>
    <row r="127" spans="1:3" x14ac:dyDescent="0.25">
      <c r="A127" s="345" t="str">
        <f>IF(Terminé!J81="","",Terminé!J81)</f>
        <v/>
      </c>
      <c r="B127" s="346" t="str">
        <f>IF(A127="","",VLOOKUP(A127,Terminé!$J$3:$X$453,8,0))</f>
        <v/>
      </c>
      <c r="C127" s="348" t="str">
        <f>IF(A127="","",VLOOKUP(A127,Terminé!$J$3:$X$454,15,0))</f>
        <v/>
      </c>
    </row>
    <row r="128" spans="1:3" x14ac:dyDescent="0.25">
      <c r="A128" s="345" t="str">
        <f>IF(Terminé!J82="","",Terminé!J82)</f>
        <v/>
      </c>
      <c r="B128" s="346" t="str">
        <f>IF(A128="","",VLOOKUP(A128,Terminé!$J$3:$X$453,8,0))</f>
        <v/>
      </c>
      <c r="C128" s="348" t="str">
        <f>IF(A128="","",VLOOKUP(A128,Terminé!$J$3:$X$454,15,0))</f>
        <v/>
      </c>
    </row>
    <row r="129" spans="1:3" x14ac:dyDescent="0.25">
      <c r="A129" s="345" t="str">
        <f>IF(Terminé!J83="","",Terminé!J83)</f>
        <v/>
      </c>
      <c r="B129" s="346" t="str">
        <f>IF(A129="","",VLOOKUP(A129,Terminé!$J$3:$X$453,8,0))</f>
        <v/>
      </c>
      <c r="C129" s="348" t="str">
        <f>IF(A129="","",VLOOKUP(A129,Terminé!$J$3:$X$454,15,0))</f>
        <v/>
      </c>
    </row>
    <row r="130" spans="1:3" x14ac:dyDescent="0.25">
      <c r="A130" s="345" t="str">
        <f>IF(Terminé!J84="","",Terminé!J84)</f>
        <v/>
      </c>
      <c r="B130" s="346" t="str">
        <f>IF(A130="","",VLOOKUP(A130,Terminé!$J$3:$X$453,8,0))</f>
        <v/>
      </c>
      <c r="C130" s="348" t="str">
        <f>IF(A130="","",VLOOKUP(A130,Terminé!$J$3:$X$454,15,0))</f>
        <v/>
      </c>
    </row>
    <row r="131" spans="1:3" x14ac:dyDescent="0.25">
      <c r="A131" s="345" t="str">
        <f>IF(Terminé!J85="","",Terminé!J85)</f>
        <v/>
      </c>
      <c r="B131" s="346" t="str">
        <f>IF(A131="","",VLOOKUP(A131,Terminé!$J$3:$X$453,8,0))</f>
        <v/>
      </c>
      <c r="C131" s="348" t="str">
        <f>IF(A131="","",VLOOKUP(A131,Terminé!$J$3:$X$454,15,0))</f>
        <v/>
      </c>
    </row>
    <row r="132" spans="1:3" x14ac:dyDescent="0.25">
      <c r="A132" s="345" t="str">
        <f>IF(Terminé!J86="","",Terminé!J86)</f>
        <v/>
      </c>
      <c r="B132" s="346" t="str">
        <f>IF(A132="","",VLOOKUP(A132,Terminé!$J$3:$X$453,8,0))</f>
        <v/>
      </c>
      <c r="C132" s="348" t="str">
        <f>IF(A132="","",VLOOKUP(A132,Terminé!$J$3:$X$454,15,0))</f>
        <v/>
      </c>
    </row>
    <row r="133" spans="1:3" x14ac:dyDescent="0.25">
      <c r="A133" s="345" t="str">
        <f>IF(Terminé!J87="","",Terminé!J87)</f>
        <v/>
      </c>
      <c r="B133" s="346" t="str">
        <f>IF(A133="","",VLOOKUP(A133,Terminé!$J$3:$X$453,8,0))</f>
        <v/>
      </c>
      <c r="C133" s="348" t="str">
        <f>IF(A133="","",VLOOKUP(A133,Terminé!$J$3:$X$454,15,0))</f>
        <v/>
      </c>
    </row>
    <row r="134" spans="1:3" x14ac:dyDescent="0.25">
      <c r="A134" s="345" t="str">
        <f>IF(Terminé!J88="","",Terminé!J88)</f>
        <v/>
      </c>
      <c r="B134" s="346" t="str">
        <f>IF(A134="","",VLOOKUP(A134,Terminé!$J$3:$X$453,8,0))</f>
        <v/>
      </c>
      <c r="C134" s="348" t="str">
        <f>IF(A134="","",VLOOKUP(A134,Terminé!$J$3:$X$454,15,0))</f>
        <v/>
      </c>
    </row>
    <row r="135" spans="1:3" x14ac:dyDescent="0.25">
      <c r="A135" s="345" t="str">
        <f>IF(Terminé!J89="","",Terminé!J89)</f>
        <v/>
      </c>
      <c r="B135" s="346" t="str">
        <f>IF(A135="","",VLOOKUP(A135,Terminé!$J$3:$X$453,8,0))</f>
        <v/>
      </c>
      <c r="C135" s="348" t="str">
        <f>IF(A135="","",VLOOKUP(A135,Terminé!$J$3:$X$454,15,0))</f>
        <v/>
      </c>
    </row>
    <row r="136" spans="1:3" x14ac:dyDescent="0.25">
      <c r="A136" s="345" t="str">
        <f>IF(Terminé!J90="","",Terminé!J90)</f>
        <v/>
      </c>
      <c r="B136" s="346" t="str">
        <f>IF(A136="","",VLOOKUP(A136,Terminé!$J$3:$X$453,8,0))</f>
        <v/>
      </c>
      <c r="C136" s="348" t="str">
        <f>IF(A136="","",VLOOKUP(A136,Terminé!$J$3:$X$454,15,0))</f>
        <v/>
      </c>
    </row>
    <row r="137" spans="1:3" x14ac:dyDescent="0.25">
      <c r="A137" s="345" t="str">
        <f>IF(Terminé!J91="","",Terminé!J91)</f>
        <v/>
      </c>
      <c r="B137" s="346" t="str">
        <f>IF(A137="","",VLOOKUP(A137,Terminé!$J$3:$X$453,8,0))</f>
        <v/>
      </c>
      <c r="C137" s="348" t="str">
        <f>IF(A137="","",VLOOKUP(A137,Terminé!$J$3:$X$454,15,0))</f>
        <v/>
      </c>
    </row>
    <row r="138" spans="1:3" x14ac:dyDescent="0.25">
      <c r="A138" s="345" t="str">
        <f>IF(Terminé!J92="","",Terminé!J92)</f>
        <v/>
      </c>
      <c r="B138" s="346" t="str">
        <f>IF(A138="","",VLOOKUP(A138,Terminé!$J$3:$X$453,8,0))</f>
        <v/>
      </c>
      <c r="C138" s="348" t="str">
        <f>IF(A138="","",VLOOKUP(A138,Terminé!$J$3:$X$454,15,0))</f>
        <v/>
      </c>
    </row>
    <row r="139" spans="1:3" x14ac:dyDescent="0.25">
      <c r="A139" s="345" t="str">
        <f>IF(Terminé!J93="","",Terminé!J93)</f>
        <v/>
      </c>
      <c r="B139" s="346" t="str">
        <f>IF(A139="","",VLOOKUP(A139,Terminé!$J$3:$X$453,8,0))</f>
        <v/>
      </c>
      <c r="C139" s="348" t="str">
        <f>IF(A139="","",VLOOKUP(A139,Terminé!$J$3:$X$454,15,0))</f>
        <v/>
      </c>
    </row>
    <row r="140" spans="1:3" x14ac:dyDescent="0.25">
      <c r="A140" s="345" t="str">
        <f>IF(Terminé!J94="","",Terminé!J94)</f>
        <v/>
      </c>
      <c r="B140" s="346" t="str">
        <f>IF(A140="","",VLOOKUP(A140,Terminé!$J$3:$X$453,8,0))</f>
        <v/>
      </c>
      <c r="C140" s="348" t="str">
        <f>IF(A140="","",VLOOKUP(A140,Terminé!$J$3:$X$454,15,0))</f>
        <v/>
      </c>
    </row>
    <row r="141" spans="1:3" x14ac:dyDescent="0.25">
      <c r="A141" s="345" t="str">
        <f>IF(Terminé!J95="","",Terminé!J95)</f>
        <v/>
      </c>
      <c r="B141" s="346" t="str">
        <f>IF(A141="","",VLOOKUP(A141,Terminé!$J$3:$X$453,8,0))</f>
        <v/>
      </c>
      <c r="C141" s="348" t="str">
        <f>IF(A141="","",VLOOKUP(A141,Terminé!$J$3:$X$454,15,0))</f>
        <v/>
      </c>
    </row>
    <row r="142" spans="1:3" x14ac:dyDescent="0.25">
      <c r="A142" s="345" t="str">
        <f>IF(Terminé!J96="","",Terminé!J96)</f>
        <v/>
      </c>
      <c r="B142" s="346" t="str">
        <f>IF(A142="","",VLOOKUP(A142,Terminé!$J$3:$X$453,8,0))</f>
        <v/>
      </c>
      <c r="C142" s="348" t="str">
        <f>IF(A142="","",VLOOKUP(A142,Terminé!$J$3:$X$454,15,0))</f>
        <v/>
      </c>
    </row>
    <row r="143" spans="1:3" x14ac:dyDescent="0.25">
      <c r="A143" s="345" t="str">
        <f>IF(Terminé!J97="","",Terminé!J97)</f>
        <v/>
      </c>
      <c r="B143" s="346" t="str">
        <f>IF(A143="","",VLOOKUP(A143,Terminé!$J$3:$X$453,8,0))</f>
        <v/>
      </c>
      <c r="C143" s="348" t="str">
        <f>IF(A143="","",VLOOKUP(A143,Terminé!$J$3:$X$454,15,0))</f>
        <v/>
      </c>
    </row>
    <row r="144" spans="1:3" x14ac:dyDescent="0.25">
      <c r="A144" s="345" t="str">
        <f>IF(Terminé!J98="","",Terminé!J98)</f>
        <v/>
      </c>
      <c r="B144" s="346" t="str">
        <f>IF(A144="","",VLOOKUP(A144,Terminé!$J$3:$X$453,8,0))</f>
        <v/>
      </c>
      <c r="C144" s="348" t="str">
        <f>IF(A144="","",VLOOKUP(A144,Terminé!$J$3:$X$454,15,0))</f>
        <v/>
      </c>
    </row>
    <row r="145" spans="1:3" x14ac:dyDescent="0.25">
      <c r="A145" s="345" t="str">
        <f>IF(Terminé!J99="","",Terminé!J99)</f>
        <v/>
      </c>
      <c r="B145" s="346" t="str">
        <f>IF(A145="","",VLOOKUP(A145,Terminé!$J$3:$X$453,8,0))</f>
        <v/>
      </c>
      <c r="C145" s="348" t="str">
        <f>IF(A145="","",VLOOKUP(A145,Terminé!$J$3:$X$454,15,0))</f>
        <v/>
      </c>
    </row>
    <row r="146" spans="1:3" x14ac:dyDescent="0.25">
      <c r="A146" s="345" t="str">
        <f>IF(Terminé!J100="","",Terminé!J100)</f>
        <v/>
      </c>
      <c r="B146" s="346" t="str">
        <f>IF(A146="","",VLOOKUP(A146,Terminé!$J$3:$X$453,8,0))</f>
        <v/>
      </c>
      <c r="C146" s="348" t="str">
        <f>IF(A146="","",VLOOKUP(A146,Terminé!$J$3:$X$454,15,0))</f>
        <v/>
      </c>
    </row>
    <row r="147" spans="1:3" x14ac:dyDescent="0.25">
      <c r="A147" s="345" t="str">
        <f>IF(Terminé!J101="","",Terminé!J101)</f>
        <v/>
      </c>
      <c r="B147" s="346" t="str">
        <f>IF(A147="","",VLOOKUP(A147,Terminé!$J$3:$X$453,8,0))</f>
        <v/>
      </c>
      <c r="C147" s="348" t="str">
        <f>IF(A147="","",VLOOKUP(A147,Terminé!$J$3:$X$454,15,0))</f>
        <v/>
      </c>
    </row>
    <row r="148" spans="1:3" x14ac:dyDescent="0.25">
      <c r="A148" s="345" t="str">
        <f>IF(Terminé!J102="","",Terminé!J102)</f>
        <v/>
      </c>
      <c r="B148" s="346" t="str">
        <f>IF(A148="","",VLOOKUP(A148,Terminé!$J$3:$X$453,8,0))</f>
        <v/>
      </c>
      <c r="C148" s="348" t="str">
        <f>IF(A148="","",VLOOKUP(A148,Terminé!$J$3:$X$454,15,0))</f>
        <v/>
      </c>
    </row>
    <row r="149" spans="1:3" x14ac:dyDescent="0.25">
      <c r="A149" s="345" t="str">
        <f>IF(Terminé!J103="","",Terminé!J103)</f>
        <v/>
      </c>
      <c r="B149" s="346" t="str">
        <f>IF(A149="","",VLOOKUP(A149,Terminé!$J$3:$X$453,8,0))</f>
        <v/>
      </c>
      <c r="C149" s="348" t="str">
        <f>IF(A149="","",VLOOKUP(A149,Terminé!$J$3:$X$454,15,0))</f>
        <v/>
      </c>
    </row>
    <row r="150" spans="1:3" x14ac:dyDescent="0.25">
      <c r="A150" s="345" t="str">
        <f>IF(Terminé!J104="","",Terminé!J104)</f>
        <v/>
      </c>
      <c r="B150" s="346" t="str">
        <f>IF(A150="","",VLOOKUP(A150,Terminé!$J$3:$X$453,8,0))</f>
        <v/>
      </c>
      <c r="C150" s="348" t="str">
        <f>IF(A150="","",VLOOKUP(A150,Terminé!$J$3:$X$454,15,0))</f>
        <v/>
      </c>
    </row>
    <row r="151" spans="1:3" x14ac:dyDescent="0.25">
      <c r="A151" s="345" t="str">
        <f>IF(Terminé!J105="","",Terminé!J105)</f>
        <v/>
      </c>
      <c r="B151" s="346" t="str">
        <f>IF(A151="","",VLOOKUP(A151,Terminé!$J$3:$X$453,8,0))</f>
        <v/>
      </c>
      <c r="C151" s="348" t="str">
        <f>IF(A151="","",VLOOKUP(A151,Terminé!$J$3:$X$454,15,0))</f>
        <v/>
      </c>
    </row>
    <row r="152" spans="1:3" x14ac:dyDescent="0.25">
      <c r="A152" s="345" t="str">
        <f>IF(Terminé!J106="","",Terminé!J106)</f>
        <v/>
      </c>
      <c r="B152" s="346" t="str">
        <f>IF(A152="","",VLOOKUP(A152,Terminé!$J$3:$X$453,8,0))</f>
        <v/>
      </c>
      <c r="C152" s="348" t="str">
        <f>IF(A152="","",VLOOKUP(A152,Terminé!$J$3:$X$454,15,0))</f>
        <v/>
      </c>
    </row>
    <row r="153" spans="1:3" x14ac:dyDescent="0.25">
      <c r="A153" s="345" t="str">
        <f>IF(Terminé!J107="","",Terminé!J107)</f>
        <v/>
      </c>
      <c r="B153" s="346" t="str">
        <f>IF(A153="","",VLOOKUP(A153,Terminé!$J$3:$X$453,8,0))</f>
        <v/>
      </c>
      <c r="C153" s="348" t="str">
        <f>IF(A153="","",VLOOKUP(A153,Terminé!$J$3:$X$454,15,0))</f>
        <v/>
      </c>
    </row>
    <row r="154" spans="1:3" x14ac:dyDescent="0.25">
      <c r="A154" s="345" t="str">
        <f>IF(Terminé!J108="","",Terminé!J108)</f>
        <v/>
      </c>
      <c r="B154" s="346" t="str">
        <f>IF(A154="","",VLOOKUP(A154,Terminé!$J$3:$X$453,8,0))</f>
        <v/>
      </c>
      <c r="C154" s="348" t="str">
        <f>IF(A154="","",VLOOKUP(A154,Terminé!$J$3:$X$454,15,0))</f>
        <v/>
      </c>
    </row>
    <row r="155" spans="1:3" x14ac:dyDescent="0.25">
      <c r="A155" s="345" t="str">
        <f>IF(Terminé!J109="","",Terminé!J109)</f>
        <v/>
      </c>
      <c r="B155" s="346" t="str">
        <f>IF(A155="","",VLOOKUP(A155,Terminé!$J$3:$X$453,8,0))</f>
        <v/>
      </c>
      <c r="C155" s="348" t="str">
        <f>IF(A155="","",VLOOKUP(A155,Terminé!$J$3:$X$454,15,0))</f>
        <v/>
      </c>
    </row>
    <row r="156" spans="1:3" x14ac:dyDescent="0.25">
      <c r="A156" s="345" t="str">
        <f>IF(Terminé!J110="","",Terminé!J110)</f>
        <v/>
      </c>
      <c r="B156" s="346" t="str">
        <f>IF(A156="","",VLOOKUP(A156,Terminé!$J$3:$X$453,8,0))</f>
        <v/>
      </c>
      <c r="C156" s="348" t="str">
        <f>IF(A156="","",VLOOKUP(A156,Terminé!$J$3:$X$454,15,0))</f>
        <v/>
      </c>
    </row>
    <row r="157" spans="1:3" x14ac:dyDescent="0.25">
      <c r="A157" s="345" t="str">
        <f>IF(Terminé!J111="","",Terminé!J111)</f>
        <v/>
      </c>
      <c r="B157" s="346" t="str">
        <f>IF(A157="","",VLOOKUP(A157,Terminé!$J$3:$X$453,8,0))</f>
        <v/>
      </c>
      <c r="C157" s="348" t="str">
        <f>IF(A157="","",VLOOKUP(A157,Terminé!$J$3:$X$454,15,0))</f>
        <v/>
      </c>
    </row>
    <row r="158" spans="1:3" x14ac:dyDescent="0.25">
      <c r="A158" s="345" t="str">
        <f>IF(Terminé!J112="","",Terminé!J112)</f>
        <v/>
      </c>
      <c r="B158" s="346" t="str">
        <f>IF(A158="","",VLOOKUP(A158,Terminé!$J$3:$X$453,8,0))</f>
        <v/>
      </c>
      <c r="C158" s="348" t="str">
        <f>IF(A158="","",VLOOKUP(A158,Terminé!$J$3:$X$454,15,0))</f>
        <v/>
      </c>
    </row>
    <row r="159" spans="1:3" x14ac:dyDescent="0.25">
      <c r="A159" s="345" t="str">
        <f>IF(Terminé!J113="","",Terminé!J113)</f>
        <v/>
      </c>
      <c r="B159" s="346" t="str">
        <f>IF(A159="","",VLOOKUP(A159,Terminé!$J$3:$X$453,8,0))</f>
        <v/>
      </c>
      <c r="C159" s="348" t="str">
        <f>IF(A159="","",VLOOKUP(A159,Terminé!$J$3:$X$454,15,0))</f>
        <v/>
      </c>
    </row>
    <row r="160" spans="1:3" x14ac:dyDescent="0.25">
      <c r="A160" s="345" t="str">
        <f>IF(Terminé!J114="","",Terminé!J114)</f>
        <v/>
      </c>
      <c r="B160" s="346" t="str">
        <f>IF(A160="","",VLOOKUP(A160,Terminé!$J$3:$X$453,8,0))</f>
        <v/>
      </c>
      <c r="C160" s="348" t="str">
        <f>IF(A160="","",VLOOKUP(A160,Terminé!$J$3:$X$454,15,0))</f>
        <v/>
      </c>
    </row>
    <row r="161" spans="1:3" x14ac:dyDescent="0.25">
      <c r="A161" s="345" t="str">
        <f>IF(Terminé!J115="","",Terminé!J115)</f>
        <v/>
      </c>
      <c r="B161" s="346" t="str">
        <f>IF(A161="","",VLOOKUP(A161,Terminé!$J$3:$X$453,8,0))</f>
        <v/>
      </c>
      <c r="C161" s="348" t="str">
        <f>IF(A161="","",VLOOKUP(A161,Terminé!$J$3:$X$454,15,0))</f>
        <v/>
      </c>
    </row>
    <row r="162" spans="1:3" x14ac:dyDescent="0.25">
      <c r="A162" s="345" t="str">
        <f>IF(Terminé!J116="","",Terminé!J116)</f>
        <v/>
      </c>
      <c r="B162" s="346" t="str">
        <f>IF(A162="","",VLOOKUP(A162,Terminé!$J$3:$X$453,8,0))</f>
        <v/>
      </c>
      <c r="C162" s="348" t="str">
        <f>IF(A162="","",VLOOKUP(A162,Terminé!$J$3:$X$454,15,0))</f>
        <v/>
      </c>
    </row>
    <row r="163" spans="1:3" x14ac:dyDescent="0.25">
      <c r="A163" s="345" t="str">
        <f>IF(Terminé!J117="","",Terminé!J117)</f>
        <v/>
      </c>
      <c r="B163" s="346" t="str">
        <f>IF(A163="","",VLOOKUP(A163,Terminé!$J$3:$X$453,8,0))</f>
        <v/>
      </c>
      <c r="C163" s="348" t="str">
        <f>IF(A163="","",VLOOKUP(A163,Terminé!$J$3:$X$454,15,0))</f>
        <v/>
      </c>
    </row>
    <row r="164" spans="1:3" x14ac:dyDescent="0.25">
      <c r="A164" s="345" t="str">
        <f>IF(Terminé!J118="","",Terminé!J118)</f>
        <v/>
      </c>
      <c r="B164" s="346" t="str">
        <f>IF(A164="","",VLOOKUP(A164,Terminé!$J$3:$X$453,8,0))</f>
        <v/>
      </c>
      <c r="C164" s="348" t="str">
        <f>IF(A164="","",VLOOKUP(A164,Terminé!$J$3:$X$454,15,0))</f>
        <v/>
      </c>
    </row>
    <row r="165" spans="1:3" x14ac:dyDescent="0.25">
      <c r="A165" s="345" t="str">
        <f>IF(Terminé!J119="","",Terminé!J119)</f>
        <v/>
      </c>
      <c r="B165" s="346" t="str">
        <f>IF(A165="","",VLOOKUP(A165,Terminé!$J$3:$X$453,8,0))</f>
        <v/>
      </c>
      <c r="C165" s="348" t="str">
        <f>IF(A165="","",VLOOKUP(A165,Terminé!$J$3:$X$454,15,0))</f>
        <v/>
      </c>
    </row>
    <row r="166" spans="1:3" x14ac:dyDescent="0.25">
      <c r="A166" s="345" t="str">
        <f>IF(Terminé!J120="","",Terminé!J120)</f>
        <v/>
      </c>
      <c r="B166" s="346" t="str">
        <f>IF(A166="","",VLOOKUP(A166,Terminé!$J$3:$X$453,8,0))</f>
        <v/>
      </c>
      <c r="C166" s="348" t="str">
        <f>IF(A166="","",VLOOKUP(A166,Terminé!$J$3:$X$454,15,0))</f>
        <v/>
      </c>
    </row>
    <row r="167" spans="1:3" x14ac:dyDescent="0.25">
      <c r="A167" s="345" t="str">
        <f>IF(Terminé!J121="","",Terminé!J121)</f>
        <v/>
      </c>
      <c r="B167" s="346" t="str">
        <f>IF(A167="","",VLOOKUP(A167,Terminé!$J$3:$X$453,8,0))</f>
        <v/>
      </c>
      <c r="C167" s="348" t="str">
        <f>IF(A167="","",VLOOKUP(A167,Terminé!$J$3:$X$454,15,0))</f>
        <v/>
      </c>
    </row>
    <row r="168" spans="1:3" x14ac:dyDescent="0.25">
      <c r="A168" s="345" t="str">
        <f>IF(Terminé!J122="","",Terminé!J122)</f>
        <v/>
      </c>
      <c r="B168" s="346" t="str">
        <f>IF(A168="","",VLOOKUP(A168,Terminé!$J$3:$X$453,8,0))</f>
        <v/>
      </c>
      <c r="C168" s="348" t="str">
        <f>IF(A168="","",VLOOKUP(A168,Terminé!$J$3:$X$454,15,0))</f>
        <v/>
      </c>
    </row>
    <row r="169" spans="1:3" x14ac:dyDescent="0.25">
      <c r="A169" s="345" t="str">
        <f>IF(Terminé!J123="","",Terminé!J123)</f>
        <v/>
      </c>
      <c r="B169" s="346" t="str">
        <f>IF(A169="","",VLOOKUP(A169,Terminé!$J$3:$X$453,8,0))</f>
        <v/>
      </c>
      <c r="C169" s="348" t="str">
        <f>IF(A169="","",VLOOKUP(A169,Terminé!$J$3:$X$454,15,0))</f>
        <v/>
      </c>
    </row>
    <row r="170" spans="1:3" x14ac:dyDescent="0.25">
      <c r="A170" s="345" t="str">
        <f>IF(Terminé!J124="","",Terminé!J124)</f>
        <v/>
      </c>
      <c r="B170" s="346" t="str">
        <f>IF(A170="","",VLOOKUP(A170,Terminé!$J$3:$X$453,8,0))</f>
        <v/>
      </c>
      <c r="C170" s="348" t="str">
        <f>IF(A170="","",VLOOKUP(A170,Terminé!$J$3:$X$454,15,0))</f>
        <v/>
      </c>
    </row>
    <row r="171" spans="1:3" x14ac:dyDescent="0.25">
      <c r="A171" s="345" t="str">
        <f>IF(Terminé!J125="","",Terminé!J125)</f>
        <v/>
      </c>
      <c r="B171" s="346" t="str">
        <f>IF(A171="","",VLOOKUP(A171,Terminé!$J$3:$X$453,8,0))</f>
        <v/>
      </c>
      <c r="C171" s="348" t="str">
        <f>IF(A171="","",VLOOKUP(A171,Terminé!$J$3:$X$454,15,0))</f>
        <v/>
      </c>
    </row>
    <row r="172" spans="1:3" x14ac:dyDescent="0.25">
      <c r="A172" s="345" t="str">
        <f>IF(Terminé!J126="","",Terminé!J126)</f>
        <v/>
      </c>
      <c r="B172" s="346" t="str">
        <f>IF(A172="","",VLOOKUP(A172,Terminé!$J$3:$X$453,8,0))</f>
        <v/>
      </c>
      <c r="C172" s="348" t="str">
        <f>IF(A172="","",VLOOKUP(A172,Terminé!$J$3:$X$454,15,0))</f>
        <v/>
      </c>
    </row>
    <row r="173" spans="1:3" x14ac:dyDescent="0.25">
      <c r="A173" s="345" t="str">
        <f>IF(Terminé!J127="","",Terminé!J127)</f>
        <v/>
      </c>
      <c r="B173" s="346" t="str">
        <f>IF(A173="","",VLOOKUP(A173,Terminé!$J$3:$X$453,8,0))</f>
        <v/>
      </c>
      <c r="C173" s="348" t="str">
        <f>IF(A173="","",VLOOKUP(A173,Terminé!$J$3:$X$454,15,0))</f>
        <v/>
      </c>
    </row>
    <row r="174" spans="1:3" x14ac:dyDescent="0.25">
      <c r="A174" s="345" t="str">
        <f>IF(Terminé!J128="","",Terminé!J128)</f>
        <v/>
      </c>
      <c r="B174" s="346" t="str">
        <f>IF(A174="","",VLOOKUP(A174,Terminé!$J$3:$X$453,8,0))</f>
        <v/>
      </c>
      <c r="C174" s="348" t="str">
        <f>IF(A174="","",VLOOKUP(A174,Terminé!$J$3:$X$454,15,0))</f>
        <v/>
      </c>
    </row>
    <row r="175" spans="1:3" x14ac:dyDescent="0.25">
      <c r="A175" s="345" t="str">
        <f>IF(Terminé!J129="","",Terminé!J129)</f>
        <v/>
      </c>
      <c r="B175" s="346" t="str">
        <f>IF(A175="","",VLOOKUP(A175,Terminé!$J$3:$X$453,8,0))</f>
        <v/>
      </c>
      <c r="C175" s="348" t="str">
        <f>IF(A175="","",VLOOKUP(A175,Terminé!$J$3:$X$454,15,0))</f>
        <v/>
      </c>
    </row>
    <row r="176" spans="1:3" x14ac:dyDescent="0.25">
      <c r="A176" s="345" t="str">
        <f>IF(Terminé!J130="","",Terminé!J130)</f>
        <v/>
      </c>
      <c r="B176" s="346" t="str">
        <f>IF(A176="","",VLOOKUP(A176,Terminé!$J$3:$X$453,8,0))</f>
        <v/>
      </c>
      <c r="C176" s="348" t="str">
        <f>IF(A176="","",VLOOKUP(A176,Terminé!$J$3:$X$454,15,0))</f>
        <v/>
      </c>
    </row>
    <row r="177" spans="1:3" x14ac:dyDescent="0.25">
      <c r="A177" s="345" t="str">
        <f>IF(Terminé!J131="","",Terminé!J131)</f>
        <v/>
      </c>
      <c r="B177" s="346" t="str">
        <f>IF(A177="","",VLOOKUP(A177,Terminé!$J$3:$X$453,8,0))</f>
        <v/>
      </c>
      <c r="C177" s="348" t="str">
        <f>IF(A177="","",VLOOKUP(A177,Terminé!$J$3:$X$454,15,0))</f>
        <v/>
      </c>
    </row>
    <row r="178" spans="1:3" x14ac:dyDescent="0.25">
      <c r="A178" s="345" t="str">
        <f>IF(Terminé!J132="","",Terminé!J132)</f>
        <v/>
      </c>
      <c r="B178" s="346" t="str">
        <f>IF(A178="","",VLOOKUP(A178,Terminé!$J$3:$X$453,8,0))</f>
        <v/>
      </c>
      <c r="C178" s="348" t="str">
        <f>IF(A178="","",VLOOKUP(A178,Terminé!$J$3:$X$454,15,0))</f>
        <v/>
      </c>
    </row>
    <row r="179" spans="1:3" x14ac:dyDescent="0.25">
      <c r="A179" s="345" t="str">
        <f>IF(Terminé!J133="","",Terminé!J133)</f>
        <v/>
      </c>
      <c r="B179" s="346" t="str">
        <f>IF(A179="","",VLOOKUP(A179,Terminé!$J$3:$X$453,8,0))</f>
        <v/>
      </c>
      <c r="C179" s="348" t="str">
        <f>IF(A179="","",VLOOKUP(A179,Terminé!$J$3:$X$454,15,0))</f>
        <v/>
      </c>
    </row>
    <row r="180" spans="1:3" x14ac:dyDescent="0.25">
      <c r="A180" s="345" t="str">
        <f>IF(Terminé!J134="","",Terminé!J134)</f>
        <v/>
      </c>
      <c r="B180" s="346" t="str">
        <f>IF(A180="","",VLOOKUP(A180,Terminé!$J$3:$X$453,8,0))</f>
        <v/>
      </c>
      <c r="C180" s="348" t="str">
        <f>IF(A180="","",VLOOKUP(A180,Terminé!$J$3:$X$454,15,0))</f>
        <v/>
      </c>
    </row>
    <row r="181" spans="1:3" x14ac:dyDescent="0.25">
      <c r="A181" s="345" t="str">
        <f>IF(Terminé!J135="","",Terminé!J135)</f>
        <v/>
      </c>
      <c r="B181" s="346" t="str">
        <f>IF(A181="","",VLOOKUP(A181,Terminé!$J$3:$X$453,8,0))</f>
        <v/>
      </c>
      <c r="C181" s="348" t="str">
        <f>IF(A181="","",VLOOKUP(A181,Terminé!$J$3:$X$454,15,0))</f>
        <v/>
      </c>
    </row>
    <row r="182" spans="1:3" x14ac:dyDescent="0.25">
      <c r="A182" s="345" t="str">
        <f>IF(Terminé!J136="","",Terminé!J136)</f>
        <v/>
      </c>
      <c r="B182" s="346" t="str">
        <f>IF(A182="","",VLOOKUP(A182,Terminé!$J$3:$X$453,8,0))</f>
        <v/>
      </c>
      <c r="C182" s="348" t="str">
        <f>IF(A182="","",VLOOKUP(A182,Terminé!$J$3:$X$454,15,0))</f>
        <v/>
      </c>
    </row>
    <row r="183" spans="1:3" x14ac:dyDescent="0.25">
      <c r="A183" s="345" t="str">
        <f>IF(Terminé!J137="","",Terminé!J137)</f>
        <v/>
      </c>
      <c r="B183" s="346" t="str">
        <f>IF(A183="","",VLOOKUP(A183,Terminé!$J$3:$X$453,8,0))</f>
        <v/>
      </c>
      <c r="C183" s="348" t="str">
        <f>IF(A183="","",VLOOKUP(A183,Terminé!$J$3:$X$454,15,0))</f>
        <v/>
      </c>
    </row>
    <row r="184" spans="1:3" x14ac:dyDescent="0.25">
      <c r="A184" s="345" t="str">
        <f>IF(Terminé!J138="","",Terminé!J138)</f>
        <v/>
      </c>
      <c r="B184" s="346" t="str">
        <f>IF(A184="","",VLOOKUP(A184,Terminé!$J$3:$X$453,8,0))</f>
        <v/>
      </c>
      <c r="C184" s="348" t="str">
        <f>IF(A184="","",VLOOKUP(A184,Terminé!$J$3:$X$454,15,0))</f>
        <v/>
      </c>
    </row>
    <row r="185" spans="1:3" x14ac:dyDescent="0.25">
      <c r="A185" s="345" t="str">
        <f>IF(Terminé!J139="","",Terminé!J139)</f>
        <v/>
      </c>
      <c r="B185" s="346" t="str">
        <f>IF(A185="","",VLOOKUP(A185,Terminé!$J$3:$X$453,8,0))</f>
        <v/>
      </c>
      <c r="C185" s="348" t="str">
        <f>IF(A185="","",VLOOKUP(A185,Terminé!$J$3:$X$454,15,0))</f>
        <v/>
      </c>
    </row>
    <row r="186" spans="1:3" x14ac:dyDescent="0.25">
      <c r="A186" s="345" t="str">
        <f>IF(Terminé!J140="","",Terminé!J140)</f>
        <v/>
      </c>
      <c r="B186" s="346" t="str">
        <f>IF(A186="","",VLOOKUP(A186,Terminé!$J$3:$X$453,8,0))</f>
        <v/>
      </c>
      <c r="C186" s="348" t="str">
        <f>IF(A186="","",VLOOKUP(A186,Terminé!$J$3:$X$454,15,0))</f>
        <v/>
      </c>
    </row>
    <row r="187" spans="1:3" x14ac:dyDescent="0.25">
      <c r="A187" s="345" t="str">
        <f>IF(Terminé!J141="","",Terminé!J141)</f>
        <v/>
      </c>
      <c r="B187" s="346" t="str">
        <f>IF(A187="","",VLOOKUP(A187,Terminé!$J$3:$X$453,8,0))</f>
        <v/>
      </c>
      <c r="C187" s="348" t="str">
        <f>IF(A187="","",VLOOKUP(A187,Terminé!$J$3:$X$454,15,0))</f>
        <v/>
      </c>
    </row>
    <row r="188" spans="1:3" x14ac:dyDescent="0.25">
      <c r="A188" s="345" t="str">
        <f>IF(Terminé!J142="","",Terminé!J142)</f>
        <v/>
      </c>
      <c r="B188" s="346" t="str">
        <f>IF(A188="","",VLOOKUP(A188,Terminé!$J$3:$X$453,8,0))</f>
        <v/>
      </c>
      <c r="C188" s="348" t="str">
        <f>IF(A188="","",VLOOKUP(A188,Terminé!$J$3:$X$454,15,0))</f>
        <v/>
      </c>
    </row>
    <row r="189" spans="1:3" x14ac:dyDescent="0.25">
      <c r="A189" s="345" t="str">
        <f>IF(Terminé!J143="","",Terminé!J143)</f>
        <v/>
      </c>
      <c r="B189" s="346" t="str">
        <f>IF(A189="","",VLOOKUP(A189,Terminé!$J$3:$X$453,8,0))</f>
        <v/>
      </c>
      <c r="C189" s="348" t="str">
        <f>IF(A189="","",VLOOKUP(A189,Terminé!$J$3:$X$454,15,0))</f>
        <v/>
      </c>
    </row>
    <row r="190" spans="1:3" x14ac:dyDescent="0.25">
      <c r="A190" s="345" t="str">
        <f>IF(Terminé!J144="","",Terminé!J144)</f>
        <v/>
      </c>
      <c r="B190" s="346" t="str">
        <f>IF(A190="","",VLOOKUP(A190,Terminé!$J$3:$X$453,8,0))</f>
        <v/>
      </c>
      <c r="C190" s="348" t="str">
        <f>IF(A190="","",VLOOKUP(A190,Terminé!$J$3:$X$454,15,0))</f>
        <v/>
      </c>
    </row>
    <row r="191" spans="1:3" x14ac:dyDescent="0.25">
      <c r="A191" s="345" t="str">
        <f>IF(Terminé!J145="","",Terminé!J145)</f>
        <v/>
      </c>
      <c r="B191" s="346" t="str">
        <f>IF(A191="","",VLOOKUP(A191,Terminé!$J$3:$X$453,8,0))</f>
        <v/>
      </c>
      <c r="C191" s="348" t="str">
        <f>IF(A191="","",VLOOKUP(A191,Terminé!$J$3:$X$454,15,0))</f>
        <v/>
      </c>
    </row>
    <row r="192" spans="1:3" x14ac:dyDescent="0.25">
      <c r="A192" s="345" t="str">
        <f>IF(Terminé!J146="","",Terminé!J146)</f>
        <v/>
      </c>
      <c r="B192" s="346" t="str">
        <f>IF(A192="","",VLOOKUP(A192,Terminé!$J$3:$X$453,8,0))</f>
        <v/>
      </c>
      <c r="C192" s="348" t="str">
        <f>IF(A192="","",VLOOKUP(A192,Terminé!$J$3:$X$454,15,0))</f>
        <v/>
      </c>
    </row>
    <row r="193" spans="1:3" x14ac:dyDescent="0.25">
      <c r="A193" s="345" t="str">
        <f>IF(Terminé!J147="","",Terminé!J147)</f>
        <v/>
      </c>
      <c r="B193" s="346" t="str">
        <f>IF(A193="","",VLOOKUP(A193,Terminé!$J$3:$X$453,8,0))</f>
        <v/>
      </c>
      <c r="C193" s="348" t="str">
        <f>IF(A193="","",VLOOKUP(A193,Terminé!$J$3:$X$454,15,0))</f>
        <v/>
      </c>
    </row>
    <row r="194" spans="1:3" x14ac:dyDescent="0.25">
      <c r="A194" s="345" t="str">
        <f>IF(Terminé!J148="","",Terminé!J148)</f>
        <v/>
      </c>
      <c r="B194" s="346" t="str">
        <f>IF(A194="","",VLOOKUP(A194,Terminé!$J$3:$X$453,8,0))</f>
        <v/>
      </c>
      <c r="C194" s="348" t="str">
        <f>IF(A194="","",VLOOKUP(A194,Terminé!$J$3:$X$454,15,0))</f>
        <v/>
      </c>
    </row>
    <row r="195" spans="1:3" x14ac:dyDescent="0.25">
      <c r="A195" s="345" t="str">
        <f>IF(Terminé!J149="","",Terminé!J149)</f>
        <v/>
      </c>
      <c r="B195" s="346" t="str">
        <f>IF(A195="","",VLOOKUP(A195,Terminé!$J$3:$X$453,8,0))</f>
        <v/>
      </c>
      <c r="C195" s="348" t="str">
        <f>IF(A195="","",VLOOKUP(A195,Terminé!$J$3:$X$454,15,0))</f>
        <v/>
      </c>
    </row>
    <row r="196" spans="1:3" x14ac:dyDescent="0.25">
      <c r="A196" s="345" t="str">
        <f>IF(Terminé!J150="","",Terminé!J150)</f>
        <v/>
      </c>
      <c r="B196" s="346" t="str">
        <f>IF(A196="","",VLOOKUP(A196,Terminé!$J$3:$X$453,8,0))</f>
        <v/>
      </c>
      <c r="C196" s="348" t="str">
        <f>IF(A196="","",VLOOKUP(A196,Terminé!$J$3:$X$454,15,0))</f>
        <v/>
      </c>
    </row>
    <row r="197" spans="1:3" x14ac:dyDescent="0.25">
      <c r="A197" s="345" t="str">
        <f>IF(Terminé!J151="","",Terminé!J151)</f>
        <v/>
      </c>
      <c r="B197" s="346" t="str">
        <f>IF(A197="","",VLOOKUP(A197,Terminé!$J$3:$X$453,8,0))</f>
        <v/>
      </c>
      <c r="C197" s="348" t="str">
        <f>IF(A197="","",VLOOKUP(A197,Terminé!$J$3:$X$454,15,0))</f>
        <v/>
      </c>
    </row>
    <row r="198" spans="1:3" x14ac:dyDescent="0.25">
      <c r="A198" s="345" t="str">
        <f>IF(Terminé!J152="","",Terminé!J152)</f>
        <v/>
      </c>
      <c r="B198" s="346" t="str">
        <f>IF(A198="","",VLOOKUP(A198,Terminé!$J$3:$X$453,8,0))</f>
        <v/>
      </c>
      <c r="C198" s="348" t="str">
        <f>IF(A198="","",VLOOKUP(A198,Terminé!$J$3:$X$454,15,0))</f>
        <v/>
      </c>
    </row>
    <row r="199" spans="1:3" x14ac:dyDescent="0.25">
      <c r="A199" s="345" t="str">
        <f>IF(Terminé!J153="","",Terminé!J153)</f>
        <v/>
      </c>
      <c r="B199" s="346" t="str">
        <f>IF(A199="","",VLOOKUP(A199,Terminé!$J$3:$X$453,8,0))</f>
        <v/>
      </c>
      <c r="C199" s="348" t="str">
        <f>IF(A199="","",VLOOKUP(A199,Terminé!$J$3:$X$454,15,0))</f>
        <v/>
      </c>
    </row>
    <row r="200" spans="1:3" x14ac:dyDescent="0.25">
      <c r="A200" s="345" t="str">
        <f>IF(Terminé!J154="","",Terminé!J154)</f>
        <v/>
      </c>
      <c r="B200" s="346" t="str">
        <f>IF(A200="","",VLOOKUP(A200,Terminé!$J$3:$X$453,8,0))</f>
        <v/>
      </c>
      <c r="C200" s="348" t="str">
        <f>IF(A200="","",VLOOKUP(A200,Terminé!$J$3:$X$454,15,0))</f>
        <v/>
      </c>
    </row>
    <row r="201" spans="1:3" x14ac:dyDescent="0.25">
      <c r="A201" s="345" t="str">
        <f>IF(Terminé!J155="","",Terminé!J155)</f>
        <v/>
      </c>
      <c r="B201" s="346" t="str">
        <f>IF(A201="","",VLOOKUP(A201,Terminé!$J$3:$X$453,8,0))</f>
        <v/>
      </c>
      <c r="C201" s="348" t="str">
        <f>IF(A201="","",VLOOKUP(A201,Terminé!$J$3:$X$454,15,0))</f>
        <v/>
      </c>
    </row>
    <row r="202" spans="1:3" x14ac:dyDescent="0.25">
      <c r="A202" s="345" t="str">
        <f>IF(Terminé!J156="","",Terminé!J156)</f>
        <v/>
      </c>
      <c r="B202" s="346" t="str">
        <f>IF(A202="","",VLOOKUP(A202,Terminé!$J$3:$X$453,8,0))</f>
        <v/>
      </c>
      <c r="C202" s="348" t="str">
        <f>IF(A202="","",VLOOKUP(A202,Terminé!$J$3:$X$454,15,0))</f>
        <v/>
      </c>
    </row>
    <row r="203" spans="1:3" x14ac:dyDescent="0.25">
      <c r="A203" s="345" t="str">
        <f>IF(Terminé!J157="","",Terminé!J157)</f>
        <v/>
      </c>
      <c r="B203" s="346" t="str">
        <f>IF(A203="","",VLOOKUP(A203,Terminé!$J$3:$X$453,8,0))</f>
        <v/>
      </c>
      <c r="C203" s="348" t="str">
        <f>IF(A203="","",VLOOKUP(A203,Terminé!$J$3:$X$454,15,0))</f>
        <v/>
      </c>
    </row>
    <row r="204" spans="1:3" x14ac:dyDescent="0.25">
      <c r="A204" s="345" t="str">
        <f>IF(Terminé!J158="","",Terminé!J158)</f>
        <v/>
      </c>
      <c r="B204" s="346" t="str">
        <f>IF(A204="","",VLOOKUP(A204,Terminé!$J$3:$X$453,8,0))</f>
        <v/>
      </c>
      <c r="C204" s="348" t="str">
        <f>IF(A204="","",VLOOKUP(A204,Terminé!$J$3:$X$454,15,0))</f>
        <v/>
      </c>
    </row>
    <row r="205" spans="1:3" x14ac:dyDescent="0.25">
      <c r="A205" s="345" t="str">
        <f>IF(Terminé!J159="","",Terminé!J159)</f>
        <v/>
      </c>
      <c r="B205" s="346" t="str">
        <f>IF(A205="","",VLOOKUP(A205,Terminé!$J$3:$X$453,8,0))</f>
        <v/>
      </c>
      <c r="C205" s="348" t="str">
        <f>IF(A205="","",VLOOKUP(A205,Terminé!$J$3:$X$454,15,0))</f>
        <v/>
      </c>
    </row>
    <row r="206" spans="1:3" x14ac:dyDescent="0.25">
      <c r="A206" s="345" t="str">
        <f>IF(Terminé!J160="","",Terminé!J160)</f>
        <v/>
      </c>
      <c r="B206" s="346" t="str">
        <f>IF(A206="","",VLOOKUP(A206,Terminé!$J$3:$X$453,8,0))</f>
        <v/>
      </c>
      <c r="C206" s="348" t="str">
        <f>IF(A206="","",VLOOKUP(A206,Terminé!$J$3:$X$454,15,0))</f>
        <v/>
      </c>
    </row>
    <row r="207" spans="1:3" x14ac:dyDescent="0.25">
      <c r="A207" s="345" t="str">
        <f>IF(Terminé!J161="","",Terminé!J161)</f>
        <v/>
      </c>
      <c r="B207" s="346" t="str">
        <f>IF(A207="","",VLOOKUP(A207,Terminé!$J$3:$X$453,8,0))</f>
        <v/>
      </c>
      <c r="C207" s="348" t="str">
        <f>IF(A207="","",VLOOKUP(A207,Terminé!$J$3:$X$454,15,0))</f>
        <v/>
      </c>
    </row>
    <row r="208" spans="1:3" x14ac:dyDescent="0.25">
      <c r="A208" s="345" t="str">
        <f>IF(Terminé!J162="","",Terminé!J162)</f>
        <v/>
      </c>
      <c r="B208" s="346" t="str">
        <f>IF(A208="","",VLOOKUP(A208,Terminé!$J$3:$X$453,8,0))</f>
        <v/>
      </c>
      <c r="C208" s="348" t="str">
        <f>IF(A208="","",VLOOKUP(A208,Terminé!$J$3:$X$454,15,0))</f>
        <v/>
      </c>
    </row>
    <row r="209" spans="1:3" x14ac:dyDescent="0.25">
      <c r="A209" s="345" t="str">
        <f>IF(Terminé!J163="","",Terminé!J163)</f>
        <v/>
      </c>
      <c r="B209" s="346" t="str">
        <f>IF(A209="","",VLOOKUP(A209,Terminé!$J$3:$X$453,8,0))</f>
        <v/>
      </c>
      <c r="C209" s="348" t="str">
        <f>IF(A209="","",VLOOKUP(A209,Terminé!$J$3:$X$454,15,0))</f>
        <v/>
      </c>
    </row>
    <row r="210" spans="1:3" x14ac:dyDescent="0.25">
      <c r="A210" s="345" t="str">
        <f>IF(Terminé!J164="","",Terminé!J164)</f>
        <v/>
      </c>
      <c r="B210" s="346" t="str">
        <f>IF(A210="","",VLOOKUP(A210,Terminé!$J$3:$X$453,8,0))</f>
        <v/>
      </c>
      <c r="C210" s="348" t="str">
        <f>IF(A210="","",VLOOKUP(A210,Terminé!$J$3:$X$454,15,0))</f>
        <v/>
      </c>
    </row>
    <row r="211" spans="1:3" x14ac:dyDescent="0.25">
      <c r="A211" s="345" t="str">
        <f>IF(Terminé!J165="","",Terminé!J165)</f>
        <v/>
      </c>
      <c r="B211" s="346" t="str">
        <f>IF(A211="","",VLOOKUP(A211,Terminé!$J$3:$X$453,8,0))</f>
        <v/>
      </c>
      <c r="C211" s="348" t="str">
        <f>IF(A211="","",VLOOKUP(A211,Terminé!$J$3:$X$454,15,0))</f>
        <v/>
      </c>
    </row>
    <row r="212" spans="1:3" x14ac:dyDescent="0.25">
      <c r="A212" s="345" t="str">
        <f>IF(Terminé!J166="","",Terminé!J166)</f>
        <v/>
      </c>
      <c r="B212" s="346" t="str">
        <f>IF(A212="","",VLOOKUP(A212,Terminé!$J$3:$X$453,8,0))</f>
        <v/>
      </c>
      <c r="C212" s="348" t="str">
        <f>IF(A212="","",VLOOKUP(A212,Terminé!$J$3:$X$454,15,0))</f>
        <v/>
      </c>
    </row>
    <row r="213" spans="1:3" x14ac:dyDescent="0.25">
      <c r="A213" s="345" t="str">
        <f>IF(Terminé!J167="","",Terminé!J167)</f>
        <v/>
      </c>
      <c r="B213" s="346" t="str">
        <f>IF(A213="","",VLOOKUP(A213,Terminé!$J$3:$X$453,8,0))</f>
        <v/>
      </c>
      <c r="C213" s="348" t="str">
        <f>IF(A213="","",VLOOKUP(A213,Terminé!$J$3:$X$454,15,0))</f>
        <v/>
      </c>
    </row>
    <row r="214" spans="1:3" x14ac:dyDescent="0.25">
      <c r="A214" s="345" t="str">
        <f>IF(Terminé!J168="","",Terminé!J168)</f>
        <v/>
      </c>
      <c r="B214" s="346" t="str">
        <f>IF(A214="","",VLOOKUP(A214,Terminé!$J$3:$X$453,8,0))</f>
        <v/>
      </c>
      <c r="C214" s="348" t="str">
        <f>IF(A214="","",VLOOKUP(A214,Terminé!$J$3:$X$454,15,0))</f>
        <v/>
      </c>
    </row>
    <row r="215" spans="1:3" x14ac:dyDescent="0.25">
      <c r="A215" s="345" t="str">
        <f>IF(Terminé!J169="","",Terminé!J169)</f>
        <v/>
      </c>
      <c r="B215" s="346" t="str">
        <f>IF(A215="","",VLOOKUP(A215,Terminé!$J$3:$X$453,8,0))</f>
        <v/>
      </c>
      <c r="C215" s="348" t="str">
        <f>IF(A215="","",VLOOKUP(A215,Terminé!$J$3:$X$454,15,0))</f>
        <v/>
      </c>
    </row>
    <row r="216" spans="1:3" x14ac:dyDescent="0.25">
      <c r="A216" s="345" t="str">
        <f>IF(Terminé!J170="","",Terminé!J170)</f>
        <v/>
      </c>
      <c r="B216" s="346" t="str">
        <f>IF(A216="","",VLOOKUP(A216,Terminé!$J$3:$X$453,8,0))</f>
        <v/>
      </c>
      <c r="C216" s="348" t="str">
        <f>IF(A216="","",VLOOKUP(A216,Terminé!$J$3:$X$454,15,0))</f>
        <v/>
      </c>
    </row>
    <row r="217" spans="1:3" x14ac:dyDescent="0.25">
      <c r="A217" s="345" t="str">
        <f>IF(Terminé!J171="","",Terminé!J171)</f>
        <v/>
      </c>
      <c r="B217" s="346" t="str">
        <f>IF(A217="","",VLOOKUP(A217,Terminé!$J$3:$X$453,8,0))</f>
        <v/>
      </c>
      <c r="C217" s="348" t="str">
        <f>IF(A217="","",VLOOKUP(A217,Terminé!$J$3:$X$454,15,0))</f>
        <v/>
      </c>
    </row>
    <row r="218" spans="1:3" x14ac:dyDescent="0.25">
      <c r="A218" s="345" t="str">
        <f>IF(Terminé!J172="","",Terminé!J172)</f>
        <v/>
      </c>
      <c r="B218" s="346" t="str">
        <f>IF(A218="","",VLOOKUP(A218,Terminé!$J$3:$X$453,8,0))</f>
        <v/>
      </c>
      <c r="C218" s="348" t="str">
        <f>IF(A218="","",VLOOKUP(A218,Terminé!$J$3:$X$454,15,0))</f>
        <v/>
      </c>
    </row>
    <row r="219" spans="1:3" x14ac:dyDescent="0.25">
      <c r="A219" s="345" t="str">
        <f>IF(Terminé!J173="","",Terminé!J173)</f>
        <v/>
      </c>
      <c r="B219" s="346" t="str">
        <f>IF(A219="","",VLOOKUP(A219,Terminé!$J$3:$X$453,8,0))</f>
        <v/>
      </c>
      <c r="C219" s="348" t="str">
        <f>IF(A219="","",VLOOKUP(A219,Terminé!$J$3:$X$454,15,0))</f>
        <v/>
      </c>
    </row>
    <row r="220" spans="1:3" x14ac:dyDescent="0.25">
      <c r="A220" s="345" t="str">
        <f>IF(Terminé!J174="","",Terminé!J174)</f>
        <v/>
      </c>
      <c r="B220" s="346" t="str">
        <f>IF(A220="","",VLOOKUP(A220,Terminé!$J$3:$X$453,8,0))</f>
        <v/>
      </c>
      <c r="C220" s="348" t="str">
        <f>IF(A220="","",VLOOKUP(A220,Terminé!$J$3:$X$454,15,0))</f>
        <v/>
      </c>
    </row>
    <row r="221" spans="1:3" x14ac:dyDescent="0.25">
      <c r="A221" s="345" t="str">
        <f>IF(Terminé!J175="","",Terminé!J175)</f>
        <v/>
      </c>
      <c r="B221" s="346" t="str">
        <f>IF(A221="","",VLOOKUP(A221,Terminé!$J$3:$X$453,8,0))</f>
        <v/>
      </c>
      <c r="C221" s="348" t="str">
        <f>IF(A221="","",VLOOKUP(A221,Terminé!$J$3:$X$454,15,0))</f>
        <v/>
      </c>
    </row>
    <row r="222" spans="1:3" x14ac:dyDescent="0.25">
      <c r="A222" s="345" t="str">
        <f>IF(Terminé!J176="","",Terminé!J176)</f>
        <v/>
      </c>
      <c r="B222" s="346" t="str">
        <f>IF(A222="","",VLOOKUP(A222,Terminé!$J$3:$X$453,8,0))</f>
        <v/>
      </c>
      <c r="C222" s="348" t="str">
        <f>IF(A222="","",VLOOKUP(A222,Terminé!$J$3:$X$454,15,0))</f>
        <v/>
      </c>
    </row>
    <row r="223" spans="1:3" x14ac:dyDescent="0.25">
      <c r="A223" s="345" t="str">
        <f>IF(Terminé!J177="","",Terminé!J177)</f>
        <v/>
      </c>
      <c r="B223" s="346" t="str">
        <f>IF(A223="","",VLOOKUP(A223,Terminé!$J$3:$X$453,8,0))</f>
        <v/>
      </c>
      <c r="C223" s="348" t="str">
        <f>IF(A223="","",VLOOKUP(A223,Terminé!$J$3:$X$454,15,0))</f>
        <v/>
      </c>
    </row>
    <row r="224" spans="1:3" x14ac:dyDescent="0.25">
      <c r="A224" s="345" t="str">
        <f>IF(Terminé!J178="","",Terminé!J178)</f>
        <v/>
      </c>
      <c r="B224" s="346" t="str">
        <f>IF(A224="","",VLOOKUP(A224,Terminé!$J$3:$X$453,8,0))</f>
        <v/>
      </c>
      <c r="C224" s="348" t="str">
        <f>IF(A224="","",VLOOKUP(A224,Terminé!$J$3:$X$454,15,0))</f>
        <v/>
      </c>
    </row>
    <row r="225" spans="1:3" x14ac:dyDescent="0.25">
      <c r="A225" s="345" t="str">
        <f>IF(Terminé!J179="","",Terminé!J179)</f>
        <v/>
      </c>
      <c r="B225" s="346" t="str">
        <f>IF(A225="","",VLOOKUP(A225,Terminé!$J$3:$X$453,8,0))</f>
        <v/>
      </c>
      <c r="C225" s="348" t="str">
        <f>IF(A225="","",VLOOKUP(A225,Terminé!$J$3:$X$454,15,0))</f>
        <v/>
      </c>
    </row>
    <row r="226" spans="1:3" x14ac:dyDescent="0.25">
      <c r="A226" s="345" t="str">
        <f>IF(Terminé!J180="","",Terminé!J180)</f>
        <v/>
      </c>
      <c r="B226" s="346" t="str">
        <f>IF(A226="","",VLOOKUP(A226,Terminé!$J$3:$X$453,8,0))</f>
        <v/>
      </c>
      <c r="C226" s="348" t="str">
        <f>IF(A226="","",VLOOKUP(A226,Terminé!$J$3:$X$454,15,0))</f>
        <v/>
      </c>
    </row>
    <row r="227" spans="1:3" x14ac:dyDescent="0.25">
      <c r="A227" s="345" t="str">
        <f>IF(Terminé!J181="","",Terminé!J181)</f>
        <v/>
      </c>
      <c r="B227" s="346" t="str">
        <f>IF(A227="","",VLOOKUP(A227,Terminé!$J$3:$X$453,8,0))</f>
        <v/>
      </c>
      <c r="C227" s="348" t="str">
        <f>IF(A227="","",VLOOKUP(A227,Terminé!$J$3:$X$454,15,0))</f>
        <v/>
      </c>
    </row>
    <row r="228" spans="1:3" x14ac:dyDescent="0.25">
      <c r="A228" s="345" t="str">
        <f>IF(Terminé!J182="","",Terminé!J182)</f>
        <v/>
      </c>
      <c r="B228" s="346" t="str">
        <f>IF(A228="","",VLOOKUP(A228,Terminé!$J$3:$X$453,8,0))</f>
        <v/>
      </c>
      <c r="C228" s="348" t="str">
        <f>IF(A228="","",VLOOKUP(A228,Terminé!$J$3:$X$454,15,0))</f>
        <v/>
      </c>
    </row>
    <row r="229" spans="1:3" x14ac:dyDescent="0.25">
      <c r="A229" s="345" t="str">
        <f>IF(Terminé!J183="","",Terminé!J183)</f>
        <v/>
      </c>
      <c r="B229" s="346" t="str">
        <f>IF(A229="","",VLOOKUP(A229,Terminé!$J$3:$X$453,8,0))</f>
        <v/>
      </c>
      <c r="C229" s="348" t="str">
        <f>IF(A229="","",VLOOKUP(A229,Terminé!$J$3:$X$454,15,0))</f>
        <v/>
      </c>
    </row>
    <row r="230" spans="1:3" x14ac:dyDescent="0.25">
      <c r="A230" s="345" t="str">
        <f>IF(Terminé!J184="","",Terminé!J184)</f>
        <v/>
      </c>
      <c r="B230" s="346" t="str">
        <f>IF(A230="","",VLOOKUP(A230,Terminé!$J$3:$X$453,8,0))</f>
        <v/>
      </c>
      <c r="C230" s="348" t="str">
        <f>IF(A230="","",VLOOKUP(A230,Terminé!$J$3:$X$454,15,0))</f>
        <v/>
      </c>
    </row>
    <row r="231" spans="1:3" x14ac:dyDescent="0.25">
      <c r="A231" s="345" t="str">
        <f>IF(Terminé!J185="","",Terminé!J185)</f>
        <v/>
      </c>
      <c r="B231" s="346" t="str">
        <f>IF(A231="","",VLOOKUP(A231,Terminé!$J$3:$X$453,8,0))</f>
        <v/>
      </c>
      <c r="C231" s="348" t="str">
        <f>IF(A231="","",VLOOKUP(A231,Terminé!$J$3:$X$454,15,0))</f>
        <v/>
      </c>
    </row>
    <row r="232" spans="1:3" x14ac:dyDescent="0.25">
      <c r="A232" s="345" t="str">
        <f>IF(Terminé!J186="","",Terminé!J186)</f>
        <v/>
      </c>
      <c r="B232" s="346" t="str">
        <f>IF(A232="","",VLOOKUP(A232,Terminé!$J$3:$X$453,8,0))</f>
        <v/>
      </c>
      <c r="C232" s="348" t="str">
        <f>IF(A232="","",VLOOKUP(A232,Terminé!$J$3:$X$454,15,0))</f>
        <v/>
      </c>
    </row>
    <row r="233" spans="1:3" x14ac:dyDescent="0.25">
      <c r="A233" s="345" t="str">
        <f>IF(Terminé!J187="","",Terminé!J187)</f>
        <v/>
      </c>
      <c r="B233" s="346" t="str">
        <f>IF(A233="","",VLOOKUP(A233,Terminé!$J$3:$X$453,8,0))</f>
        <v/>
      </c>
      <c r="C233" s="348" t="str">
        <f>IF(A233="","",VLOOKUP(A233,Terminé!$J$3:$X$454,15,0))</f>
        <v/>
      </c>
    </row>
    <row r="234" spans="1:3" x14ac:dyDescent="0.25">
      <c r="A234" s="345" t="str">
        <f>IF(Terminé!J188="","",Terminé!J188)</f>
        <v/>
      </c>
      <c r="B234" s="346" t="str">
        <f>IF(A234="","",VLOOKUP(A234,Terminé!$J$3:$X$453,8,0))</f>
        <v/>
      </c>
      <c r="C234" s="348" t="str">
        <f>IF(A234="","",VLOOKUP(A234,Terminé!$J$3:$X$454,15,0))</f>
        <v/>
      </c>
    </row>
    <row r="235" spans="1:3" x14ac:dyDescent="0.25">
      <c r="A235" s="345" t="str">
        <f>IF(Terminé!J189="","",Terminé!J189)</f>
        <v/>
      </c>
      <c r="B235" s="346" t="str">
        <f>IF(A235="","",VLOOKUP(A235,Terminé!$J$3:$X$453,8,0))</f>
        <v/>
      </c>
      <c r="C235" s="348" t="str">
        <f>IF(A235="","",VLOOKUP(A235,Terminé!$J$3:$X$454,15,0))</f>
        <v/>
      </c>
    </row>
    <row r="236" spans="1:3" x14ac:dyDescent="0.25">
      <c r="A236" s="345" t="str">
        <f>IF(Terminé!J190="","",Terminé!J190)</f>
        <v/>
      </c>
      <c r="B236" s="346" t="str">
        <f>IF(A236="","",VLOOKUP(A236,Terminé!$J$3:$X$453,8,0))</f>
        <v/>
      </c>
      <c r="C236" s="348" t="str">
        <f>IF(A236="","",VLOOKUP(A236,Terminé!$J$3:$X$454,15,0))</f>
        <v/>
      </c>
    </row>
    <row r="237" spans="1:3" x14ac:dyDescent="0.25">
      <c r="A237" s="345" t="str">
        <f>IF(Terminé!J191="","",Terminé!J191)</f>
        <v/>
      </c>
      <c r="B237" s="346" t="str">
        <f>IF(A237="","",VLOOKUP(A237,Terminé!$J$3:$X$453,8,0))</f>
        <v/>
      </c>
      <c r="C237" s="348" t="str">
        <f>IF(A237="","",VLOOKUP(A237,Terminé!$J$3:$X$454,15,0))</f>
        <v/>
      </c>
    </row>
    <row r="238" spans="1:3" x14ac:dyDescent="0.25">
      <c r="A238" s="345" t="str">
        <f>IF(Terminé!J192="","",Terminé!J192)</f>
        <v/>
      </c>
      <c r="B238" s="346" t="str">
        <f>IF(A238="","",VLOOKUP(A238,Terminé!$J$3:$X$453,8,0))</f>
        <v/>
      </c>
      <c r="C238" s="348" t="str">
        <f>IF(A238="","",VLOOKUP(A238,Terminé!$J$3:$X$454,15,0))</f>
        <v/>
      </c>
    </row>
    <row r="239" spans="1:3" x14ac:dyDescent="0.25">
      <c r="A239" s="345" t="str">
        <f>IF(Terminé!J193="","",Terminé!J193)</f>
        <v/>
      </c>
      <c r="B239" s="346" t="str">
        <f>IF(A239="","",VLOOKUP(A239,Terminé!$J$3:$X$453,8,0))</f>
        <v/>
      </c>
      <c r="C239" s="348" t="str">
        <f>IF(A239="","",VLOOKUP(A239,Terminé!$J$3:$X$454,15,0))</f>
        <v/>
      </c>
    </row>
    <row r="240" spans="1:3" x14ac:dyDescent="0.25">
      <c r="A240" s="345" t="str">
        <f>IF(Terminé!J194="","",Terminé!J194)</f>
        <v/>
      </c>
      <c r="B240" s="346" t="str">
        <f>IF(A240="","",VLOOKUP(A240,Terminé!$J$3:$X$453,8,0))</f>
        <v/>
      </c>
      <c r="C240" s="348" t="str">
        <f>IF(A240="","",VLOOKUP(A240,Terminé!$J$3:$X$454,15,0))</f>
        <v/>
      </c>
    </row>
    <row r="241" spans="1:3" x14ac:dyDescent="0.25">
      <c r="A241" s="345" t="str">
        <f>IF(Terminé!J195="","",Terminé!J195)</f>
        <v/>
      </c>
      <c r="B241" s="346" t="str">
        <f>IF(A241="","",VLOOKUP(A241,Terminé!$J$3:$X$453,8,0))</f>
        <v/>
      </c>
      <c r="C241" s="348" t="str">
        <f>IF(A241="","",VLOOKUP(A241,Terminé!$J$3:$X$454,15,0))</f>
        <v/>
      </c>
    </row>
    <row r="242" spans="1:3" x14ac:dyDescent="0.25">
      <c r="A242" s="345" t="str">
        <f>IF(Terminé!J196="","",Terminé!J196)</f>
        <v/>
      </c>
      <c r="B242" s="346" t="str">
        <f>IF(A242="","",VLOOKUP(A242,Terminé!$J$3:$X$453,8,0))</f>
        <v/>
      </c>
      <c r="C242" s="348" t="str">
        <f>IF(A242="","",VLOOKUP(A242,Terminé!$J$3:$X$454,15,0))</f>
        <v/>
      </c>
    </row>
    <row r="243" spans="1:3" x14ac:dyDescent="0.25">
      <c r="A243" s="345" t="str">
        <f>IF(Terminé!J197="","",Terminé!J197)</f>
        <v/>
      </c>
      <c r="B243" s="346" t="str">
        <f>IF(A243="","",VLOOKUP(A243,Terminé!$J$3:$X$453,8,0))</f>
        <v/>
      </c>
      <c r="C243" s="348" t="str">
        <f>IF(A243="","",VLOOKUP(A243,Terminé!$J$3:$X$454,15,0))</f>
        <v/>
      </c>
    </row>
    <row r="244" spans="1:3" x14ac:dyDescent="0.25">
      <c r="A244" s="345" t="str">
        <f>IF(Terminé!J198="","",Terminé!J198)</f>
        <v/>
      </c>
      <c r="B244" s="346" t="str">
        <f>IF(A244="","",VLOOKUP(A244,Terminé!$J$3:$X$453,8,0))</f>
        <v/>
      </c>
      <c r="C244" s="348" t="str">
        <f>IF(A244="","",VLOOKUP(A244,Terminé!$J$3:$X$454,15,0))</f>
        <v/>
      </c>
    </row>
    <row r="245" spans="1:3" x14ac:dyDescent="0.25">
      <c r="A245" s="345" t="str">
        <f>IF(Terminé!J199="","",Terminé!J199)</f>
        <v/>
      </c>
      <c r="B245" s="346" t="str">
        <f>IF(A245="","",VLOOKUP(A245,Terminé!$J$3:$X$453,8,0))</f>
        <v/>
      </c>
      <c r="C245" s="348" t="str">
        <f>IF(A245="","",VLOOKUP(A245,Terminé!$J$3:$X$454,15,0))</f>
        <v/>
      </c>
    </row>
    <row r="246" spans="1:3" x14ac:dyDescent="0.25">
      <c r="A246" s="345" t="str">
        <f>IF(Terminé!J200="","",Terminé!J200)</f>
        <v/>
      </c>
      <c r="B246" s="346" t="str">
        <f>IF(A246="","",VLOOKUP(A246,Terminé!$J$3:$X$453,8,0))</f>
        <v/>
      </c>
      <c r="C246" s="348" t="str">
        <f>IF(A246="","",VLOOKUP(A246,Terminé!$J$3:$X$454,15,0))</f>
        <v/>
      </c>
    </row>
    <row r="247" spans="1:3" x14ac:dyDescent="0.25">
      <c r="A247" s="345" t="str">
        <f>IF(Terminé!J201="","",Terminé!J201)</f>
        <v/>
      </c>
      <c r="B247" s="346" t="str">
        <f>IF(A247="","",VLOOKUP(A247,Terminé!$J$3:$X$453,8,0))</f>
        <v/>
      </c>
      <c r="C247" s="348" t="str">
        <f>IF(A247="","",VLOOKUP(A247,Terminé!$J$3:$X$454,15,0))</f>
        <v/>
      </c>
    </row>
    <row r="248" spans="1:3" x14ac:dyDescent="0.25">
      <c r="A248" s="345" t="str">
        <f>IF(Terminé!J202="","",Terminé!J202)</f>
        <v/>
      </c>
      <c r="B248" s="346" t="str">
        <f>IF(A248="","",VLOOKUP(A248,Terminé!$J$3:$X$453,8,0))</f>
        <v/>
      </c>
      <c r="C248" s="348" t="str">
        <f>IF(A248="","",VLOOKUP(A248,Terminé!$J$3:$X$454,15,0))</f>
        <v/>
      </c>
    </row>
    <row r="249" spans="1:3" x14ac:dyDescent="0.25">
      <c r="A249" s="345" t="str">
        <f>IF(Terminé!J203="","",Terminé!J203)</f>
        <v/>
      </c>
      <c r="B249" s="346" t="str">
        <f>IF(A249="","",VLOOKUP(A249,Terminé!$J$3:$X$453,8,0))</f>
        <v/>
      </c>
      <c r="C249" s="348" t="str">
        <f>IF(A249="","",VLOOKUP(A249,Terminé!$J$3:$X$454,15,0))</f>
        <v/>
      </c>
    </row>
    <row r="250" spans="1:3" x14ac:dyDescent="0.25">
      <c r="A250" s="345" t="str">
        <f>IF(Terminé!J204="","",Terminé!J204)</f>
        <v/>
      </c>
      <c r="B250" s="346" t="str">
        <f>IF(A250="","",VLOOKUP(A250,Terminé!$J$3:$X$453,8,0))</f>
        <v/>
      </c>
      <c r="C250" s="348" t="str">
        <f>IF(A250="","",VLOOKUP(A250,Terminé!$J$3:$X$454,15,0))</f>
        <v/>
      </c>
    </row>
    <row r="251" spans="1:3" x14ac:dyDescent="0.25">
      <c r="A251" s="345" t="str">
        <f>IF(Terminé!J205="","",Terminé!J205)</f>
        <v/>
      </c>
      <c r="B251" s="346" t="str">
        <f>IF(A251="","",VLOOKUP(A251,Terminé!$J$3:$X$453,8,0))</f>
        <v/>
      </c>
      <c r="C251" s="348" t="str">
        <f>IF(A251="","",VLOOKUP(A251,Terminé!$J$3:$X$454,15,0))</f>
        <v/>
      </c>
    </row>
    <row r="252" spans="1:3" x14ac:dyDescent="0.25">
      <c r="A252" s="345" t="str">
        <f>IF(Terminé!J206="","",Terminé!J206)</f>
        <v/>
      </c>
      <c r="B252" s="346" t="str">
        <f>IF(A252="","",VLOOKUP(A252,Terminé!$J$3:$X$453,8,0))</f>
        <v/>
      </c>
      <c r="C252" s="348" t="str">
        <f>IF(A252="","",VLOOKUP(A252,Terminé!$J$3:$X$454,15,0))</f>
        <v/>
      </c>
    </row>
    <row r="253" spans="1:3" x14ac:dyDescent="0.25">
      <c r="A253" s="345" t="str">
        <f>IF(Terminé!J207="","",Terminé!J207)</f>
        <v/>
      </c>
      <c r="B253" s="346" t="str">
        <f>IF(A253="","",VLOOKUP(A253,Terminé!$J$3:$X$453,8,0))</f>
        <v/>
      </c>
      <c r="C253" s="348" t="str">
        <f>IF(A253="","",VLOOKUP(A253,Terminé!$J$3:$X$454,15,0))</f>
        <v/>
      </c>
    </row>
    <row r="254" spans="1:3" x14ac:dyDescent="0.25">
      <c r="A254" s="345" t="str">
        <f>IF(Terminé!J208="","",Terminé!J208)</f>
        <v/>
      </c>
      <c r="B254" s="346" t="str">
        <f>IF(A254="","",VLOOKUP(A254,Terminé!$J$3:$X$453,8,0))</f>
        <v/>
      </c>
      <c r="C254" s="348" t="str">
        <f>IF(A254="","",VLOOKUP(A254,Terminé!$J$3:$X$454,15,0))</f>
        <v/>
      </c>
    </row>
    <row r="255" spans="1:3" x14ac:dyDescent="0.25">
      <c r="A255" s="345" t="str">
        <f>IF(Terminé!J209="","",Terminé!J209)</f>
        <v/>
      </c>
      <c r="B255" s="346" t="str">
        <f>IF(A255="","",VLOOKUP(A255,Terminé!$J$3:$X$453,8,0))</f>
        <v/>
      </c>
      <c r="C255" s="348" t="str">
        <f>IF(A255="","",VLOOKUP(A255,Terminé!$J$3:$X$454,15,0))</f>
        <v/>
      </c>
    </row>
    <row r="256" spans="1:3" x14ac:dyDescent="0.25">
      <c r="A256" s="345" t="str">
        <f>IF(Terminé!J210="","",Terminé!J210)</f>
        <v/>
      </c>
      <c r="B256" s="346" t="str">
        <f>IF(A256="","",VLOOKUP(A256,Terminé!$J$3:$X$453,8,0))</f>
        <v/>
      </c>
      <c r="C256" s="348" t="str">
        <f>IF(A256="","",VLOOKUP(A256,Terminé!$J$3:$X$454,15,0))</f>
        <v/>
      </c>
    </row>
    <row r="257" spans="1:3" x14ac:dyDescent="0.25">
      <c r="A257" s="345" t="str">
        <f>IF(Terminé!J211="","",Terminé!J211)</f>
        <v/>
      </c>
      <c r="B257" s="346" t="str">
        <f>IF(A257="","",VLOOKUP(A257,Terminé!$J$3:$X$453,8,0))</f>
        <v/>
      </c>
      <c r="C257" s="348" t="str">
        <f>IF(A257="","",VLOOKUP(A257,Terminé!$J$3:$X$454,15,0))</f>
        <v/>
      </c>
    </row>
    <row r="258" spans="1:3" x14ac:dyDescent="0.25">
      <c r="A258" s="345" t="str">
        <f>IF(Terminé!J212="","",Terminé!J212)</f>
        <v/>
      </c>
      <c r="B258" s="346" t="str">
        <f>IF(A258="","",VLOOKUP(A258,Terminé!$J$3:$X$453,8,0))</f>
        <v/>
      </c>
      <c r="C258" s="348" t="str">
        <f>IF(A258="","",VLOOKUP(A258,Terminé!$J$3:$X$454,15,0))</f>
        <v/>
      </c>
    </row>
    <row r="259" spans="1:3" x14ac:dyDescent="0.25">
      <c r="A259" s="345" t="str">
        <f>IF(Terminé!J213="","",Terminé!J213)</f>
        <v/>
      </c>
      <c r="B259" s="346" t="str">
        <f>IF(A259="","",VLOOKUP(A259,Terminé!$J$3:$X$453,8,0))</f>
        <v/>
      </c>
      <c r="C259" s="348" t="str">
        <f>IF(A259="","",VLOOKUP(A259,Terminé!$J$3:$X$454,15,0))</f>
        <v/>
      </c>
    </row>
    <row r="260" spans="1:3" x14ac:dyDescent="0.25">
      <c r="A260" s="345" t="str">
        <f>IF(Terminé!J214="","",Terminé!J214)</f>
        <v/>
      </c>
      <c r="B260" s="346" t="str">
        <f>IF(A260="","",VLOOKUP(A260,Terminé!$J$3:$X$453,8,0))</f>
        <v/>
      </c>
      <c r="C260" s="348" t="str">
        <f>IF(A260="","",VLOOKUP(A260,Terminé!$J$3:$X$454,15,0))</f>
        <v/>
      </c>
    </row>
    <row r="261" spans="1:3" x14ac:dyDescent="0.25">
      <c r="A261" s="345" t="str">
        <f>IF(Terminé!J215="","",Terminé!J215)</f>
        <v/>
      </c>
      <c r="B261" s="346" t="str">
        <f>IF(A261="","",VLOOKUP(A261,Terminé!$J$3:$X$453,8,0))</f>
        <v/>
      </c>
      <c r="C261" s="348" t="str">
        <f>IF(A261="","",VLOOKUP(A261,Terminé!$J$3:$X$454,15,0))</f>
        <v/>
      </c>
    </row>
    <row r="262" spans="1:3" x14ac:dyDescent="0.25">
      <c r="A262" s="345" t="str">
        <f>IF(Terminé!J216="","",Terminé!J216)</f>
        <v/>
      </c>
      <c r="B262" s="346" t="str">
        <f>IF(A262="","",VLOOKUP(A262,Terminé!$J$3:$X$453,8,0))</f>
        <v/>
      </c>
      <c r="C262" s="348" t="str">
        <f>IF(A262="","",VLOOKUP(A262,Terminé!$J$3:$X$454,15,0))</f>
        <v/>
      </c>
    </row>
    <row r="263" spans="1:3" x14ac:dyDescent="0.25">
      <c r="A263" s="345" t="str">
        <f>IF(Terminé!J217="","",Terminé!J217)</f>
        <v/>
      </c>
      <c r="B263" s="346" t="str">
        <f>IF(A263="","",VLOOKUP(A263,Terminé!$J$3:$X$453,8,0))</f>
        <v/>
      </c>
      <c r="C263" s="348" t="str">
        <f>IF(A263="","",VLOOKUP(A263,Terminé!$J$3:$X$454,15,0))</f>
        <v/>
      </c>
    </row>
    <row r="264" spans="1:3" x14ac:dyDescent="0.25">
      <c r="A264" s="345" t="str">
        <f>IF(Terminé!J218="","",Terminé!J218)</f>
        <v/>
      </c>
      <c r="B264" s="346" t="str">
        <f>IF(A264="","",VLOOKUP(A264,Terminé!$J$3:$X$453,8,0))</f>
        <v/>
      </c>
      <c r="C264" s="348" t="str">
        <f>IF(A264="","",VLOOKUP(A264,Terminé!$J$3:$X$454,15,0))</f>
        <v/>
      </c>
    </row>
    <row r="265" spans="1:3" x14ac:dyDescent="0.25">
      <c r="A265" s="345" t="str">
        <f>IF(Terminé!J219="","",Terminé!J219)</f>
        <v/>
      </c>
      <c r="B265" s="346" t="str">
        <f>IF(A265="","",VLOOKUP(A265,Terminé!$J$3:$X$453,8,0))</f>
        <v/>
      </c>
      <c r="C265" s="348" t="str">
        <f>IF(A265="","",VLOOKUP(A265,Terminé!$J$3:$X$454,15,0))</f>
        <v/>
      </c>
    </row>
    <row r="266" spans="1:3" x14ac:dyDescent="0.25">
      <c r="A266" s="345" t="str">
        <f>IF(Terminé!J220="","",Terminé!J220)</f>
        <v/>
      </c>
      <c r="B266" s="346" t="str">
        <f>IF(A266="","",VLOOKUP(A266,Terminé!$J$3:$X$453,8,0))</f>
        <v/>
      </c>
      <c r="C266" s="348" t="str">
        <f>IF(A266="","",VLOOKUP(A266,Terminé!$J$3:$X$454,15,0))</f>
        <v/>
      </c>
    </row>
    <row r="267" spans="1:3" x14ac:dyDescent="0.25">
      <c r="A267" s="345" t="str">
        <f>IF(Terminé!J221="","",Terminé!J221)</f>
        <v/>
      </c>
      <c r="B267" s="346" t="str">
        <f>IF(A267="","",VLOOKUP(A267,Terminé!$J$3:$X$453,8,0))</f>
        <v/>
      </c>
      <c r="C267" s="348" t="str">
        <f>IF(A267="","",VLOOKUP(A267,Terminé!$J$3:$X$454,15,0))</f>
        <v/>
      </c>
    </row>
    <row r="268" spans="1:3" x14ac:dyDescent="0.25">
      <c r="A268" s="345" t="str">
        <f>IF(Terminé!J222="","",Terminé!J222)</f>
        <v/>
      </c>
      <c r="B268" s="346" t="str">
        <f>IF(A268="","",VLOOKUP(A268,Terminé!$J$3:$X$453,8,0))</f>
        <v/>
      </c>
      <c r="C268" s="348" t="str">
        <f>IF(A268="","",VLOOKUP(A268,Terminé!$J$3:$X$454,15,0))</f>
        <v/>
      </c>
    </row>
    <row r="269" spans="1:3" x14ac:dyDescent="0.25">
      <c r="A269" s="345" t="str">
        <f>IF(Terminé!J223="","",Terminé!J223)</f>
        <v/>
      </c>
      <c r="B269" s="346" t="str">
        <f>IF(A269="","",VLOOKUP(A269,Terminé!$J$3:$X$453,8,0))</f>
        <v/>
      </c>
      <c r="C269" s="348" t="str">
        <f>IF(A269="","",VLOOKUP(A269,Terminé!$J$3:$X$454,15,0))</f>
        <v/>
      </c>
    </row>
    <row r="270" spans="1:3" x14ac:dyDescent="0.25">
      <c r="A270" s="345" t="str">
        <f>IF(Terminé!J224="","",Terminé!J224)</f>
        <v/>
      </c>
      <c r="B270" s="346" t="str">
        <f>IF(A270="","",VLOOKUP(A270,Terminé!$J$3:$X$453,8,0))</f>
        <v/>
      </c>
      <c r="C270" s="348" t="str">
        <f>IF(A270="","",VLOOKUP(A270,Terminé!$J$3:$X$454,15,0))</f>
        <v/>
      </c>
    </row>
    <row r="271" spans="1:3" x14ac:dyDescent="0.25">
      <c r="A271" s="345" t="str">
        <f>IF(Terminé!J225="","",Terminé!J225)</f>
        <v/>
      </c>
      <c r="B271" s="346" t="str">
        <f>IF(A271="","",VLOOKUP(A271,Terminé!$J$3:$X$453,8,0))</f>
        <v/>
      </c>
      <c r="C271" s="348" t="str">
        <f>IF(A271="","",VLOOKUP(A271,Terminé!$J$3:$X$454,15,0))</f>
        <v/>
      </c>
    </row>
    <row r="272" spans="1:3" x14ac:dyDescent="0.25">
      <c r="A272" s="345" t="str">
        <f>IF(Terminé!J226="","",Terminé!J226)</f>
        <v/>
      </c>
      <c r="B272" s="346" t="str">
        <f>IF(A272="","",VLOOKUP(A272,Terminé!$J$3:$X$453,8,0))</f>
        <v/>
      </c>
      <c r="C272" s="348" t="str">
        <f>IF(A272="","",VLOOKUP(A272,Terminé!$J$3:$X$454,15,0))</f>
        <v/>
      </c>
    </row>
    <row r="273" spans="1:3" x14ac:dyDescent="0.25">
      <c r="A273" s="345" t="str">
        <f>IF(Terminé!J227="","",Terminé!J227)</f>
        <v/>
      </c>
      <c r="B273" s="346" t="str">
        <f>IF(A273="","",VLOOKUP(A273,Terminé!$J$3:$X$453,8,0))</f>
        <v/>
      </c>
      <c r="C273" s="348" t="str">
        <f>IF(A273="","",VLOOKUP(A273,Terminé!$J$3:$X$454,15,0))</f>
        <v/>
      </c>
    </row>
    <row r="274" spans="1:3" x14ac:dyDescent="0.25">
      <c r="A274" s="345" t="str">
        <f>IF(Terminé!J228="","",Terminé!J228)</f>
        <v/>
      </c>
      <c r="B274" s="346" t="str">
        <f>IF(A274="","",VLOOKUP(A274,Terminé!$J$3:$X$453,8,0))</f>
        <v/>
      </c>
      <c r="C274" s="348" t="str">
        <f>IF(A274="","",VLOOKUP(A274,Terminé!$J$3:$X$454,15,0))</f>
        <v/>
      </c>
    </row>
    <row r="275" spans="1:3" x14ac:dyDescent="0.25">
      <c r="A275" s="345" t="str">
        <f>IF(Terminé!J229="","",Terminé!J229)</f>
        <v/>
      </c>
      <c r="B275" s="346" t="str">
        <f>IF(A275="","",VLOOKUP(A275,Terminé!$J$3:$X$453,8,0))</f>
        <v/>
      </c>
      <c r="C275" s="348" t="str">
        <f>IF(A275="","",VLOOKUP(A275,Terminé!$J$3:$X$454,15,0))</f>
        <v/>
      </c>
    </row>
    <row r="276" spans="1:3" x14ac:dyDescent="0.25">
      <c r="A276" s="345" t="str">
        <f>IF(Terminé!J230="","",Terminé!J230)</f>
        <v/>
      </c>
      <c r="B276" s="346" t="str">
        <f>IF(A276="","",VLOOKUP(A276,Terminé!$J$3:$X$453,8,0))</f>
        <v/>
      </c>
      <c r="C276" s="348" t="str">
        <f>IF(A276="","",VLOOKUP(A276,Terminé!$J$3:$X$454,15,0))</f>
        <v/>
      </c>
    </row>
    <row r="277" spans="1:3" x14ac:dyDescent="0.25">
      <c r="A277" s="345" t="str">
        <f>IF(Terminé!J231="","",Terminé!J231)</f>
        <v/>
      </c>
      <c r="B277" s="346" t="str">
        <f>IF(A277="","",VLOOKUP(A277,Terminé!$J$3:$X$453,8,0))</f>
        <v/>
      </c>
      <c r="C277" s="348" t="str">
        <f>IF(A277="","",VLOOKUP(A277,Terminé!$J$3:$X$454,15,0))</f>
        <v/>
      </c>
    </row>
    <row r="278" spans="1:3" x14ac:dyDescent="0.25">
      <c r="A278" s="345" t="str">
        <f>IF(Terminé!J232="","",Terminé!J232)</f>
        <v/>
      </c>
      <c r="B278" s="346" t="str">
        <f>IF(A278="","",VLOOKUP(A278,Terminé!$J$3:$X$453,8,0))</f>
        <v/>
      </c>
      <c r="C278" s="348" t="str">
        <f>IF(A278="","",VLOOKUP(A278,Terminé!$J$3:$X$454,15,0))</f>
        <v/>
      </c>
    </row>
    <row r="279" spans="1:3" x14ac:dyDescent="0.25">
      <c r="A279" s="345" t="str">
        <f>IF(Terminé!J233="","",Terminé!J233)</f>
        <v/>
      </c>
      <c r="B279" s="346" t="str">
        <f>IF(A279="","",VLOOKUP(A279,Terminé!$J$3:$X$453,8,0))</f>
        <v/>
      </c>
      <c r="C279" s="348" t="str">
        <f>IF(A279="","",VLOOKUP(A279,Terminé!$J$3:$X$454,15,0))</f>
        <v/>
      </c>
    </row>
    <row r="280" spans="1:3" x14ac:dyDescent="0.25">
      <c r="A280" s="345" t="str">
        <f>IF(Terminé!J234="","",Terminé!J234)</f>
        <v/>
      </c>
      <c r="B280" s="346" t="str">
        <f>IF(A280="","",VLOOKUP(A280,Terminé!$J$3:$X$453,8,0))</f>
        <v/>
      </c>
      <c r="C280" s="348" t="str">
        <f>IF(A280="","",VLOOKUP(A280,Terminé!$J$3:$X$454,15,0))</f>
        <v/>
      </c>
    </row>
    <row r="281" spans="1:3" x14ac:dyDescent="0.25">
      <c r="A281" s="345" t="str">
        <f>IF(Terminé!J235="","",Terminé!J235)</f>
        <v/>
      </c>
      <c r="B281" s="346" t="str">
        <f>IF(A281="","",VLOOKUP(A281,Terminé!$J$3:$X$453,8,0))</f>
        <v/>
      </c>
      <c r="C281" s="348" t="str">
        <f>IF(A281="","",VLOOKUP(A281,Terminé!$J$3:$X$454,15,0))</f>
        <v/>
      </c>
    </row>
    <row r="282" spans="1:3" x14ac:dyDescent="0.25">
      <c r="A282" s="345" t="str">
        <f>IF(Terminé!J236="","",Terminé!J236)</f>
        <v/>
      </c>
      <c r="B282" s="346" t="str">
        <f>IF(A282="","",VLOOKUP(A282,Terminé!$J$3:$X$453,8,0))</f>
        <v/>
      </c>
      <c r="C282" s="348" t="str">
        <f>IF(A282="","",VLOOKUP(A282,Terminé!$J$3:$X$454,15,0))</f>
        <v/>
      </c>
    </row>
    <row r="283" spans="1:3" x14ac:dyDescent="0.25">
      <c r="A283" s="345" t="str">
        <f>IF(Terminé!J237="","",Terminé!J237)</f>
        <v/>
      </c>
      <c r="B283" s="346" t="str">
        <f>IF(A283="","",VLOOKUP(A283,Terminé!$J$3:$X$453,8,0))</f>
        <v/>
      </c>
      <c r="C283" s="348" t="str">
        <f>IF(A283="","",VLOOKUP(A283,Terminé!$J$3:$X$454,15,0))</f>
        <v/>
      </c>
    </row>
    <row r="284" spans="1:3" x14ac:dyDescent="0.25">
      <c r="A284" s="345" t="str">
        <f>IF(Terminé!J238="","",Terminé!J238)</f>
        <v/>
      </c>
      <c r="B284" s="346" t="str">
        <f>IF(A284="","",VLOOKUP(A284,Terminé!$J$3:$X$453,8,0))</f>
        <v/>
      </c>
      <c r="C284" s="348" t="str">
        <f>IF(A284="","",VLOOKUP(A284,Terminé!$J$3:$X$454,15,0))</f>
        <v/>
      </c>
    </row>
    <row r="285" spans="1:3" x14ac:dyDescent="0.25">
      <c r="A285" s="345" t="str">
        <f>IF(Terminé!J239="","",Terminé!J239)</f>
        <v/>
      </c>
      <c r="B285" s="346" t="str">
        <f>IF(A285="","",VLOOKUP(A285,Terminé!$J$3:$X$453,8,0))</f>
        <v/>
      </c>
      <c r="C285" s="348" t="str">
        <f>IF(A285="","",VLOOKUP(A285,Terminé!$J$3:$X$454,15,0))</f>
        <v/>
      </c>
    </row>
    <row r="286" spans="1:3" x14ac:dyDescent="0.25">
      <c r="A286" s="345" t="str">
        <f>IF(Terminé!J240="","",Terminé!J240)</f>
        <v/>
      </c>
      <c r="B286" s="346" t="str">
        <f>IF(A286="","",VLOOKUP(A286,Terminé!$J$3:$X$453,8,0))</f>
        <v/>
      </c>
      <c r="C286" s="348" t="str">
        <f>IF(A286="","",VLOOKUP(A286,Terminé!$J$3:$X$454,15,0))</f>
        <v/>
      </c>
    </row>
    <row r="287" spans="1:3" x14ac:dyDescent="0.25">
      <c r="A287" s="345" t="str">
        <f>IF(Terminé!J241="","",Terminé!J241)</f>
        <v/>
      </c>
      <c r="B287" s="346" t="str">
        <f>IF(A287="","",VLOOKUP(A287,Terminé!$J$3:$X$453,8,0))</f>
        <v/>
      </c>
      <c r="C287" s="348" t="str">
        <f>IF(A287="","",VLOOKUP(A287,Terminé!$J$3:$X$454,15,0))</f>
        <v/>
      </c>
    </row>
    <row r="288" spans="1:3" x14ac:dyDescent="0.25">
      <c r="A288" s="345" t="str">
        <f>IF(Terminé!J242="","",Terminé!J242)</f>
        <v/>
      </c>
      <c r="B288" s="346" t="str">
        <f>IF(A288="","",VLOOKUP(A288,Terminé!$J$3:$X$453,8,0))</f>
        <v/>
      </c>
      <c r="C288" s="348" t="str">
        <f>IF(A288="","",VLOOKUP(A288,Terminé!$J$3:$X$454,15,0))</f>
        <v/>
      </c>
    </row>
    <row r="289" spans="1:3" x14ac:dyDescent="0.25">
      <c r="A289" s="345" t="str">
        <f>IF(Terminé!J243="","",Terminé!J243)</f>
        <v/>
      </c>
      <c r="B289" s="346" t="str">
        <f>IF(A289="","",VLOOKUP(A289,Terminé!$J$3:$X$453,8,0))</f>
        <v/>
      </c>
      <c r="C289" s="348" t="str">
        <f>IF(A289="","",VLOOKUP(A289,Terminé!$J$3:$X$454,15,0))</f>
        <v/>
      </c>
    </row>
    <row r="290" spans="1:3" x14ac:dyDescent="0.25">
      <c r="A290" s="345" t="str">
        <f>IF(Terminé!J244="","",Terminé!J244)</f>
        <v/>
      </c>
      <c r="B290" s="346" t="str">
        <f>IF(A290="","",VLOOKUP(A290,Terminé!$J$3:$X$453,8,0))</f>
        <v/>
      </c>
      <c r="C290" s="348" t="str">
        <f>IF(A290="","",VLOOKUP(A290,Terminé!$J$3:$X$454,15,0))</f>
        <v/>
      </c>
    </row>
    <row r="291" spans="1:3" x14ac:dyDescent="0.25">
      <c r="A291" s="345" t="str">
        <f>IF(Terminé!J245="","",Terminé!J245)</f>
        <v/>
      </c>
      <c r="B291" s="346" t="str">
        <f>IF(A291="","",VLOOKUP(A291,Terminé!$J$3:$X$453,8,0))</f>
        <v/>
      </c>
      <c r="C291" s="348" t="str">
        <f>IF(A291="","",VLOOKUP(A291,Terminé!$J$3:$X$454,15,0))</f>
        <v/>
      </c>
    </row>
    <row r="292" spans="1:3" x14ac:dyDescent="0.25">
      <c r="A292" s="345" t="str">
        <f>IF(Terminé!J246="","",Terminé!J246)</f>
        <v/>
      </c>
      <c r="B292" s="346" t="str">
        <f>IF(A292="","",VLOOKUP(A292,Terminé!$J$3:$X$453,8,0))</f>
        <v/>
      </c>
      <c r="C292" s="348" t="str">
        <f>IF(A292="","",VLOOKUP(A292,Terminé!$J$3:$X$454,15,0))</f>
        <v/>
      </c>
    </row>
    <row r="293" spans="1:3" x14ac:dyDescent="0.25">
      <c r="A293" s="345" t="str">
        <f>IF(Terminé!J247="","",Terminé!J247)</f>
        <v/>
      </c>
      <c r="B293" s="346" t="str">
        <f>IF(A293="","",VLOOKUP(A293,Terminé!$J$3:$X$453,8,0))</f>
        <v/>
      </c>
      <c r="C293" s="348" t="str">
        <f>IF(A293="","",VLOOKUP(A293,Terminé!$J$3:$X$454,15,0))</f>
        <v/>
      </c>
    </row>
    <row r="294" spans="1:3" x14ac:dyDescent="0.25">
      <c r="A294" s="345" t="str">
        <f>IF(Terminé!J248="","",Terminé!J248)</f>
        <v/>
      </c>
      <c r="B294" s="346" t="str">
        <f>IF(A294="","",VLOOKUP(A294,Terminé!$J$3:$X$453,8,0))</f>
        <v/>
      </c>
      <c r="C294" s="348" t="str">
        <f>IF(A294="","",VLOOKUP(A294,Terminé!$J$3:$X$454,15,0))</f>
        <v/>
      </c>
    </row>
    <row r="295" spans="1:3" x14ac:dyDescent="0.25">
      <c r="A295" s="345" t="str">
        <f>IF(Terminé!J249="","",Terminé!J249)</f>
        <v/>
      </c>
      <c r="B295" s="346" t="str">
        <f>IF(A295="","",VLOOKUP(A295,Terminé!$J$3:$X$453,8,0))</f>
        <v/>
      </c>
      <c r="C295" s="348" t="str">
        <f>IF(A295="","",VLOOKUP(A295,Terminé!$J$3:$X$454,15,0))</f>
        <v/>
      </c>
    </row>
    <row r="296" spans="1:3" x14ac:dyDescent="0.25">
      <c r="A296" s="345" t="str">
        <f>IF(Terminé!J250="","",Terminé!J250)</f>
        <v/>
      </c>
      <c r="B296" s="346" t="str">
        <f>IF(A296="","",VLOOKUP(A296,Terminé!$J$3:$X$453,8,0))</f>
        <v/>
      </c>
      <c r="C296" s="348" t="str">
        <f>IF(A296="","",VLOOKUP(A296,Terminé!$J$3:$X$454,15,0))</f>
        <v/>
      </c>
    </row>
    <row r="297" spans="1:3" x14ac:dyDescent="0.25">
      <c r="A297" s="345" t="str">
        <f>IF(Terminé!J251="","",Terminé!J251)</f>
        <v/>
      </c>
      <c r="B297" s="346" t="str">
        <f>IF(A297="","",VLOOKUP(A297,Terminé!$J$3:$X$453,8,0))</f>
        <v/>
      </c>
      <c r="C297" s="348" t="str">
        <f>IF(A297="","",VLOOKUP(A297,Terminé!$J$3:$X$454,15,0))</f>
        <v/>
      </c>
    </row>
    <row r="298" spans="1:3" x14ac:dyDescent="0.25">
      <c r="A298" s="345" t="str">
        <f>IF(Terminé!J252="","",Terminé!J252)</f>
        <v/>
      </c>
      <c r="B298" s="346" t="str">
        <f>IF(A298="","",VLOOKUP(A298,Terminé!$J$3:$X$453,8,0))</f>
        <v/>
      </c>
      <c r="C298" s="348" t="str">
        <f>IF(A298="","",VLOOKUP(A298,Terminé!$J$3:$X$454,15,0))</f>
        <v/>
      </c>
    </row>
    <row r="299" spans="1:3" x14ac:dyDescent="0.25">
      <c r="A299" s="345" t="str">
        <f>IF(Terminé!J253="","",Terminé!J253)</f>
        <v/>
      </c>
      <c r="B299" s="346" t="str">
        <f>IF(A299="","",VLOOKUP(A299,Terminé!$J$3:$X$453,8,0))</f>
        <v/>
      </c>
      <c r="C299" s="348" t="str">
        <f>IF(A299="","",VLOOKUP(A299,Terminé!$J$3:$X$454,15,0))</f>
        <v/>
      </c>
    </row>
    <row r="300" spans="1:3" x14ac:dyDescent="0.25">
      <c r="A300" s="345" t="str">
        <f>IF(Terminé!J254="","",Terminé!J254)</f>
        <v/>
      </c>
      <c r="B300" s="346" t="str">
        <f>IF(A300="","",VLOOKUP(A300,Terminé!$J$3:$X$453,8,0))</f>
        <v/>
      </c>
      <c r="C300" s="348" t="str">
        <f>IF(A300="","",VLOOKUP(A300,Terminé!$J$3:$X$454,15,0))</f>
        <v/>
      </c>
    </row>
    <row r="301" spans="1:3" x14ac:dyDescent="0.25">
      <c r="A301" s="345" t="str">
        <f>IF(Terminé!J255="","",Terminé!J255)</f>
        <v/>
      </c>
      <c r="B301" s="346" t="str">
        <f>IF(A301="","",VLOOKUP(A301,Terminé!$J$3:$X$453,8,0))</f>
        <v/>
      </c>
      <c r="C301" s="348" t="str">
        <f>IF(A301="","",VLOOKUP(A301,Terminé!$J$3:$X$454,15,0))</f>
        <v/>
      </c>
    </row>
    <row r="302" spans="1:3" x14ac:dyDescent="0.25">
      <c r="A302" s="345" t="str">
        <f>IF(Terminé!J256="","",Terminé!J256)</f>
        <v/>
      </c>
      <c r="B302" s="346" t="str">
        <f>IF(A302="","",VLOOKUP(A302,Terminé!$J$3:$X$453,8,0))</f>
        <v/>
      </c>
      <c r="C302" s="348" t="str">
        <f>IF(A302="","",VLOOKUP(A302,Terminé!$J$3:$X$454,15,0))</f>
        <v/>
      </c>
    </row>
    <row r="303" spans="1:3" x14ac:dyDescent="0.25">
      <c r="A303" s="345" t="str">
        <f>IF(Terminé!J257="","",Terminé!J257)</f>
        <v/>
      </c>
      <c r="B303" s="346" t="str">
        <f>IF(A303="","",VLOOKUP(A303,Terminé!$J$3:$X$453,8,0))</f>
        <v/>
      </c>
      <c r="C303" s="348" t="str">
        <f>IF(A303="","",VLOOKUP(A303,Terminé!$J$3:$X$454,15,0))</f>
        <v/>
      </c>
    </row>
    <row r="304" spans="1:3" x14ac:dyDescent="0.25">
      <c r="A304" s="345" t="str">
        <f>IF(Terminé!J258="","",Terminé!J258)</f>
        <v/>
      </c>
      <c r="B304" s="346" t="str">
        <f>IF(A304="","",VLOOKUP(A304,Terminé!$J$3:$X$453,8,0))</f>
        <v/>
      </c>
      <c r="C304" s="348" t="str">
        <f>IF(A304="","",VLOOKUP(A304,Terminé!$J$3:$X$454,15,0))</f>
        <v/>
      </c>
    </row>
    <row r="305" spans="1:3" x14ac:dyDescent="0.25">
      <c r="A305" s="345" t="str">
        <f>IF(Terminé!J259="","",Terminé!J259)</f>
        <v/>
      </c>
      <c r="B305" s="346" t="str">
        <f>IF(A305="","",VLOOKUP(A305,Terminé!$J$3:$X$453,8,0))</f>
        <v/>
      </c>
      <c r="C305" s="348" t="str">
        <f>IF(A305="","",VLOOKUP(A305,Terminé!$J$3:$X$454,15,0))</f>
        <v/>
      </c>
    </row>
    <row r="306" spans="1:3" x14ac:dyDescent="0.25">
      <c r="A306" s="345" t="str">
        <f>IF(Terminé!J260="","",Terminé!J260)</f>
        <v/>
      </c>
      <c r="B306" s="346" t="str">
        <f>IF(A306="","",VLOOKUP(A306,Terminé!$J$3:$X$453,8,0))</f>
        <v/>
      </c>
      <c r="C306" s="348" t="str">
        <f>IF(A306="","",VLOOKUP(A306,Terminé!$J$3:$X$454,15,0))</f>
        <v/>
      </c>
    </row>
    <row r="307" spans="1:3" x14ac:dyDescent="0.25">
      <c r="A307" s="345" t="str">
        <f>IF(Terminé!J261="","",Terminé!J261)</f>
        <v/>
      </c>
      <c r="B307" s="346" t="str">
        <f>IF(A307="","",VLOOKUP(A307,Terminé!$J$3:$X$453,8,0))</f>
        <v/>
      </c>
      <c r="C307" s="348" t="str">
        <f>IF(A307="","",VLOOKUP(A307,Terminé!$J$3:$X$454,15,0))</f>
        <v/>
      </c>
    </row>
    <row r="308" spans="1:3" x14ac:dyDescent="0.25">
      <c r="A308" s="345" t="str">
        <f>IF(Terminé!J262="","",Terminé!J262)</f>
        <v/>
      </c>
      <c r="B308" s="346" t="str">
        <f>IF(A308="","",VLOOKUP(A308,Terminé!$J$3:$X$453,8,0))</f>
        <v/>
      </c>
      <c r="C308" s="348" t="str">
        <f>IF(A308="","",VLOOKUP(A308,Terminé!$J$3:$X$454,15,0))</f>
        <v/>
      </c>
    </row>
    <row r="309" spans="1:3" x14ac:dyDescent="0.25">
      <c r="A309" s="345" t="str">
        <f>IF(Terminé!J263="","",Terminé!J263)</f>
        <v/>
      </c>
      <c r="B309" s="346" t="str">
        <f>IF(A309="","",VLOOKUP(A309,Terminé!$J$3:$X$453,8,0))</f>
        <v/>
      </c>
      <c r="C309" s="348" t="str">
        <f>IF(A309="","",VLOOKUP(A309,Terminé!$J$3:$X$454,15,0))</f>
        <v/>
      </c>
    </row>
    <row r="310" spans="1:3" x14ac:dyDescent="0.25">
      <c r="A310" s="345" t="str">
        <f>IF(Terminé!J264="","",Terminé!J264)</f>
        <v/>
      </c>
      <c r="B310" s="346" t="str">
        <f>IF(A310="","",VLOOKUP(A310,Terminé!$J$3:$X$453,8,0))</f>
        <v/>
      </c>
      <c r="C310" s="348" t="str">
        <f>IF(A310="","",VLOOKUP(A310,Terminé!$J$3:$X$454,15,0))</f>
        <v/>
      </c>
    </row>
    <row r="311" spans="1:3" x14ac:dyDescent="0.25">
      <c r="A311" s="345" t="str">
        <f>IF(Terminé!J265="","",Terminé!J265)</f>
        <v/>
      </c>
      <c r="B311" s="346" t="str">
        <f>IF(A311="","",VLOOKUP(A311,Terminé!$J$3:$X$453,8,0))</f>
        <v/>
      </c>
      <c r="C311" s="348" t="str">
        <f>IF(A311="","",VLOOKUP(A311,Terminé!$J$3:$X$454,15,0))</f>
        <v/>
      </c>
    </row>
    <row r="312" spans="1:3" x14ac:dyDescent="0.25">
      <c r="A312" s="345" t="str">
        <f>IF(Terminé!J266="","",Terminé!J266)</f>
        <v/>
      </c>
      <c r="B312" s="346" t="str">
        <f>IF(A312="","",VLOOKUP(A312,Terminé!$J$3:$X$453,8,0))</f>
        <v/>
      </c>
      <c r="C312" s="348" t="str">
        <f>IF(A312="","",VLOOKUP(A312,Terminé!$J$3:$X$454,15,0))</f>
        <v/>
      </c>
    </row>
    <row r="313" spans="1:3" x14ac:dyDescent="0.25">
      <c r="A313" s="345" t="str">
        <f>IF(Terminé!J267="","",Terminé!J267)</f>
        <v/>
      </c>
      <c r="B313" s="346" t="str">
        <f>IF(A313="","",VLOOKUP(A313,Terminé!$J$3:$X$453,8,0))</f>
        <v/>
      </c>
      <c r="C313" s="348" t="str">
        <f>IF(A313="","",VLOOKUP(A313,Terminé!$J$3:$X$454,15,0))</f>
        <v/>
      </c>
    </row>
    <row r="314" spans="1:3" x14ac:dyDescent="0.25">
      <c r="A314" s="345" t="str">
        <f>IF(Terminé!J268="","",Terminé!J268)</f>
        <v/>
      </c>
      <c r="B314" s="346" t="str">
        <f>IF(A314="","",VLOOKUP(A314,Terminé!$J$3:$X$453,8,0))</f>
        <v/>
      </c>
      <c r="C314" s="348" t="str">
        <f>IF(A314="","",VLOOKUP(A314,Terminé!$J$3:$X$454,15,0))</f>
        <v/>
      </c>
    </row>
    <row r="315" spans="1:3" x14ac:dyDescent="0.25">
      <c r="A315" s="345" t="str">
        <f>IF(Terminé!J269="","",Terminé!J269)</f>
        <v/>
      </c>
      <c r="B315" s="346" t="str">
        <f>IF(A315="","",VLOOKUP(A315,Terminé!$J$3:$X$453,8,0))</f>
        <v/>
      </c>
      <c r="C315" s="348" t="str">
        <f>IF(A315="","",VLOOKUP(A315,Terminé!$J$3:$X$454,15,0))</f>
        <v/>
      </c>
    </row>
    <row r="316" spans="1:3" x14ac:dyDescent="0.25">
      <c r="A316" s="345" t="str">
        <f>IF(Terminé!J270="","",Terminé!J270)</f>
        <v/>
      </c>
      <c r="B316" s="346" t="str">
        <f>IF(A316="","",VLOOKUP(A316,Terminé!$J$3:$X$453,8,0))</f>
        <v/>
      </c>
      <c r="C316" s="348" t="str">
        <f>IF(A316="","",VLOOKUP(A316,Terminé!$J$3:$X$454,15,0))</f>
        <v/>
      </c>
    </row>
    <row r="317" spans="1:3" x14ac:dyDescent="0.25">
      <c r="A317" s="345" t="str">
        <f>IF(Terminé!J271="","",Terminé!J271)</f>
        <v/>
      </c>
      <c r="B317" s="346" t="str">
        <f>IF(A317="","",VLOOKUP(A317,Terminé!$J$3:$X$453,8,0))</f>
        <v/>
      </c>
      <c r="C317" s="348" t="str">
        <f>IF(A317="","",VLOOKUP(A317,Terminé!$J$3:$X$454,15,0))</f>
        <v/>
      </c>
    </row>
    <row r="318" spans="1:3" x14ac:dyDescent="0.25">
      <c r="A318" s="345" t="str">
        <f>IF(Terminé!J272="","",Terminé!J272)</f>
        <v/>
      </c>
      <c r="B318" s="346" t="str">
        <f>IF(A318="","",VLOOKUP(A318,Terminé!$J$3:$X$453,8,0))</f>
        <v/>
      </c>
      <c r="C318" s="348" t="str">
        <f>IF(A318="","",VLOOKUP(A318,Terminé!$J$3:$X$454,15,0))</f>
        <v/>
      </c>
    </row>
    <row r="319" spans="1:3" x14ac:dyDescent="0.25">
      <c r="A319" s="345" t="str">
        <f>IF(Terminé!J273="","",Terminé!J273)</f>
        <v/>
      </c>
      <c r="B319" s="346" t="str">
        <f>IF(A319="","",VLOOKUP(A319,Terminé!$J$3:$X$453,8,0))</f>
        <v/>
      </c>
      <c r="C319" s="348" t="str">
        <f>IF(A319="","",VLOOKUP(A319,Terminé!$J$3:$X$454,15,0))</f>
        <v/>
      </c>
    </row>
    <row r="320" spans="1:3" x14ac:dyDescent="0.25">
      <c r="A320" s="345" t="str">
        <f>IF(Terminé!J274="","",Terminé!J274)</f>
        <v/>
      </c>
      <c r="B320" s="346" t="str">
        <f>IF(A320="","",VLOOKUP(A320,Terminé!$J$3:$X$453,8,0))</f>
        <v/>
      </c>
      <c r="C320" s="348" t="str">
        <f>IF(A320="","",VLOOKUP(A320,Terminé!$J$3:$X$454,15,0))</f>
        <v/>
      </c>
    </row>
    <row r="321" spans="1:3" x14ac:dyDescent="0.25">
      <c r="A321" s="345" t="str">
        <f>IF(Terminé!J275="","",Terminé!J275)</f>
        <v/>
      </c>
      <c r="B321" s="346" t="str">
        <f>IF(A321="","",VLOOKUP(A321,Terminé!$J$3:$X$453,8,0))</f>
        <v/>
      </c>
      <c r="C321" s="348" t="str">
        <f>IF(A321="","",VLOOKUP(A321,Terminé!$J$3:$X$454,15,0))</f>
        <v/>
      </c>
    </row>
    <row r="322" spans="1:3" x14ac:dyDescent="0.25">
      <c r="A322" s="345" t="str">
        <f>IF(Terminé!J276="","",Terminé!J276)</f>
        <v/>
      </c>
      <c r="B322" s="346" t="str">
        <f>IF(A322="","",VLOOKUP(A322,Terminé!$J$3:$X$453,8,0))</f>
        <v/>
      </c>
      <c r="C322" s="348" t="str">
        <f>IF(A322="","",VLOOKUP(A322,Terminé!$J$3:$X$454,15,0))</f>
        <v/>
      </c>
    </row>
    <row r="323" spans="1:3" x14ac:dyDescent="0.25">
      <c r="A323" s="345" t="str">
        <f>IF(Terminé!J277="","",Terminé!J277)</f>
        <v/>
      </c>
      <c r="B323" s="346" t="str">
        <f>IF(A323="","",VLOOKUP(A323,Terminé!$J$3:$X$453,8,0))</f>
        <v/>
      </c>
      <c r="C323" s="348" t="str">
        <f>IF(A323="","",VLOOKUP(A323,Terminé!$J$3:$X$454,15,0))</f>
        <v/>
      </c>
    </row>
    <row r="324" spans="1:3" x14ac:dyDescent="0.25">
      <c r="A324" s="345" t="str">
        <f>IF(Terminé!J278="","",Terminé!J278)</f>
        <v/>
      </c>
      <c r="B324" s="346" t="str">
        <f>IF(A324="","",VLOOKUP(A324,Terminé!$J$3:$X$453,8,0))</f>
        <v/>
      </c>
      <c r="C324" s="348" t="str">
        <f>IF(A324="","",VLOOKUP(A324,Terminé!$J$3:$X$454,15,0))</f>
        <v/>
      </c>
    </row>
    <row r="325" spans="1:3" x14ac:dyDescent="0.25">
      <c r="A325" s="345" t="str">
        <f>IF(Terminé!J279="","",Terminé!J279)</f>
        <v/>
      </c>
      <c r="B325" s="346" t="str">
        <f>IF(A325="","",VLOOKUP(A325,Terminé!$J$3:$X$453,8,0))</f>
        <v/>
      </c>
      <c r="C325" s="348" t="str">
        <f>IF(A325="","",VLOOKUP(A325,Terminé!$J$3:$X$454,15,0))</f>
        <v/>
      </c>
    </row>
    <row r="326" spans="1:3" x14ac:dyDescent="0.25">
      <c r="A326" s="345" t="str">
        <f>IF(Terminé!J280="","",Terminé!J280)</f>
        <v/>
      </c>
      <c r="B326" s="346" t="str">
        <f>IF(A326="","",VLOOKUP(A326,Terminé!$J$3:$X$453,8,0))</f>
        <v/>
      </c>
      <c r="C326" s="348" t="str">
        <f>IF(A326="","",VLOOKUP(A326,Terminé!$J$3:$X$454,15,0))</f>
        <v/>
      </c>
    </row>
    <row r="327" spans="1:3" x14ac:dyDescent="0.25">
      <c r="A327" s="345" t="str">
        <f>IF(Terminé!J281="","",Terminé!J281)</f>
        <v/>
      </c>
      <c r="B327" s="346" t="str">
        <f>IF(A327="","",VLOOKUP(A327,Terminé!$J$3:$X$453,8,0))</f>
        <v/>
      </c>
      <c r="C327" s="348" t="str">
        <f>IF(A327="","",VLOOKUP(A327,Terminé!$J$3:$X$454,15,0))</f>
        <v/>
      </c>
    </row>
    <row r="328" spans="1:3" x14ac:dyDescent="0.25">
      <c r="A328" s="345" t="str">
        <f>IF(Terminé!J282="","",Terminé!J282)</f>
        <v/>
      </c>
      <c r="B328" s="346" t="str">
        <f>IF(A328="","",VLOOKUP(A328,Terminé!$J$3:$X$453,8,0))</f>
        <v/>
      </c>
      <c r="C328" s="348" t="str">
        <f>IF(A328="","",VLOOKUP(A328,Terminé!$J$3:$X$454,15,0))</f>
        <v/>
      </c>
    </row>
    <row r="329" spans="1:3" x14ac:dyDescent="0.25">
      <c r="A329" s="345" t="str">
        <f>IF(Terminé!J283="","",Terminé!J283)</f>
        <v/>
      </c>
      <c r="B329" s="346" t="str">
        <f>IF(A329="","",VLOOKUP(A329,Terminé!$J$3:$X$453,8,0))</f>
        <v/>
      </c>
      <c r="C329" s="348" t="str">
        <f>IF(A329="","",VLOOKUP(A329,Terminé!$J$3:$X$454,15,0))</f>
        <v/>
      </c>
    </row>
    <row r="330" spans="1:3" x14ac:dyDescent="0.25">
      <c r="A330" s="345" t="str">
        <f>IF(Terminé!J284="","",Terminé!J284)</f>
        <v/>
      </c>
      <c r="B330" s="346" t="str">
        <f>IF(A330="","",VLOOKUP(A330,Terminé!$J$3:$X$453,8,0))</f>
        <v/>
      </c>
      <c r="C330" s="348" t="str">
        <f>IF(A330="","",VLOOKUP(A330,Terminé!$J$3:$X$454,15,0))</f>
        <v/>
      </c>
    </row>
    <row r="331" spans="1:3" x14ac:dyDescent="0.25">
      <c r="A331" s="345" t="str">
        <f>IF(Terminé!J285="","",Terminé!J285)</f>
        <v/>
      </c>
      <c r="B331" s="346" t="str">
        <f>IF(A331="","",VLOOKUP(A331,Terminé!$J$3:$X$453,8,0))</f>
        <v/>
      </c>
      <c r="C331" s="348" t="str">
        <f>IF(A331="","",VLOOKUP(A331,Terminé!$J$3:$X$454,15,0))</f>
        <v/>
      </c>
    </row>
    <row r="332" spans="1:3" x14ac:dyDescent="0.25">
      <c r="A332" s="345" t="str">
        <f>IF(Terminé!J286="","",Terminé!J286)</f>
        <v/>
      </c>
      <c r="B332" s="346" t="str">
        <f>IF(A332="","",VLOOKUP(A332,Terminé!$J$3:$X$453,8,0))</f>
        <v/>
      </c>
      <c r="C332" s="348" t="str">
        <f>IF(A332="","",VLOOKUP(A332,Terminé!$J$3:$X$454,15,0))</f>
        <v/>
      </c>
    </row>
    <row r="333" spans="1:3" x14ac:dyDescent="0.25">
      <c r="A333" s="345" t="str">
        <f>IF(Terminé!J287="","",Terminé!J287)</f>
        <v/>
      </c>
      <c r="B333" s="346" t="str">
        <f>IF(A333="","",VLOOKUP(A333,Terminé!$J$3:$X$453,8,0))</f>
        <v/>
      </c>
      <c r="C333" s="348" t="str">
        <f>IF(A333="","",VLOOKUP(A333,Terminé!$J$3:$X$454,15,0))</f>
        <v/>
      </c>
    </row>
    <row r="334" spans="1:3" x14ac:dyDescent="0.25">
      <c r="A334" s="345" t="str">
        <f>IF(Terminé!J288="","",Terminé!J288)</f>
        <v/>
      </c>
      <c r="B334" s="346" t="str">
        <f>IF(A334="","",VLOOKUP(A334,Terminé!$J$3:$X$453,8,0))</f>
        <v/>
      </c>
      <c r="C334" s="348" t="str">
        <f>IF(A334="","",VLOOKUP(A334,Terminé!$J$3:$X$454,15,0))</f>
        <v/>
      </c>
    </row>
    <row r="335" spans="1:3" x14ac:dyDescent="0.25">
      <c r="A335" s="345" t="str">
        <f>IF(Terminé!J289="","",Terminé!J289)</f>
        <v/>
      </c>
      <c r="B335" s="346" t="str">
        <f>IF(A335="","",VLOOKUP(A335,Terminé!$J$3:$X$453,8,0))</f>
        <v/>
      </c>
      <c r="C335" s="348" t="str">
        <f>IF(A335="","",VLOOKUP(A335,Terminé!$J$3:$X$454,15,0))</f>
        <v/>
      </c>
    </row>
    <row r="336" spans="1:3" x14ac:dyDescent="0.25">
      <c r="A336" s="345" t="str">
        <f>IF(Terminé!J290="","",Terminé!J290)</f>
        <v/>
      </c>
      <c r="B336" s="346" t="str">
        <f>IF(A336="","",VLOOKUP(A336,Terminé!$J$3:$X$453,8,0))</f>
        <v/>
      </c>
      <c r="C336" s="348" t="str">
        <f>IF(A336="","",VLOOKUP(A336,Terminé!$J$3:$X$454,15,0))</f>
        <v/>
      </c>
    </row>
    <row r="337" spans="1:3" x14ac:dyDescent="0.25">
      <c r="A337" s="345" t="str">
        <f>IF(Terminé!J291="","",Terminé!J291)</f>
        <v/>
      </c>
      <c r="B337" s="346" t="str">
        <f>IF(A337="","",VLOOKUP(A337,Terminé!$J$3:$X$453,8,0))</f>
        <v/>
      </c>
      <c r="C337" s="348" t="str">
        <f>IF(A337="","",VLOOKUP(A337,Terminé!$J$3:$X$454,15,0))</f>
        <v/>
      </c>
    </row>
    <row r="338" spans="1:3" x14ac:dyDescent="0.25">
      <c r="A338" s="345" t="str">
        <f>IF(Terminé!J292="","",Terminé!J292)</f>
        <v/>
      </c>
      <c r="B338" s="346" t="str">
        <f>IF(A338="","",VLOOKUP(A338,Terminé!$J$3:$X$453,8,0))</f>
        <v/>
      </c>
      <c r="C338" s="348" t="str">
        <f>IF(A338="","",VLOOKUP(A338,Terminé!$J$3:$X$454,15,0))</f>
        <v/>
      </c>
    </row>
    <row r="339" spans="1:3" x14ac:dyDescent="0.25">
      <c r="A339" s="345" t="str">
        <f>IF(Terminé!J293="","",Terminé!J293)</f>
        <v/>
      </c>
      <c r="B339" s="346" t="str">
        <f>IF(A339="","",VLOOKUP(A339,Terminé!$J$3:$X$453,8,0))</f>
        <v/>
      </c>
      <c r="C339" s="348" t="str">
        <f>IF(A339="","",VLOOKUP(A339,Terminé!$J$3:$X$454,15,0))</f>
        <v/>
      </c>
    </row>
    <row r="340" spans="1:3" x14ac:dyDescent="0.25">
      <c r="A340" s="345" t="str">
        <f>IF(Terminé!J294="","",Terminé!J294)</f>
        <v/>
      </c>
      <c r="B340" s="346" t="str">
        <f>IF(A340="","",VLOOKUP(A340,Terminé!$J$3:$X$453,8,0))</f>
        <v/>
      </c>
      <c r="C340" s="348" t="str">
        <f>IF(A340="","",VLOOKUP(A340,Terminé!$J$3:$X$454,15,0))</f>
        <v/>
      </c>
    </row>
    <row r="341" spans="1:3" x14ac:dyDescent="0.25">
      <c r="A341" s="345" t="str">
        <f>IF(Terminé!J295="","",Terminé!J295)</f>
        <v/>
      </c>
      <c r="B341" s="346" t="str">
        <f>IF(A341="","",VLOOKUP(A341,Terminé!$J$3:$X$453,8,0))</f>
        <v/>
      </c>
      <c r="C341" s="348" t="str">
        <f>IF(A341="","",VLOOKUP(A341,Terminé!$J$3:$X$454,15,0))</f>
        <v/>
      </c>
    </row>
    <row r="342" spans="1:3" x14ac:dyDescent="0.25">
      <c r="A342" s="345" t="str">
        <f>IF(Terminé!J296="","",Terminé!J296)</f>
        <v/>
      </c>
      <c r="B342" s="346" t="str">
        <f>IF(A342="","",VLOOKUP(A342,Terminé!$J$3:$X$453,8,0))</f>
        <v/>
      </c>
      <c r="C342" s="348" t="str">
        <f>IF(A342="","",VLOOKUP(A342,Terminé!$J$3:$X$454,15,0))</f>
        <v/>
      </c>
    </row>
    <row r="343" spans="1:3" x14ac:dyDescent="0.25">
      <c r="A343" s="345" t="str">
        <f>IF(Terminé!J297="","",Terminé!J297)</f>
        <v/>
      </c>
      <c r="B343" s="346" t="str">
        <f>IF(A343="","",VLOOKUP(A343,Terminé!$J$3:$X$453,8,0))</f>
        <v/>
      </c>
      <c r="C343" s="348" t="str">
        <f>IF(A343="","",VLOOKUP(A343,Terminé!$J$3:$X$454,15,0))</f>
        <v/>
      </c>
    </row>
    <row r="344" spans="1:3" x14ac:dyDescent="0.25">
      <c r="A344" s="345" t="str">
        <f>IF(Terminé!J298="","",Terminé!J298)</f>
        <v/>
      </c>
      <c r="B344" s="346" t="str">
        <f>IF(A344="","",VLOOKUP(A344,Terminé!$J$3:$X$453,8,0))</f>
        <v/>
      </c>
      <c r="C344" s="348" t="str">
        <f>IF(A344="","",VLOOKUP(A344,Terminé!$J$3:$X$454,15,0))</f>
        <v/>
      </c>
    </row>
    <row r="345" spans="1:3" x14ac:dyDescent="0.25">
      <c r="A345" s="345" t="str">
        <f>IF(Terminé!J299="","",Terminé!J299)</f>
        <v/>
      </c>
      <c r="B345" s="346" t="str">
        <f>IF(A345="","",VLOOKUP(A345,Terminé!$J$3:$X$453,8,0))</f>
        <v/>
      </c>
      <c r="C345" s="348" t="str">
        <f>IF(A345="","",VLOOKUP(A345,Terminé!$J$3:$X$454,15,0))</f>
        <v/>
      </c>
    </row>
    <row r="346" spans="1:3" x14ac:dyDescent="0.25">
      <c r="A346" s="345" t="str">
        <f>IF(Terminé!J300="","",Terminé!J300)</f>
        <v/>
      </c>
      <c r="B346" s="346" t="str">
        <f>IF(A346="","",VLOOKUP(A346,Terminé!$J$3:$X$453,8,0))</f>
        <v/>
      </c>
      <c r="C346" s="348" t="str">
        <f>IF(A346="","",VLOOKUP(A346,Terminé!$J$3:$X$454,15,0))</f>
        <v/>
      </c>
    </row>
    <row r="347" spans="1:3" x14ac:dyDescent="0.25">
      <c r="A347" s="345" t="str">
        <f>IF(Terminé!J301="","",Terminé!J301)</f>
        <v/>
      </c>
      <c r="B347" s="346" t="str">
        <f>IF(A347="","",VLOOKUP(A347,Terminé!$J$3:$X$453,8,0))</f>
        <v/>
      </c>
      <c r="C347" s="348" t="str">
        <f>IF(A347="","",VLOOKUP(A347,Terminé!$J$3:$X$454,15,0))</f>
        <v/>
      </c>
    </row>
    <row r="348" spans="1:3" x14ac:dyDescent="0.25">
      <c r="A348" s="345" t="str">
        <f>IF(Terminé!J302="","",Terminé!J302)</f>
        <v/>
      </c>
      <c r="B348" s="346" t="str">
        <f>IF(A348="","",VLOOKUP(A348,Terminé!$J$3:$X$453,8,0))</f>
        <v/>
      </c>
      <c r="C348" s="348" t="str">
        <f>IF(A348="","",VLOOKUP(A348,Terminé!$J$3:$X$454,15,0))</f>
        <v/>
      </c>
    </row>
    <row r="349" spans="1:3" x14ac:dyDescent="0.25">
      <c r="A349" s="345" t="str">
        <f>IF(Terminé!J303="","",Terminé!J303)</f>
        <v/>
      </c>
      <c r="B349" s="346" t="str">
        <f>IF(A349="","",VLOOKUP(A349,Terminé!$J$3:$X$453,8,0))</f>
        <v/>
      </c>
      <c r="C349" s="348" t="str">
        <f>IF(A349="","",VLOOKUP(A349,Terminé!$J$3:$X$454,15,0))</f>
        <v/>
      </c>
    </row>
    <row r="350" spans="1:3" x14ac:dyDescent="0.25">
      <c r="A350" s="345" t="str">
        <f>IF(Terminé!J304="","",Terminé!J304)</f>
        <v/>
      </c>
      <c r="B350" s="346" t="str">
        <f>IF(A350="","",VLOOKUP(A350,Terminé!$J$3:$X$453,8,0))</f>
        <v/>
      </c>
      <c r="C350" s="348" t="str">
        <f>IF(A350="","",VLOOKUP(A350,Terminé!$J$3:$X$454,15,0))</f>
        <v/>
      </c>
    </row>
    <row r="351" spans="1:3" x14ac:dyDescent="0.25">
      <c r="A351" s="345" t="str">
        <f>IF(Terminé!J305="","",Terminé!J305)</f>
        <v/>
      </c>
      <c r="B351" s="346" t="str">
        <f>IF(A351="","",VLOOKUP(A351,Terminé!$J$3:$X$453,8,0))</f>
        <v/>
      </c>
      <c r="C351" s="348" t="str">
        <f>IF(A351="","",VLOOKUP(A351,Terminé!$J$3:$X$454,15,0))</f>
        <v/>
      </c>
    </row>
    <row r="352" spans="1:3" x14ac:dyDescent="0.25">
      <c r="A352" s="345" t="str">
        <f>IF(Terminé!J306="","",Terminé!J306)</f>
        <v/>
      </c>
      <c r="B352" s="346" t="str">
        <f>IF(A352="","",VLOOKUP(A352,Terminé!$J$3:$X$453,8,0))</f>
        <v/>
      </c>
      <c r="C352" s="348" t="str">
        <f>IF(A352="","",VLOOKUP(A352,Terminé!$J$3:$X$454,15,0))</f>
        <v/>
      </c>
    </row>
    <row r="353" spans="1:3" x14ac:dyDescent="0.25">
      <c r="A353" s="345" t="str">
        <f>IF(Terminé!J307="","",Terminé!J307)</f>
        <v/>
      </c>
      <c r="B353" s="346" t="str">
        <f>IF(A353="","",VLOOKUP(A353,Terminé!$J$3:$X$453,8,0))</f>
        <v/>
      </c>
      <c r="C353" s="348" t="str">
        <f>IF(A353="","",VLOOKUP(A353,Terminé!$J$3:$X$454,15,0))</f>
        <v/>
      </c>
    </row>
    <row r="354" spans="1:3" x14ac:dyDescent="0.25">
      <c r="A354" s="345" t="str">
        <f>IF(Terminé!J308="","",Terminé!J308)</f>
        <v/>
      </c>
      <c r="B354" s="346" t="str">
        <f>IF(A354="","",VLOOKUP(A354,Terminé!$J$3:$X$453,8,0))</f>
        <v/>
      </c>
      <c r="C354" s="348" t="str">
        <f>IF(A354="","",VLOOKUP(A354,Terminé!$J$3:$X$454,15,0))</f>
        <v/>
      </c>
    </row>
    <row r="355" spans="1:3" x14ac:dyDescent="0.25">
      <c r="A355" s="345" t="str">
        <f>IF(Terminé!J309="","",Terminé!J309)</f>
        <v/>
      </c>
      <c r="B355" s="346" t="str">
        <f>IF(A355="","",VLOOKUP(A355,Terminé!$J$3:$X$453,8,0))</f>
        <v/>
      </c>
      <c r="C355" s="348" t="str">
        <f>IF(A355="","",VLOOKUP(A355,Terminé!$J$3:$X$454,15,0))</f>
        <v/>
      </c>
    </row>
    <row r="356" spans="1:3" x14ac:dyDescent="0.25">
      <c r="A356" s="345" t="str">
        <f>IF(Terminé!J310="","",Terminé!J310)</f>
        <v/>
      </c>
      <c r="B356" s="346" t="str">
        <f>IF(A356="","",VLOOKUP(A356,Terminé!$J$3:$X$453,8,0))</f>
        <v/>
      </c>
      <c r="C356" s="348" t="str">
        <f>IF(A356="","",VLOOKUP(A356,Terminé!$J$3:$X$454,15,0))</f>
        <v/>
      </c>
    </row>
    <row r="357" spans="1:3" x14ac:dyDescent="0.25">
      <c r="A357" s="345" t="str">
        <f>IF(Terminé!J311="","",Terminé!J311)</f>
        <v/>
      </c>
      <c r="B357" s="346" t="str">
        <f>IF(A357="","",VLOOKUP(A357,Terminé!$J$3:$X$453,8,0))</f>
        <v/>
      </c>
      <c r="C357" s="348" t="str">
        <f>IF(A357="","",VLOOKUP(A357,Terminé!$J$3:$X$454,15,0))</f>
        <v/>
      </c>
    </row>
    <row r="358" spans="1:3" x14ac:dyDescent="0.25">
      <c r="A358" s="345" t="str">
        <f>IF(Terminé!J312="","",Terminé!J312)</f>
        <v/>
      </c>
      <c r="B358" s="346" t="str">
        <f>IF(A358="","",VLOOKUP(A358,Terminé!$J$3:$X$453,8,0))</f>
        <v/>
      </c>
      <c r="C358" s="348" t="str">
        <f>IF(A358="","",VLOOKUP(A358,Terminé!$J$3:$X$454,15,0))</f>
        <v/>
      </c>
    </row>
    <row r="359" spans="1:3" x14ac:dyDescent="0.25">
      <c r="A359" s="345" t="str">
        <f>IF(Terminé!J313="","",Terminé!J313)</f>
        <v/>
      </c>
      <c r="B359" s="346" t="str">
        <f>IF(A359="","",VLOOKUP(A359,Terminé!$J$3:$X$453,8,0))</f>
        <v/>
      </c>
      <c r="C359" s="348" t="str">
        <f>IF(A359="","",VLOOKUP(A359,Terminé!$J$3:$X$454,15,0))</f>
        <v/>
      </c>
    </row>
    <row r="360" spans="1:3" x14ac:dyDescent="0.25">
      <c r="A360" s="345" t="str">
        <f>IF(Terminé!J314="","",Terminé!J314)</f>
        <v/>
      </c>
      <c r="B360" s="346" t="str">
        <f>IF(A360="","",VLOOKUP(A360,Terminé!$J$3:$X$453,8,0))</f>
        <v/>
      </c>
      <c r="C360" s="348" t="str">
        <f>IF(A360="","",VLOOKUP(A360,Terminé!$J$3:$X$454,15,0))</f>
        <v/>
      </c>
    </row>
    <row r="361" spans="1:3" x14ac:dyDescent="0.25">
      <c r="A361" s="345" t="str">
        <f>IF(Terminé!J315="","",Terminé!J315)</f>
        <v/>
      </c>
      <c r="B361" s="346" t="str">
        <f>IF(A361="","",VLOOKUP(A361,Terminé!$J$3:$X$453,8,0))</f>
        <v/>
      </c>
      <c r="C361" s="348" t="str">
        <f>IF(A361="","",VLOOKUP(A361,Terminé!$J$3:$X$454,15,0))</f>
        <v/>
      </c>
    </row>
    <row r="362" spans="1:3" x14ac:dyDescent="0.25">
      <c r="A362" s="345" t="str">
        <f>IF(Terminé!J316="","",Terminé!J316)</f>
        <v/>
      </c>
      <c r="B362" s="346" t="str">
        <f>IF(A362="","",VLOOKUP(A362,Terminé!$J$3:$X$453,8,0))</f>
        <v/>
      </c>
      <c r="C362" s="348" t="str">
        <f>IF(A362="","",VLOOKUP(A362,Terminé!$J$3:$X$454,15,0))</f>
        <v/>
      </c>
    </row>
    <row r="363" spans="1:3" x14ac:dyDescent="0.25">
      <c r="A363" s="345" t="str">
        <f>IF(Terminé!J317="","",Terminé!J317)</f>
        <v/>
      </c>
      <c r="B363" s="346" t="str">
        <f>IF(A363="","",VLOOKUP(A363,Terminé!$J$3:$X$453,8,0))</f>
        <v/>
      </c>
      <c r="C363" s="348" t="str">
        <f>IF(A363="","",VLOOKUP(A363,Terminé!$J$3:$X$454,15,0))</f>
        <v/>
      </c>
    </row>
    <row r="364" spans="1:3" x14ac:dyDescent="0.25">
      <c r="A364" s="345" t="str">
        <f>IF(Terminé!J318="","",Terminé!J318)</f>
        <v/>
      </c>
      <c r="B364" s="346" t="str">
        <f>IF(A364="","",VLOOKUP(A364,Terminé!$J$3:$X$453,8,0))</f>
        <v/>
      </c>
      <c r="C364" s="348" t="str">
        <f>IF(A364="","",VLOOKUP(A364,Terminé!$J$3:$X$454,15,0))</f>
        <v/>
      </c>
    </row>
    <row r="365" spans="1:3" x14ac:dyDescent="0.25">
      <c r="A365" s="345" t="str">
        <f>IF(Terminé!J319="","",Terminé!J319)</f>
        <v/>
      </c>
      <c r="B365" s="346" t="str">
        <f>IF(A365="","",VLOOKUP(A365,Terminé!$J$3:$X$453,8,0))</f>
        <v/>
      </c>
      <c r="C365" s="348" t="str">
        <f>IF(A365="","",VLOOKUP(A365,Terminé!$J$3:$X$454,15,0))</f>
        <v/>
      </c>
    </row>
    <row r="366" spans="1:3" x14ac:dyDescent="0.25">
      <c r="A366" s="345" t="str">
        <f>IF(Terminé!J320="","",Terminé!J320)</f>
        <v/>
      </c>
      <c r="B366" s="346" t="str">
        <f>IF(A366="","",VLOOKUP(A366,Terminé!$J$3:$X$453,8,0))</f>
        <v/>
      </c>
      <c r="C366" s="348" t="str">
        <f>IF(A366="","",VLOOKUP(A366,Terminé!$J$3:$X$454,15,0))</f>
        <v/>
      </c>
    </row>
    <row r="367" spans="1:3" x14ac:dyDescent="0.25">
      <c r="A367" s="345" t="str">
        <f>IF(Terminé!J321="","",Terminé!J321)</f>
        <v/>
      </c>
      <c r="B367" s="346" t="str">
        <f>IF(A367="","",VLOOKUP(A367,Terminé!$J$3:$X$453,8,0))</f>
        <v/>
      </c>
      <c r="C367" s="348" t="str">
        <f>IF(A367="","",VLOOKUP(A367,Terminé!$J$3:$X$454,15,0))</f>
        <v/>
      </c>
    </row>
    <row r="368" spans="1:3" x14ac:dyDescent="0.25">
      <c r="A368" s="345" t="str">
        <f>IF(Terminé!J322="","",Terminé!J322)</f>
        <v/>
      </c>
      <c r="B368" s="346" t="str">
        <f>IF(A368="","",VLOOKUP(A368,Terminé!$J$3:$X$453,8,0))</f>
        <v/>
      </c>
      <c r="C368" s="348" t="str">
        <f>IF(A368="","",VLOOKUP(A368,Terminé!$J$3:$X$454,15,0))</f>
        <v/>
      </c>
    </row>
    <row r="369" spans="1:3" x14ac:dyDescent="0.25">
      <c r="A369" s="345" t="str">
        <f>IF(Terminé!J323="","",Terminé!J323)</f>
        <v/>
      </c>
      <c r="B369" s="346" t="str">
        <f>IF(A369="","",VLOOKUP(A369,Terminé!$J$3:$X$453,8,0))</f>
        <v/>
      </c>
      <c r="C369" s="348" t="str">
        <f>IF(A369="","",VLOOKUP(A369,Terminé!$J$3:$X$454,15,0))</f>
        <v/>
      </c>
    </row>
    <row r="370" spans="1:3" x14ac:dyDescent="0.25">
      <c r="A370" s="345" t="str">
        <f>IF(Terminé!J324="","",Terminé!J324)</f>
        <v/>
      </c>
      <c r="B370" s="346" t="str">
        <f>IF(A370="","",VLOOKUP(A370,Terminé!$J$3:$X$453,8,0))</f>
        <v/>
      </c>
      <c r="C370" s="348" t="str">
        <f>IF(A370="","",VLOOKUP(A370,Terminé!$J$3:$X$454,15,0))</f>
        <v/>
      </c>
    </row>
    <row r="371" spans="1:3" x14ac:dyDescent="0.25">
      <c r="A371" s="345" t="str">
        <f>IF(Terminé!J325="","",Terminé!J325)</f>
        <v/>
      </c>
      <c r="B371" s="346" t="str">
        <f>IF(A371="","",VLOOKUP(A371,Terminé!$J$3:$X$453,8,0))</f>
        <v/>
      </c>
      <c r="C371" s="348" t="str">
        <f>IF(A371="","",VLOOKUP(A371,Terminé!$J$3:$X$454,15,0))</f>
        <v/>
      </c>
    </row>
    <row r="372" spans="1:3" x14ac:dyDescent="0.25">
      <c r="A372" s="345" t="str">
        <f>IF(Terminé!J326="","",Terminé!J326)</f>
        <v/>
      </c>
      <c r="B372" s="346" t="str">
        <f>IF(A372="","",VLOOKUP(A372,Terminé!$J$3:$X$453,8,0))</f>
        <v/>
      </c>
      <c r="C372" s="348" t="str">
        <f>IF(A372="","",VLOOKUP(A372,Terminé!$J$3:$X$454,15,0))</f>
        <v/>
      </c>
    </row>
    <row r="373" spans="1:3" x14ac:dyDescent="0.25">
      <c r="A373" s="345" t="str">
        <f>IF(Terminé!J327="","",Terminé!J327)</f>
        <v/>
      </c>
      <c r="B373" s="346" t="str">
        <f>IF(A373="","",VLOOKUP(A373,Terminé!$J$3:$X$453,8,0))</f>
        <v/>
      </c>
      <c r="C373" s="348" t="str">
        <f>IF(A373="","",VLOOKUP(A373,Terminé!$J$3:$X$454,15,0))</f>
        <v/>
      </c>
    </row>
    <row r="374" spans="1:3" x14ac:dyDescent="0.25">
      <c r="A374" s="345" t="str">
        <f>IF(Terminé!J328="","",Terminé!J328)</f>
        <v/>
      </c>
      <c r="B374" s="346" t="str">
        <f>IF(A374="","",VLOOKUP(A374,Terminé!$J$3:$X$453,8,0))</f>
        <v/>
      </c>
      <c r="C374" s="348" t="str">
        <f>IF(A374="","",VLOOKUP(A374,Terminé!$J$3:$X$454,15,0))</f>
        <v/>
      </c>
    </row>
    <row r="375" spans="1:3" x14ac:dyDescent="0.25">
      <c r="A375" s="345" t="str">
        <f>IF(Terminé!J329="","",Terminé!J329)</f>
        <v/>
      </c>
      <c r="B375" s="346" t="str">
        <f>IF(A375="","",VLOOKUP(A375,Terminé!$J$3:$X$453,8,0))</f>
        <v/>
      </c>
      <c r="C375" s="348" t="str">
        <f>IF(A375="","",VLOOKUP(A375,Terminé!$J$3:$X$454,15,0))</f>
        <v/>
      </c>
    </row>
    <row r="376" spans="1:3" x14ac:dyDescent="0.25">
      <c r="A376" s="345" t="str">
        <f>IF(Terminé!J330="","",Terminé!J330)</f>
        <v/>
      </c>
      <c r="B376" s="346" t="str">
        <f>IF(A376="","",VLOOKUP(A376,Terminé!$J$3:$X$453,8,0))</f>
        <v/>
      </c>
      <c r="C376" s="348" t="str">
        <f>IF(A376="","",VLOOKUP(A376,Terminé!$J$3:$X$454,15,0))</f>
        <v/>
      </c>
    </row>
    <row r="377" spans="1:3" x14ac:dyDescent="0.25">
      <c r="A377" s="345" t="str">
        <f>IF(Terminé!J331="","",Terminé!J331)</f>
        <v/>
      </c>
      <c r="B377" s="346" t="str">
        <f>IF(A377="","",VLOOKUP(A377,Terminé!$J$3:$X$453,8,0))</f>
        <v/>
      </c>
      <c r="C377" s="348" t="str">
        <f>IF(A377="","",VLOOKUP(A377,Terminé!$J$3:$X$454,15,0))</f>
        <v/>
      </c>
    </row>
    <row r="378" spans="1:3" x14ac:dyDescent="0.25">
      <c r="A378" s="345" t="str">
        <f>IF(Terminé!J332="","",Terminé!J332)</f>
        <v/>
      </c>
      <c r="B378" s="346" t="str">
        <f>IF(A378="","",VLOOKUP(A378,Terminé!$J$3:$X$453,8,0))</f>
        <v/>
      </c>
      <c r="C378" s="348" t="str">
        <f>IF(A378="","",VLOOKUP(A378,Terminé!$J$3:$X$454,15,0))</f>
        <v/>
      </c>
    </row>
    <row r="379" spans="1:3" x14ac:dyDescent="0.25">
      <c r="A379" s="345" t="str">
        <f>IF(Terminé!J333="","",Terminé!J333)</f>
        <v/>
      </c>
      <c r="B379" s="346" t="str">
        <f>IF(A379="","",VLOOKUP(A379,Terminé!$J$3:$X$453,8,0))</f>
        <v/>
      </c>
      <c r="C379" s="348" t="str">
        <f>IF(A379="","",VLOOKUP(A379,Terminé!$J$3:$X$454,15,0))</f>
        <v/>
      </c>
    </row>
    <row r="380" spans="1:3" x14ac:dyDescent="0.25">
      <c r="A380" s="345" t="str">
        <f>IF(Terminé!J334="","",Terminé!J334)</f>
        <v/>
      </c>
      <c r="B380" s="346" t="str">
        <f>IF(A380="","",VLOOKUP(A380,Terminé!$J$3:$X$453,8,0))</f>
        <v/>
      </c>
      <c r="C380" s="348" t="str">
        <f>IF(A380="","",VLOOKUP(A380,Terminé!$J$3:$X$454,15,0))</f>
        <v/>
      </c>
    </row>
    <row r="381" spans="1:3" x14ac:dyDescent="0.25">
      <c r="A381" s="345" t="str">
        <f>IF(Terminé!J335="","",Terminé!J335)</f>
        <v/>
      </c>
      <c r="B381" s="346" t="str">
        <f>IF(A381="","",VLOOKUP(A381,Terminé!$J$3:$X$453,8,0))</f>
        <v/>
      </c>
      <c r="C381" s="348" t="str">
        <f>IF(A381="","",VLOOKUP(A381,Terminé!$J$3:$X$454,15,0))</f>
        <v/>
      </c>
    </row>
    <row r="382" spans="1:3" x14ac:dyDescent="0.25">
      <c r="A382" s="345" t="str">
        <f>IF(Terminé!J336="","",Terminé!J336)</f>
        <v/>
      </c>
      <c r="B382" s="346" t="str">
        <f>IF(A382="","",VLOOKUP(A382,Terminé!$J$3:$X$453,8,0))</f>
        <v/>
      </c>
      <c r="C382" s="348" t="str">
        <f>IF(A382="","",VLOOKUP(A382,Terminé!$J$3:$X$454,15,0))</f>
        <v/>
      </c>
    </row>
    <row r="383" spans="1:3" x14ac:dyDescent="0.25">
      <c r="A383" s="345" t="str">
        <f>IF(Terminé!J337="","",Terminé!J337)</f>
        <v/>
      </c>
      <c r="B383" s="346" t="str">
        <f>IF(A383="","",VLOOKUP(A383,Terminé!$J$3:$X$453,8,0))</f>
        <v/>
      </c>
      <c r="C383" s="348" t="str">
        <f>IF(A383="","",VLOOKUP(A383,Terminé!$J$3:$X$454,15,0))</f>
        <v/>
      </c>
    </row>
    <row r="384" spans="1:3" x14ac:dyDescent="0.25">
      <c r="A384" s="345" t="str">
        <f>IF(Terminé!J338="","",Terminé!J338)</f>
        <v/>
      </c>
      <c r="B384" s="346" t="str">
        <f>IF(A384="","",VLOOKUP(A384,Terminé!$J$3:$X$453,8,0))</f>
        <v/>
      </c>
      <c r="C384" s="348" t="str">
        <f>IF(A384="","",VLOOKUP(A384,Terminé!$J$3:$X$454,15,0))</f>
        <v/>
      </c>
    </row>
    <row r="385" spans="1:3" x14ac:dyDescent="0.25">
      <c r="A385" s="345" t="str">
        <f>IF(Terminé!J339="","",Terminé!J339)</f>
        <v/>
      </c>
      <c r="B385" s="346" t="str">
        <f>IF(A385="","",VLOOKUP(A385,Terminé!$J$3:$X$453,8,0))</f>
        <v/>
      </c>
      <c r="C385" s="348" t="str">
        <f>IF(A385="","",VLOOKUP(A385,Terminé!$J$3:$X$454,15,0))</f>
        <v/>
      </c>
    </row>
    <row r="386" spans="1:3" x14ac:dyDescent="0.25">
      <c r="A386" s="345" t="str">
        <f>IF(Terminé!J340="","",Terminé!J340)</f>
        <v/>
      </c>
      <c r="B386" s="346" t="str">
        <f>IF(A386="","",VLOOKUP(A386,Terminé!$J$3:$X$453,8,0))</f>
        <v/>
      </c>
      <c r="C386" s="348" t="str">
        <f>IF(A386="","",VLOOKUP(A386,Terminé!$J$3:$X$454,15,0))</f>
        <v/>
      </c>
    </row>
    <row r="387" spans="1:3" x14ac:dyDescent="0.25">
      <c r="A387" s="345" t="str">
        <f>IF(Terminé!J341="","",Terminé!J341)</f>
        <v/>
      </c>
      <c r="B387" s="346" t="str">
        <f>IF(A387="","",VLOOKUP(A387,Terminé!$J$3:$X$453,8,0))</f>
        <v/>
      </c>
      <c r="C387" s="348" t="str">
        <f>IF(A387="","",VLOOKUP(A387,Terminé!$J$3:$X$454,15,0))</f>
        <v/>
      </c>
    </row>
    <row r="388" spans="1:3" x14ac:dyDescent="0.25">
      <c r="A388" s="345" t="str">
        <f>IF(Terminé!J342="","",Terminé!J342)</f>
        <v/>
      </c>
      <c r="B388" s="346" t="str">
        <f>IF(A388="","",VLOOKUP(A388,Terminé!$J$3:$X$453,8,0))</f>
        <v/>
      </c>
      <c r="C388" s="348" t="str">
        <f>IF(A388="","",VLOOKUP(A388,Terminé!$J$3:$X$454,15,0))</f>
        <v/>
      </c>
    </row>
    <row r="389" spans="1:3" x14ac:dyDescent="0.25">
      <c r="A389" s="345" t="str">
        <f>IF(Terminé!J343="","",Terminé!J343)</f>
        <v/>
      </c>
      <c r="B389" s="346" t="str">
        <f>IF(A389="","",VLOOKUP(A389,Terminé!$J$3:$X$453,8,0))</f>
        <v/>
      </c>
      <c r="C389" s="348" t="str">
        <f>IF(A389="","",VLOOKUP(A389,Terminé!$J$3:$X$454,15,0))</f>
        <v/>
      </c>
    </row>
    <row r="390" spans="1:3" x14ac:dyDescent="0.25">
      <c r="A390" s="345" t="str">
        <f>IF(Terminé!J344="","",Terminé!J344)</f>
        <v/>
      </c>
      <c r="B390" s="346" t="str">
        <f>IF(A390="","",VLOOKUP(A390,Terminé!$J$3:$X$453,8,0))</f>
        <v/>
      </c>
      <c r="C390" s="348" t="str">
        <f>IF(A390="","",VLOOKUP(A390,Terminé!$J$3:$X$454,15,0))</f>
        <v/>
      </c>
    </row>
    <row r="391" spans="1:3" x14ac:dyDescent="0.25">
      <c r="A391" s="345" t="str">
        <f>IF(Terminé!J345="","",Terminé!J345)</f>
        <v/>
      </c>
      <c r="B391" s="346" t="str">
        <f>IF(A391="","",VLOOKUP(A391,Terminé!$J$3:$X$453,8,0))</f>
        <v/>
      </c>
      <c r="C391" s="348" t="str">
        <f>IF(A391="","",VLOOKUP(A391,Terminé!$J$3:$X$454,15,0))</f>
        <v/>
      </c>
    </row>
    <row r="392" spans="1:3" x14ac:dyDescent="0.25">
      <c r="A392" s="345" t="str">
        <f>IF(Terminé!J346="","",Terminé!J346)</f>
        <v/>
      </c>
      <c r="B392" s="346" t="str">
        <f>IF(A392="","",VLOOKUP(A392,Terminé!$J$3:$X$453,8,0))</f>
        <v/>
      </c>
      <c r="C392" s="348" t="str">
        <f>IF(A392="","",VLOOKUP(A392,Terminé!$J$3:$X$454,15,0))</f>
        <v/>
      </c>
    </row>
    <row r="393" spans="1:3" x14ac:dyDescent="0.25">
      <c r="A393" s="345" t="str">
        <f>IF(Terminé!J347="","",Terminé!J347)</f>
        <v/>
      </c>
      <c r="B393" s="346" t="str">
        <f>IF(A393="","",VLOOKUP(A393,Terminé!$J$3:$X$453,8,0))</f>
        <v/>
      </c>
      <c r="C393" s="348" t="str">
        <f>IF(A393="","",VLOOKUP(A393,Terminé!$J$3:$X$454,15,0))</f>
        <v/>
      </c>
    </row>
    <row r="394" spans="1:3" x14ac:dyDescent="0.25">
      <c r="A394" s="345" t="str">
        <f>IF(Terminé!J348="","",Terminé!J348)</f>
        <v/>
      </c>
      <c r="B394" s="346" t="str">
        <f>IF(A394="","",VLOOKUP(A394,Terminé!$J$3:$X$453,8,0))</f>
        <v/>
      </c>
      <c r="C394" s="348" t="str">
        <f>IF(A394="","",VLOOKUP(A394,Terminé!$J$3:$X$454,15,0))</f>
        <v/>
      </c>
    </row>
    <row r="395" spans="1:3" x14ac:dyDescent="0.25">
      <c r="A395" s="345" t="str">
        <f>IF(Terminé!J349="","",Terminé!J349)</f>
        <v/>
      </c>
      <c r="B395" s="346" t="str">
        <f>IF(A395="","",VLOOKUP(A395,Terminé!$J$3:$X$453,8,0))</f>
        <v/>
      </c>
      <c r="C395" s="348" t="str">
        <f>IF(A395="","",VLOOKUP(A395,Terminé!$J$3:$X$454,15,0))</f>
        <v/>
      </c>
    </row>
    <row r="396" spans="1:3" x14ac:dyDescent="0.25">
      <c r="A396" s="345" t="str">
        <f>IF(Terminé!J350="","",Terminé!J350)</f>
        <v/>
      </c>
      <c r="B396" s="346" t="str">
        <f>IF(A396="","",VLOOKUP(A396,Terminé!$J$3:$X$453,8,0))</f>
        <v/>
      </c>
      <c r="C396" s="348" t="str">
        <f>IF(A396="","",VLOOKUP(A396,Terminé!$J$3:$X$454,15,0))</f>
        <v/>
      </c>
    </row>
    <row r="397" spans="1:3" x14ac:dyDescent="0.25">
      <c r="A397" s="345" t="str">
        <f>IF(Terminé!J351="","",Terminé!J351)</f>
        <v/>
      </c>
      <c r="B397" s="346" t="str">
        <f>IF(A397="","",VLOOKUP(A397,Terminé!$J$3:$X$453,8,0))</f>
        <v/>
      </c>
      <c r="C397" s="348" t="str">
        <f>IF(A397="","",VLOOKUP(A397,Terminé!$J$3:$X$454,15,0))</f>
        <v/>
      </c>
    </row>
    <row r="398" spans="1:3" x14ac:dyDescent="0.25">
      <c r="A398" s="345" t="str">
        <f>IF(Terminé!J352="","",Terminé!J352)</f>
        <v/>
      </c>
      <c r="B398" s="346" t="str">
        <f>IF(A398="","",VLOOKUP(A398,Terminé!$J$3:$X$453,8,0))</f>
        <v/>
      </c>
      <c r="C398" s="348" t="str">
        <f>IF(A398="","",VLOOKUP(A398,Terminé!$J$3:$X$454,15,0))</f>
        <v/>
      </c>
    </row>
    <row r="399" spans="1:3" x14ac:dyDescent="0.25">
      <c r="A399" s="345" t="str">
        <f>IF(Terminé!J353="","",Terminé!J353)</f>
        <v/>
      </c>
      <c r="B399" s="346" t="str">
        <f>IF(A399="","",VLOOKUP(A399,Terminé!$J$3:$X$453,8,0))</f>
        <v/>
      </c>
      <c r="C399" s="348" t="str">
        <f>IF(A399="","",VLOOKUP(A399,Terminé!$J$3:$X$454,15,0))</f>
        <v/>
      </c>
    </row>
    <row r="400" spans="1:3" x14ac:dyDescent="0.25">
      <c r="A400" s="345" t="str">
        <f>IF(Terminé!J354="","",Terminé!J354)</f>
        <v/>
      </c>
      <c r="B400" s="346" t="str">
        <f>IF(A400="","",VLOOKUP(A400,Terminé!$J$3:$X$453,8,0))</f>
        <v/>
      </c>
      <c r="C400" s="348" t="str">
        <f>IF(A400="","",VLOOKUP(A400,Terminé!$J$3:$X$454,15,0))</f>
        <v/>
      </c>
    </row>
    <row r="401" spans="1:3" x14ac:dyDescent="0.25">
      <c r="A401" s="345" t="str">
        <f>IF(Terminé!J355="","",Terminé!J355)</f>
        <v/>
      </c>
      <c r="B401" s="346" t="str">
        <f>IF(A401="","",VLOOKUP(A401,Terminé!$J$3:$X$453,8,0))</f>
        <v/>
      </c>
      <c r="C401" s="348" t="str">
        <f>IF(A401="","",VLOOKUP(A401,Terminé!$J$3:$X$454,15,0))</f>
        <v/>
      </c>
    </row>
    <row r="402" spans="1:3" x14ac:dyDescent="0.25">
      <c r="A402" s="345" t="str">
        <f>IF(Terminé!J356="","",Terminé!J356)</f>
        <v/>
      </c>
      <c r="B402" s="346" t="str">
        <f>IF(A402="","",VLOOKUP(A402,Terminé!$J$3:$X$453,8,0))</f>
        <v/>
      </c>
      <c r="C402" s="348" t="str">
        <f>IF(A402="","",VLOOKUP(A402,Terminé!$J$3:$X$454,15,0))</f>
        <v/>
      </c>
    </row>
    <row r="403" spans="1:3" x14ac:dyDescent="0.25">
      <c r="A403" s="345" t="str">
        <f>IF(Terminé!J357="","",Terminé!J357)</f>
        <v/>
      </c>
      <c r="B403" s="346" t="str">
        <f>IF(A403="","",VLOOKUP(A403,Terminé!$J$3:$X$453,8,0))</f>
        <v/>
      </c>
      <c r="C403" s="348" t="str">
        <f>IF(A403="","",VLOOKUP(A403,Terminé!$J$3:$X$454,15,0))</f>
        <v/>
      </c>
    </row>
    <row r="404" spans="1:3" x14ac:dyDescent="0.25">
      <c r="A404" s="345" t="str">
        <f>IF(Terminé!J358="","",Terminé!J358)</f>
        <v/>
      </c>
      <c r="B404" s="346" t="str">
        <f>IF(A404="","",VLOOKUP(A404,Terminé!$J$3:$X$453,8,0))</f>
        <v/>
      </c>
      <c r="C404" s="348" t="str">
        <f>IF(A404="","",VLOOKUP(A404,Terminé!$J$3:$X$454,15,0))</f>
        <v/>
      </c>
    </row>
    <row r="405" spans="1:3" x14ac:dyDescent="0.25">
      <c r="A405" s="345" t="str">
        <f>IF(Terminé!J359="","",Terminé!J359)</f>
        <v/>
      </c>
      <c r="B405" s="346" t="str">
        <f>IF(A405="","",VLOOKUP(A405,Terminé!$J$3:$X$453,8,0))</f>
        <v/>
      </c>
      <c r="C405" s="348" t="str">
        <f>IF(A405="","",VLOOKUP(A405,Terminé!$J$3:$X$454,15,0))</f>
        <v/>
      </c>
    </row>
    <row r="406" spans="1:3" x14ac:dyDescent="0.25">
      <c r="A406" s="345" t="str">
        <f>IF(Terminé!J360="","",Terminé!J360)</f>
        <v/>
      </c>
      <c r="B406" s="346" t="str">
        <f>IF(A406="","",VLOOKUP(A406,Terminé!$J$3:$X$453,8,0))</f>
        <v/>
      </c>
      <c r="C406" s="348" t="str">
        <f>IF(A406="","",VLOOKUP(A406,Terminé!$J$3:$X$454,15,0))</f>
        <v/>
      </c>
    </row>
    <row r="407" spans="1:3" x14ac:dyDescent="0.25">
      <c r="A407" s="345" t="str">
        <f>IF(Terminé!J361="","",Terminé!J361)</f>
        <v/>
      </c>
      <c r="B407" s="346" t="str">
        <f>IF(A407="","",VLOOKUP(A407,Terminé!$J$3:$X$453,8,0))</f>
        <v/>
      </c>
      <c r="C407" s="348" t="str">
        <f>IF(A407="","",VLOOKUP(A407,Terminé!$J$3:$X$454,15,0))</f>
        <v/>
      </c>
    </row>
    <row r="408" spans="1:3" x14ac:dyDescent="0.25">
      <c r="A408" s="345" t="str">
        <f>IF(Terminé!J362="","",Terminé!J362)</f>
        <v/>
      </c>
      <c r="B408" s="346" t="str">
        <f>IF(A408="","",VLOOKUP(A408,Terminé!$J$3:$X$453,8,0))</f>
        <v/>
      </c>
      <c r="C408" s="348" t="str">
        <f>IF(A408="","",VLOOKUP(A408,Terminé!$J$3:$X$454,15,0))</f>
        <v/>
      </c>
    </row>
    <row r="409" spans="1:3" x14ac:dyDescent="0.25">
      <c r="A409" s="345" t="str">
        <f>IF(Terminé!J363="","",Terminé!J363)</f>
        <v/>
      </c>
      <c r="B409" s="346" t="str">
        <f>IF(A409="","",VLOOKUP(A409,Terminé!$J$3:$X$453,8,0))</f>
        <v/>
      </c>
      <c r="C409" s="348" t="str">
        <f>IF(A409="","",VLOOKUP(A409,Terminé!$J$3:$X$454,15,0))</f>
        <v/>
      </c>
    </row>
    <row r="410" spans="1:3" x14ac:dyDescent="0.25">
      <c r="A410" s="345" t="str">
        <f>IF(Terminé!J364="","",Terminé!J364)</f>
        <v/>
      </c>
      <c r="B410" s="346" t="str">
        <f>IF(A410="","",VLOOKUP(A410,Terminé!$J$3:$X$453,8,0))</f>
        <v/>
      </c>
      <c r="C410" s="348" t="str">
        <f>IF(A410="","",VLOOKUP(A410,Terminé!$J$3:$X$454,15,0))</f>
        <v/>
      </c>
    </row>
    <row r="411" spans="1:3" x14ac:dyDescent="0.25">
      <c r="A411" s="345" t="str">
        <f>IF(Terminé!J365="","",Terminé!J365)</f>
        <v/>
      </c>
      <c r="B411" s="346" t="str">
        <f>IF(A411="","",VLOOKUP(A411,Terminé!$J$3:$X$453,8,0))</f>
        <v/>
      </c>
      <c r="C411" s="348" t="str">
        <f>IF(A411="","",VLOOKUP(A411,Terminé!$J$3:$X$454,15,0))</f>
        <v/>
      </c>
    </row>
    <row r="412" spans="1:3" x14ac:dyDescent="0.25">
      <c r="A412" s="345" t="str">
        <f>IF(Terminé!J366="","",Terminé!J366)</f>
        <v/>
      </c>
      <c r="B412" s="346" t="str">
        <f>IF(A412="","",VLOOKUP(A412,Terminé!$J$3:$X$453,8,0))</f>
        <v/>
      </c>
      <c r="C412" s="348" t="str">
        <f>IF(A412="","",VLOOKUP(A412,Terminé!$J$3:$X$454,15,0))</f>
        <v/>
      </c>
    </row>
    <row r="413" spans="1:3" x14ac:dyDescent="0.25">
      <c r="A413" s="345" t="str">
        <f>IF(Terminé!J367="","",Terminé!J367)</f>
        <v/>
      </c>
      <c r="B413" s="346" t="str">
        <f>IF(A413="","",VLOOKUP(A413,Terminé!$J$3:$X$453,8,0))</f>
        <v/>
      </c>
      <c r="C413" s="348" t="str">
        <f>IF(A413="","",VLOOKUP(A413,Terminé!$J$3:$X$454,15,0))</f>
        <v/>
      </c>
    </row>
    <row r="414" spans="1:3" x14ac:dyDescent="0.25">
      <c r="A414" s="345" t="str">
        <f>IF(Terminé!J368="","",Terminé!J368)</f>
        <v/>
      </c>
      <c r="B414" s="346" t="str">
        <f>IF(A414="","",VLOOKUP(A414,Terminé!$J$3:$X$453,8,0))</f>
        <v/>
      </c>
      <c r="C414" s="348" t="str">
        <f>IF(A414="","",VLOOKUP(A414,Terminé!$J$3:$X$454,15,0))</f>
        <v/>
      </c>
    </row>
    <row r="415" spans="1:3" x14ac:dyDescent="0.25">
      <c r="A415" s="345" t="str">
        <f>IF(Terminé!J369="","",Terminé!J369)</f>
        <v/>
      </c>
      <c r="B415" s="346" t="str">
        <f>IF(A415="","",VLOOKUP(A415,Terminé!$J$3:$X$453,8,0))</f>
        <v/>
      </c>
      <c r="C415" s="348" t="str">
        <f>IF(A415="","",VLOOKUP(A415,Terminé!$J$3:$X$454,15,0))</f>
        <v/>
      </c>
    </row>
    <row r="416" spans="1:3" x14ac:dyDescent="0.25">
      <c r="A416" s="345" t="str">
        <f>IF(Terminé!J370="","",Terminé!J370)</f>
        <v/>
      </c>
      <c r="B416" s="346" t="str">
        <f>IF(A416="","",VLOOKUP(A416,Terminé!$J$3:$X$453,8,0))</f>
        <v/>
      </c>
      <c r="C416" s="348" t="str">
        <f>IF(A416="","",VLOOKUP(A416,Terminé!$J$3:$X$454,15,0))</f>
        <v/>
      </c>
    </row>
    <row r="417" spans="1:3" x14ac:dyDescent="0.25">
      <c r="A417" s="345" t="str">
        <f>IF(Terminé!J371="","",Terminé!J371)</f>
        <v/>
      </c>
      <c r="B417" s="346" t="str">
        <f>IF(A417="","",VLOOKUP(A417,Terminé!$J$3:$X$453,8,0))</f>
        <v/>
      </c>
      <c r="C417" s="348" t="str">
        <f>IF(A417="","",VLOOKUP(A417,Terminé!$J$3:$X$454,15,0))</f>
        <v/>
      </c>
    </row>
    <row r="418" spans="1:3" x14ac:dyDescent="0.25">
      <c r="A418" s="345" t="str">
        <f>IF(Terminé!J372="","",Terminé!J372)</f>
        <v/>
      </c>
      <c r="B418" s="346" t="str">
        <f>IF(A418="","",VLOOKUP(A418,Terminé!$J$3:$X$453,8,0))</f>
        <v/>
      </c>
      <c r="C418" s="348" t="str">
        <f>IF(A418="","",VLOOKUP(A418,Terminé!$J$3:$X$454,15,0))</f>
        <v/>
      </c>
    </row>
    <row r="419" spans="1:3" x14ac:dyDescent="0.25">
      <c r="A419" s="345" t="str">
        <f>IF(Terminé!J373="","",Terminé!J373)</f>
        <v/>
      </c>
      <c r="B419" s="346" t="str">
        <f>IF(A419="","",VLOOKUP(A419,Terminé!$J$3:$X$453,8,0))</f>
        <v/>
      </c>
      <c r="C419" s="348" t="str">
        <f>IF(A419="","",VLOOKUP(A419,Terminé!$J$3:$X$454,15,0))</f>
        <v/>
      </c>
    </row>
    <row r="420" spans="1:3" x14ac:dyDescent="0.25">
      <c r="A420" s="345" t="str">
        <f>IF(Terminé!J374="","",Terminé!J374)</f>
        <v/>
      </c>
      <c r="B420" s="346" t="str">
        <f>IF(A420="","",VLOOKUP(A420,Terminé!$J$3:$X$453,8,0))</f>
        <v/>
      </c>
      <c r="C420" s="348" t="str">
        <f>IF(A420="","",VLOOKUP(A420,Terminé!$J$3:$X$454,15,0))</f>
        <v/>
      </c>
    </row>
    <row r="421" spans="1:3" x14ac:dyDescent="0.25">
      <c r="A421" s="345" t="str">
        <f>IF(Terminé!J375="","",Terminé!J375)</f>
        <v/>
      </c>
      <c r="B421" s="346" t="str">
        <f>IF(A421="","",VLOOKUP(A421,Terminé!$J$3:$X$453,8,0))</f>
        <v/>
      </c>
      <c r="C421" s="348" t="str">
        <f>IF(A421="","",VLOOKUP(A421,Terminé!$J$3:$X$454,15,0))</f>
        <v/>
      </c>
    </row>
    <row r="422" spans="1:3" x14ac:dyDescent="0.25">
      <c r="A422" s="345" t="str">
        <f>IF(Terminé!J376="","",Terminé!J376)</f>
        <v/>
      </c>
      <c r="B422" s="346" t="str">
        <f>IF(A422="","",VLOOKUP(A422,Terminé!$J$3:$X$453,8,0))</f>
        <v/>
      </c>
      <c r="C422" s="348" t="str">
        <f>IF(A422="","",VLOOKUP(A422,Terminé!$J$3:$X$454,15,0))</f>
        <v/>
      </c>
    </row>
    <row r="423" spans="1:3" x14ac:dyDescent="0.25">
      <c r="A423" s="345" t="str">
        <f>IF(Terminé!J377="","",Terminé!J377)</f>
        <v/>
      </c>
      <c r="B423" s="346" t="str">
        <f>IF(A423="","",VLOOKUP(A423,Terminé!$J$3:$X$453,8,0))</f>
        <v/>
      </c>
      <c r="C423" s="348" t="str">
        <f>IF(A423="","",VLOOKUP(A423,Terminé!$J$3:$X$454,15,0))</f>
        <v/>
      </c>
    </row>
    <row r="424" spans="1:3" x14ac:dyDescent="0.25">
      <c r="A424" s="345" t="str">
        <f>IF(Terminé!J378="","",Terminé!J378)</f>
        <v/>
      </c>
      <c r="B424" s="346" t="str">
        <f>IF(A424="","",VLOOKUP(A424,Terminé!$J$3:$X$453,8,0))</f>
        <v/>
      </c>
      <c r="C424" s="348" t="str">
        <f>IF(A424="","",VLOOKUP(A424,Terminé!$J$3:$X$454,15,0))</f>
        <v/>
      </c>
    </row>
    <row r="425" spans="1:3" x14ac:dyDescent="0.25">
      <c r="A425" s="345" t="str">
        <f>IF(Terminé!J379="","",Terminé!J379)</f>
        <v/>
      </c>
      <c r="B425" s="346" t="str">
        <f>IF(A425="","",VLOOKUP(A425,Terminé!$J$3:$X$453,8,0))</f>
        <v/>
      </c>
      <c r="C425" s="348" t="str">
        <f>IF(A425="","",VLOOKUP(A425,Terminé!$J$3:$X$454,15,0))</f>
        <v/>
      </c>
    </row>
    <row r="426" spans="1:3" x14ac:dyDescent="0.25">
      <c r="A426" s="345" t="str">
        <f>IF(Terminé!J380="","",Terminé!J380)</f>
        <v/>
      </c>
      <c r="B426" s="346" t="str">
        <f>IF(A426="","",VLOOKUP(A426,Terminé!$J$3:$X$453,8,0))</f>
        <v/>
      </c>
      <c r="C426" s="348" t="str">
        <f>IF(A426="","",VLOOKUP(A426,Terminé!$J$3:$X$454,15,0))</f>
        <v/>
      </c>
    </row>
    <row r="427" spans="1:3" x14ac:dyDescent="0.25">
      <c r="A427" s="345" t="str">
        <f>IF(Terminé!J381="","",Terminé!J381)</f>
        <v/>
      </c>
      <c r="B427" s="346" t="str">
        <f>IF(A427="","",VLOOKUP(A427,Terminé!$J$3:$X$453,8,0))</f>
        <v/>
      </c>
      <c r="C427" s="348" t="str">
        <f>IF(A427="","",VLOOKUP(A427,Terminé!$J$3:$X$454,15,0))</f>
        <v/>
      </c>
    </row>
    <row r="428" spans="1:3" x14ac:dyDescent="0.25">
      <c r="A428" s="345" t="str">
        <f>IF(Terminé!J382="","",Terminé!J382)</f>
        <v/>
      </c>
      <c r="B428" s="346" t="str">
        <f>IF(A428="","",VLOOKUP(A428,Terminé!$J$3:$X$453,8,0))</f>
        <v/>
      </c>
      <c r="C428" s="348" t="str">
        <f>IF(A428="","",VLOOKUP(A428,Terminé!$J$3:$X$454,15,0))</f>
        <v/>
      </c>
    </row>
    <row r="429" spans="1:3" x14ac:dyDescent="0.25">
      <c r="A429" s="345" t="str">
        <f>IF(Terminé!J383="","",Terminé!J383)</f>
        <v/>
      </c>
      <c r="B429" s="346" t="str">
        <f>IF(A429="","",VLOOKUP(A429,Terminé!$J$3:$X$453,8,0))</f>
        <v/>
      </c>
      <c r="C429" s="348" t="str">
        <f>IF(A429="","",VLOOKUP(A429,Terminé!$J$3:$X$454,15,0))</f>
        <v/>
      </c>
    </row>
    <row r="430" spans="1:3" x14ac:dyDescent="0.25">
      <c r="A430" s="345" t="str">
        <f>IF(Terminé!J384="","",Terminé!J384)</f>
        <v/>
      </c>
      <c r="B430" s="346" t="str">
        <f>IF(A430="","",VLOOKUP(A430,Terminé!$J$3:$X$453,8,0))</f>
        <v/>
      </c>
      <c r="C430" s="348" t="str">
        <f>IF(A430="","",VLOOKUP(A430,Terminé!$J$3:$X$454,15,0))</f>
        <v/>
      </c>
    </row>
    <row r="431" spans="1:3" x14ac:dyDescent="0.25">
      <c r="A431" s="345" t="str">
        <f>IF(Terminé!J385="","",Terminé!J385)</f>
        <v/>
      </c>
      <c r="B431" s="346" t="str">
        <f>IF(A431="","",VLOOKUP(A431,Terminé!$J$3:$X$453,8,0))</f>
        <v/>
      </c>
      <c r="C431" s="348" t="str">
        <f>IF(A431="","",VLOOKUP(A431,Terminé!$J$3:$X$454,15,0))</f>
        <v/>
      </c>
    </row>
    <row r="432" spans="1:3" x14ac:dyDescent="0.25">
      <c r="A432" s="345" t="str">
        <f>IF(Terminé!J386="","",Terminé!J386)</f>
        <v/>
      </c>
      <c r="B432" s="346" t="str">
        <f>IF(A432="","",VLOOKUP(A432,Terminé!$J$3:$X$453,8,0))</f>
        <v/>
      </c>
      <c r="C432" s="348" t="str">
        <f>IF(A432="","",VLOOKUP(A432,Terminé!$J$3:$X$454,15,0))</f>
        <v/>
      </c>
    </row>
    <row r="433" spans="1:3" x14ac:dyDescent="0.25">
      <c r="A433" s="345" t="str">
        <f>IF(Terminé!J387="","",Terminé!J387)</f>
        <v/>
      </c>
      <c r="B433" s="346" t="str">
        <f>IF(A433="","",VLOOKUP(A433,Terminé!$J$3:$X$453,8,0))</f>
        <v/>
      </c>
      <c r="C433" s="348" t="str">
        <f>IF(A433="","",VLOOKUP(A433,Terminé!$J$3:$X$454,15,0))</f>
        <v/>
      </c>
    </row>
    <row r="434" spans="1:3" x14ac:dyDescent="0.25">
      <c r="A434" s="345" t="str">
        <f>IF(Terminé!J388="","",Terminé!J388)</f>
        <v/>
      </c>
      <c r="B434" s="346" t="str">
        <f>IF(A434="","",VLOOKUP(A434,Terminé!$J$3:$X$453,8,0))</f>
        <v/>
      </c>
      <c r="C434" s="348" t="str">
        <f>IF(A434="","",VLOOKUP(A434,Terminé!$J$3:$X$454,15,0))</f>
        <v/>
      </c>
    </row>
    <row r="435" spans="1:3" x14ac:dyDescent="0.25">
      <c r="A435" s="345" t="str">
        <f>IF(Terminé!J389="","",Terminé!J389)</f>
        <v/>
      </c>
      <c r="B435" s="346" t="str">
        <f>IF(A435="","",VLOOKUP(A435,Terminé!$J$3:$X$453,8,0))</f>
        <v/>
      </c>
      <c r="C435" s="348" t="str">
        <f>IF(A435="","",VLOOKUP(A435,Terminé!$J$3:$X$454,15,0))</f>
        <v/>
      </c>
    </row>
    <row r="436" spans="1:3" x14ac:dyDescent="0.25">
      <c r="A436" s="345" t="str">
        <f>IF(Terminé!J390="","",Terminé!J390)</f>
        <v/>
      </c>
      <c r="B436" s="346" t="str">
        <f>IF(A436="","",VLOOKUP(A436,Terminé!$J$3:$X$453,8,0))</f>
        <v/>
      </c>
      <c r="C436" s="348" t="str">
        <f>IF(A436="","",VLOOKUP(A436,Terminé!$J$3:$X$454,15,0))</f>
        <v/>
      </c>
    </row>
    <row r="437" spans="1:3" x14ac:dyDescent="0.25">
      <c r="A437" s="345" t="str">
        <f>IF(Terminé!J391="","",Terminé!J391)</f>
        <v/>
      </c>
      <c r="B437" s="346" t="str">
        <f>IF(A437="","",VLOOKUP(A437,Terminé!$J$3:$X$453,8,0))</f>
        <v/>
      </c>
      <c r="C437" s="348" t="str">
        <f>IF(A437="","",VLOOKUP(A437,Terminé!$J$3:$X$454,15,0))</f>
        <v/>
      </c>
    </row>
    <row r="438" spans="1:3" x14ac:dyDescent="0.25">
      <c r="A438" s="345" t="str">
        <f>IF(Terminé!J392="","",Terminé!J392)</f>
        <v/>
      </c>
      <c r="B438" s="346" t="str">
        <f>IF(A438="","",VLOOKUP(A438,Terminé!$J$3:$X$453,8,0))</f>
        <v/>
      </c>
      <c r="C438" s="348" t="str">
        <f>IF(A438="","",VLOOKUP(A438,Terminé!$J$3:$X$454,15,0))</f>
        <v/>
      </c>
    </row>
    <row r="439" spans="1:3" x14ac:dyDescent="0.25">
      <c r="A439" s="345" t="str">
        <f>IF(Terminé!J393="","",Terminé!J393)</f>
        <v/>
      </c>
      <c r="B439" s="346" t="str">
        <f>IF(A439="","",VLOOKUP(A439,Terminé!$J$3:$X$453,8,0))</f>
        <v/>
      </c>
      <c r="C439" s="348" t="str">
        <f>IF(A439="","",VLOOKUP(A439,Terminé!$J$3:$X$454,15,0))</f>
        <v/>
      </c>
    </row>
    <row r="440" spans="1:3" x14ac:dyDescent="0.25">
      <c r="A440" s="345" t="str">
        <f>IF(Terminé!J394="","",Terminé!J394)</f>
        <v/>
      </c>
      <c r="B440" s="346" t="str">
        <f>IF(A440="","",VLOOKUP(A440,Terminé!$J$3:$X$453,8,0))</f>
        <v/>
      </c>
      <c r="C440" s="348" t="str">
        <f>IF(A440="","",VLOOKUP(A440,Terminé!$J$3:$X$454,15,0))</f>
        <v/>
      </c>
    </row>
    <row r="441" spans="1:3" x14ac:dyDescent="0.25">
      <c r="A441" s="345" t="str">
        <f>IF(Terminé!J395="","",Terminé!J395)</f>
        <v/>
      </c>
      <c r="B441" s="346" t="str">
        <f>IF(A441="","",VLOOKUP(A441,Terminé!$J$3:$X$453,8,0))</f>
        <v/>
      </c>
      <c r="C441" s="348" t="str">
        <f>IF(A441="","",VLOOKUP(A441,Terminé!$J$3:$X$454,15,0))</f>
        <v/>
      </c>
    </row>
    <row r="442" spans="1:3" x14ac:dyDescent="0.25">
      <c r="A442" s="345" t="str">
        <f>IF(Terminé!J396="","",Terminé!J396)</f>
        <v/>
      </c>
      <c r="B442" s="346" t="str">
        <f>IF(A442="","",VLOOKUP(A442,Terminé!$J$3:$X$453,8,0))</f>
        <v/>
      </c>
      <c r="C442" s="348" t="str">
        <f>IF(A442="","",VLOOKUP(A442,Terminé!$J$3:$X$454,15,0))</f>
        <v/>
      </c>
    </row>
    <row r="443" spans="1:3" x14ac:dyDescent="0.25">
      <c r="A443" s="345" t="str">
        <f>IF(Terminé!J397="","",Terminé!J397)</f>
        <v/>
      </c>
      <c r="B443" s="346" t="str">
        <f>IF(A443="","",VLOOKUP(A443,Terminé!$J$3:$X$453,8,0))</f>
        <v/>
      </c>
      <c r="C443" s="348" t="str">
        <f>IF(A443="","",VLOOKUP(A443,Terminé!$J$3:$X$454,15,0))</f>
        <v/>
      </c>
    </row>
    <row r="444" spans="1:3" x14ac:dyDescent="0.25">
      <c r="A444" s="345" t="str">
        <f>IF(Terminé!J398="","",Terminé!J398)</f>
        <v/>
      </c>
      <c r="B444" s="346" t="str">
        <f>IF(A444="","",VLOOKUP(A444,Terminé!$J$3:$X$453,8,0))</f>
        <v/>
      </c>
      <c r="C444" s="348" t="str">
        <f>IF(A444="","",VLOOKUP(A444,Terminé!$J$3:$X$454,15,0))</f>
        <v/>
      </c>
    </row>
    <row r="445" spans="1:3" x14ac:dyDescent="0.25">
      <c r="A445" s="345" t="str">
        <f>IF(Terminé!J399="","",Terminé!J399)</f>
        <v/>
      </c>
      <c r="B445" s="346" t="str">
        <f>IF(A445="","",VLOOKUP(A445,Terminé!$J$3:$X$453,8,0))</f>
        <v/>
      </c>
      <c r="C445" s="348" t="str">
        <f>IF(A445="","",VLOOKUP(A445,Terminé!$J$3:$X$454,15,0))</f>
        <v/>
      </c>
    </row>
    <row r="446" spans="1:3" x14ac:dyDescent="0.25">
      <c r="A446" s="345" t="str">
        <f>IF(Terminé!J400="","",Terminé!J400)</f>
        <v/>
      </c>
      <c r="B446" s="346" t="str">
        <f>IF(A446="","",VLOOKUP(A446,Terminé!$J$3:$X$453,8,0))</f>
        <v/>
      </c>
      <c r="C446" s="348" t="str">
        <f>IF(A446="","",VLOOKUP(A446,Terminé!$J$3:$X$454,15,0))</f>
        <v/>
      </c>
    </row>
    <row r="447" spans="1:3" x14ac:dyDescent="0.25">
      <c r="A447" s="345" t="str">
        <f>IF(Terminé!J401="","",Terminé!J401)</f>
        <v/>
      </c>
      <c r="B447" s="346" t="str">
        <f>IF(A447="","",VLOOKUP(A447,Terminé!$J$3:$X$453,8,0))</f>
        <v/>
      </c>
      <c r="C447" s="348" t="str">
        <f>IF(A447="","",VLOOKUP(A447,Terminé!$J$3:$X$454,15,0))</f>
        <v/>
      </c>
    </row>
    <row r="448" spans="1:3" x14ac:dyDescent="0.25">
      <c r="A448" s="345" t="str">
        <f>IF(Terminé!J402="","",Terminé!J402)</f>
        <v/>
      </c>
      <c r="B448" s="346" t="str">
        <f>IF(A448="","",VLOOKUP(A448,Terminé!$J$3:$X$453,8,0))</f>
        <v/>
      </c>
      <c r="C448" s="348" t="str">
        <f>IF(A448="","",VLOOKUP(A448,Terminé!$J$3:$X$454,15,0))</f>
        <v/>
      </c>
    </row>
    <row r="449" spans="1:3" x14ac:dyDescent="0.25">
      <c r="A449" s="345" t="str">
        <f>IF(Terminé!J403="","",Terminé!J403)</f>
        <v/>
      </c>
      <c r="B449" s="346" t="str">
        <f>IF(A449="","",VLOOKUP(A449,Terminé!$J$3:$X$453,8,0))</f>
        <v/>
      </c>
      <c r="C449" s="348" t="str">
        <f>IF(A449="","",VLOOKUP(A449,Terminé!$J$3:$X$454,15,0))</f>
        <v/>
      </c>
    </row>
    <row r="450" spans="1:3" x14ac:dyDescent="0.25">
      <c r="A450" s="345" t="str">
        <f>IF(Terminé!J404="","",Terminé!J404)</f>
        <v/>
      </c>
      <c r="B450" s="346" t="str">
        <f>IF(A450="","",VLOOKUP(A450,Terminé!$J$3:$X$453,8,0))</f>
        <v/>
      </c>
      <c r="C450" s="348" t="str">
        <f>IF(A450="","",VLOOKUP(A450,Terminé!$J$3:$X$454,15,0))</f>
        <v/>
      </c>
    </row>
    <row r="451" spans="1:3" x14ac:dyDescent="0.25">
      <c r="A451" s="345" t="str">
        <f>IF(Terminé!J405="","",Terminé!J405)</f>
        <v/>
      </c>
      <c r="B451" s="346" t="str">
        <f>IF(A451="","",VLOOKUP(A451,Terminé!$J$3:$X$453,8,0))</f>
        <v/>
      </c>
      <c r="C451" s="348" t="str">
        <f>IF(A451="","",VLOOKUP(A451,Terminé!$J$3:$X$454,15,0))</f>
        <v/>
      </c>
    </row>
    <row r="452" spans="1:3" x14ac:dyDescent="0.25">
      <c r="A452" s="345" t="str">
        <f>IF(Terminé!J406="","",Terminé!J406)</f>
        <v/>
      </c>
      <c r="B452" s="346" t="str">
        <f>IF(A452="","",VLOOKUP(A452,Terminé!$J$3:$X$453,8,0))</f>
        <v/>
      </c>
      <c r="C452" s="348" t="str">
        <f>IF(A452="","",VLOOKUP(A452,Terminé!$J$3:$X$454,15,0))</f>
        <v/>
      </c>
    </row>
    <row r="453" spans="1:3" x14ac:dyDescent="0.25">
      <c r="A453" s="345" t="str">
        <f>IF(Terminé!J407="","",Terminé!J407)</f>
        <v/>
      </c>
      <c r="B453" s="346" t="str">
        <f>IF(A453="","",VLOOKUP(A453,Terminé!$J$3:$X$453,8,0))</f>
        <v/>
      </c>
      <c r="C453" s="348" t="str">
        <f>IF(A453="","",VLOOKUP(A453,Terminé!$J$3:$X$454,15,0))</f>
        <v/>
      </c>
    </row>
    <row r="454" spans="1:3" x14ac:dyDescent="0.25">
      <c r="A454" s="345" t="str">
        <f>IF(Terminé!J408="","",Terminé!J408)</f>
        <v/>
      </c>
      <c r="B454" s="346" t="str">
        <f>IF(A454="","",VLOOKUP(A454,Terminé!$J$3:$X$453,8,0))</f>
        <v/>
      </c>
      <c r="C454" s="348" t="str">
        <f>IF(A454="","",VLOOKUP(A454,Terminé!$J$3:$X$454,15,0))</f>
        <v/>
      </c>
    </row>
    <row r="455" spans="1:3" x14ac:dyDescent="0.25">
      <c r="A455" s="345" t="str">
        <f>IF(Terminé!J409="","",Terminé!J409)</f>
        <v/>
      </c>
      <c r="B455" s="346" t="str">
        <f>IF(A455="","",VLOOKUP(A455,Terminé!$J$3:$X$453,8,0))</f>
        <v/>
      </c>
      <c r="C455" s="348" t="str">
        <f>IF(A455="","",VLOOKUP(A455,Terminé!$J$3:$X$454,15,0))</f>
        <v/>
      </c>
    </row>
    <row r="456" spans="1:3" x14ac:dyDescent="0.25">
      <c r="A456" s="345" t="str">
        <f>IF(Terminé!J410="","",Terminé!J410)</f>
        <v/>
      </c>
      <c r="B456" s="346" t="str">
        <f>IF(A456="","",VLOOKUP(A456,Terminé!$J$3:$X$453,8,0))</f>
        <v/>
      </c>
      <c r="C456" s="348" t="str">
        <f>IF(A456="","",VLOOKUP(A456,Terminé!$J$3:$X$454,15,0))</f>
        <v/>
      </c>
    </row>
    <row r="457" spans="1:3" x14ac:dyDescent="0.25">
      <c r="A457" s="345" t="str">
        <f>IF(Terminé!J411="","",Terminé!J411)</f>
        <v/>
      </c>
      <c r="B457" s="346" t="str">
        <f>IF(A457="","",VLOOKUP(A457,Terminé!$J$3:$X$453,8,0))</f>
        <v/>
      </c>
      <c r="C457" s="348" t="str">
        <f>IF(A457="","",VLOOKUP(A457,Terminé!$J$3:$X$454,15,0))</f>
        <v/>
      </c>
    </row>
    <row r="458" spans="1:3" x14ac:dyDescent="0.25">
      <c r="A458" s="345" t="str">
        <f>IF(Terminé!J412="","",Terminé!J412)</f>
        <v/>
      </c>
      <c r="B458" s="346" t="str">
        <f>IF(A458="","",VLOOKUP(A458,Terminé!$J$3:$X$453,8,0))</f>
        <v/>
      </c>
      <c r="C458" s="348" t="str">
        <f>IF(A458="","",VLOOKUP(A458,Terminé!$J$3:$X$454,15,0))</f>
        <v/>
      </c>
    </row>
    <row r="459" spans="1:3" x14ac:dyDescent="0.25">
      <c r="A459" s="345" t="str">
        <f>IF(Terminé!J413="","",Terminé!J413)</f>
        <v/>
      </c>
      <c r="B459" s="346" t="str">
        <f>IF(A459="","",VLOOKUP(A459,Terminé!$J$3:$X$453,8,0))</f>
        <v/>
      </c>
      <c r="C459" s="348" t="str">
        <f>IF(A459="","",VLOOKUP(A459,Terminé!$J$3:$X$454,15,0))</f>
        <v/>
      </c>
    </row>
    <row r="460" spans="1:3" x14ac:dyDescent="0.25">
      <c r="A460" s="345" t="str">
        <f>IF(Terminé!J414="","",Terminé!J414)</f>
        <v/>
      </c>
      <c r="B460" s="346" t="str">
        <f>IF(A460="","",VLOOKUP(A460,Terminé!$J$3:$X$453,8,0))</f>
        <v/>
      </c>
      <c r="C460" s="348" t="str">
        <f>IF(A460="","",VLOOKUP(A460,Terminé!$J$3:$X$454,15,0))</f>
        <v/>
      </c>
    </row>
    <row r="461" spans="1:3" x14ac:dyDescent="0.25">
      <c r="A461" s="345" t="str">
        <f>IF(Terminé!J415="","",Terminé!J415)</f>
        <v/>
      </c>
      <c r="B461" s="346" t="str">
        <f>IF(A461="","",VLOOKUP(A461,Terminé!$J$3:$X$453,8,0))</f>
        <v/>
      </c>
      <c r="C461" s="348" t="str">
        <f>IF(A461="","",VLOOKUP(A461,Terminé!$J$3:$X$454,15,0))</f>
        <v/>
      </c>
    </row>
    <row r="462" spans="1:3" x14ac:dyDescent="0.25">
      <c r="A462" s="345" t="str">
        <f>IF(Terminé!J416="","",Terminé!J416)</f>
        <v/>
      </c>
      <c r="B462" s="346" t="str">
        <f>IF(A462="","",VLOOKUP(A462,Terminé!$J$3:$X$453,8,0))</f>
        <v/>
      </c>
      <c r="C462" s="348" t="str">
        <f>IF(A462="","",VLOOKUP(A462,Terminé!$J$3:$X$454,15,0))</f>
        <v/>
      </c>
    </row>
    <row r="463" spans="1:3" x14ac:dyDescent="0.25">
      <c r="A463" s="345" t="str">
        <f>IF(Terminé!J417="","",Terminé!J417)</f>
        <v/>
      </c>
      <c r="B463" s="346" t="str">
        <f>IF(A463="","",VLOOKUP(A463,Terminé!$J$3:$X$453,8,0))</f>
        <v/>
      </c>
      <c r="C463" s="348" t="str">
        <f>IF(A463="","",VLOOKUP(A463,Terminé!$J$3:$X$454,15,0))</f>
        <v/>
      </c>
    </row>
    <row r="464" spans="1:3" x14ac:dyDescent="0.25">
      <c r="A464" s="345" t="str">
        <f>IF(Terminé!J418="","",Terminé!J418)</f>
        <v/>
      </c>
      <c r="B464" s="346" t="str">
        <f>IF(A464="","",VLOOKUP(A464,Terminé!$J$3:$X$453,8,0))</f>
        <v/>
      </c>
      <c r="C464" s="348" t="str">
        <f>IF(A464="","",VLOOKUP(A464,Terminé!$J$3:$X$454,15,0))</f>
        <v/>
      </c>
    </row>
    <row r="465" spans="1:3" x14ac:dyDescent="0.25">
      <c r="A465" s="345" t="str">
        <f>IF(Terminé!J419="","",Terminé!J419)</f>
        <v/>
      </c>
      <c r="B465" s="346" t="str">
        <f>IF(A465="","",VLOOKUP(A465,Terminé!$J$3:$X$453,8,0))</f>
        <v/>
      </c>
      <c r="C465" s="348" t="str">
        <f>IF(A465="","",VLOOKUP(A465,Terminé!$J$3:$X$454,15,0))</f>
        <v/>
      </c>
    </row>
    <row r="466" spans="1:3" x14ac:dyDescent="0.25">
      <c r="A466" s="345" t="str">
        <f>IF(Terminé!J420="","",Terminé!J420)</f>
        <v/>
      </c>
      <c r="B466" s="346" t="str">
        <f>IF(A466="","",VLOOKUP(A466,Terminé!$J$3:$X$453,8,0))</f>
        <v/>
      </c>
      <c r="C466" s="348" t="str">
        <f>IF(A466="","",VLOOKUP(A466,Terminé!$J$3:$X$454,15,0))</f>
        <v/>
      </c>
    </row>
    <row r="467" spans="1:3" x14ac:dyDescent="0.25">
      <c r="A467" s="345" t="str">
        <f>IF(Terminé!J421="","",Terminé!J421)</f>
        <v/>
      </c>
      <c r="B467" s="346" t="str">
        <f>IF(A467="","",VLOOKUP(A467,Terminé!$J$3:$X$453,8,0))</f>
        <v/>
      </c>
      <c r="C467" s="348" t="str">
        <f>IF(A467="","",VLOOKUP(A467,Terminé!$J$3:$X$454,15,0))</f>
        <v/>
      </c>
    </row>
    <row r="468" spans="1:3" x14ac:dyDescent="0.25">
      <c r="A468" s="345" t="str">
        <f>IF(Terminé!J422="","",Terminé!J422)</f>
        <v/>
      </c>
      <c r="B468" s="346" t="str">
        <f>IF(A468="","",VLOOKUP(A468,Terminé!$J$3:$X$453,8,0))</f>
        <v/>
      </c>
      <c r="C468" s="348" t="str">
        <f>IF(A468="","",VLOOKUP(A468,Terminé!$J$3:$X$454,15,0))</f>
        <v/>
      </c>
    </row>
    <row r="469" spans="1:3" x14ac:dyDescent="0.25">
      <c r="A469" s="345" t="str">
        <f>IF(Terminé!J423="","",Terminé!J423)</f>
        <v/>
      </c>
      <c r="B469" s="346" t="str">
        <f>IF(A469="","",VLOOKUP(A469,Terminé!$J$3:$X$453,8,0))</f>
        <v/>
      </c>
      <c r="C469" s="348" t="str">
        <f>IF(A469="","",VLOOKUP(A469,Terminé!$J$3:$X$454,15,0))</f>
        <v/>
      </c>
    </row>
    <row r="470" spans="1:3" x14ac:dyDescent="0.25">
      <c r="A470" s="345" t="str">
        <f>IF(Terminé!J424="","",Terminé!J424)</f>
        <v/>
      </c>
      <c r="B470" s="346" t="str">
        <f>IF(A470="","",VLOOKUP(A470,Terminé!$J$3:$X$453,8,0))</f>
        <v/>
      </c>
      <c r="C470" s="348" t="str">
        <f>IF(A470="","",VLOOKUP(A470,Terminé!$J$3:$X$454,15,0))</f>
        <v/>
      </c>
    </row>
    <row r="471" spans="1:3" x14ac:dyDescent="0.25">
      <c r="A471" s="345" t="str">
        <f>IF(Terminé!J425="","",Terminé!J425)</f>
        <v/>
      </c>
      <c r="B471" s="346" t="str">
        <f>IF(A471="","",VLOOKUP(A471,Terminé!$J$3:$X$453,8,0))</f>
        <v/>
      </c>
      <c r="C471" s="348" t="str">
        <f>IF(A471="","",VLOOKUP(A471,Terminé!$J$3:$X$454,15,0))</f>
        <v/>
      </c>
    </row>
    <row r="472" spans="1:3" x14ac:dyDescent="0.25">
      <c r="A472" s="345" t="str">
        <f>IF(Terminé!J426="","",Terminé!J426)</f>
        <v/>
      </c>
      <c r="B472" s="346" t="str">
        <f>IF(A472="","",VLOOKUP(A472,Terminé!$J$3:$X$453,8,0))</f>
        <v/>
      </c>
      <c r="C472" s="348" t="str">
        <f>IF(A472="","",VLOOKUP(A472,Terminé!$J$3:$X$454,15,0))</f>
        <v/>
      </c>
    </row>
    <row r="473" spans="1:3" x14ac:dyDescent="0.25">
      <c r="A473" s="345" t="str">
        <f>IF(Terminé!J427="","",Terminé!J427)</f>
        <v/>
      </c>
      <c r="B473" s="346" t="str">
        <f>IF(A473="","",VLOOKUP(A473,Terminé!$J$3:$X$453,8,0))</f>
        <v/>
      </c>
      <c r="C473" s="348" t="str">
        <f>IF(A473="","",VLOOKUP(A473,Terminé!$J$3:$X$454,15,0))</f>
        <v/>
      </c>
    </row>
    <row r="474" spans="1:3" x14ac:dyDescent="0.25">
      <c r="A474" s="345" t="str">
        <f>IF(Terminé!J428="","",Terminé!J428)</f>
        <v/>
      </c>
      <c r="B474" s="346" t="str">
        <f>IF(A474="","",VLOOKUP(A474,Terminé!$J$3:$X$453,8,0))</f>
        <v/>
      </c>
      <c r="C474" s="348" t="str">
        <f>IF(A474="","",VLOOKUP(A474,Terminé!$J$3:$X$454,15,0))</f>
        <v/>
      </c>
    </row>
    <row r="475" spans="1:3" x14ac:dyDescent="0.25">
      <c r="A475" s="345" t="str">
        <f>IF(Terminé!J429="","",Terminé!J429)</f>
        <v/>
      </c>
      <c r="B475" s="346" t="str">
        <f>IF(A475="","",VLOOKUP(A475,Terminé!$J$3:$X$453,8,0))</f>
        <v/>
      </c>
      <c r="C475" s="348" t="str">
        <f>IF(A475="","",VLOOKUP(A475,Terminé!$J$3:$X$454,15,0))</f>
        <v/>
      </c>
    </row>
    <row r="476" spans="1:3" x14ac:dyDescent="0.25">
      <c r="A476" s="345" t="str">
        <f>IF(Terminé!J430="","",Terminé!J430)</f>
        <v/>
      </c>
      <c r="B476" s="346" t="str">
        <f>IF(A476="","",VLOOKUP(A476,Terminé!$J$3:$X$453,8,0))</f>
        <v/>
      </c>
      <c r="C476" s="348" t="str">
        <f>IF(A476="","",VLOOKUP(A476,Terminé!$J$3:$X$454,15,0))</f>
        <v/>
      </c>
    </row>
    <row r="477" spans="1:3" x14ac:dyDescent="0.25">
      <c r="A477" s="345" t="str">
        <f>IF(Terminé!J431="","",Terminé!J431)</f>
        <v/>
      </c>
      <c r="B477" s="346" t="str">
        <f>IF(A477="","",VLOOKUP(A477,Terminé!$J$3:$X$453,8,0))</f>
        <v/>
      </c>
      <c r="C477" s="348" t="str">
        <f>IF(A477="","",VLOOKUP(A477,Terminé!$J$3:$X$454,15,0))</f>
        <v/>
      </c>
    </row>
    <row r="478" spans="1:3" x14ac:dyDescent="0.25">
      <c r="A478" s="345" t="str">
        <f>IF(Terminé!J432="","",Terminé!J432)</f>
        <v/>
      </c>
      <c r="B478" s="346" t="str">
        <f>IF(A478="","",VLOOKUP(A478,Terminé!$J$3:$X$453,8,0))</f>
        <v/>
      </c>
      <c r="C478" s="348" t="str">
        <f>IF(A478="","",VLOOKUP(A478,Terminé!$J$3:$X$454,15,0))</f>
        <v/>
      </c>
    </row>
    <row r="479" spans="1:3" x14ac:dyDescent="0.25">
      <c r="A479" s="345" t="str">
        <f>IF(Terminé!J433="","",Terminé!J433)</f>
        <v/>
      </c>
      <c r="B479" s="346" t="str">
        <f>IF(A479="","",VLOOKUP(A479,Terminé!$J$3:$X$453,8,0))</f>
        <v/>
      </c>
      <c r="C479" s="348" t="str">
        <f>IF(A479="","",VLOOKUP(A479,Terminé!$J$3:$X$454,15,0))</f>
        <v/>
      </c>
    </row>
    <row r="480" spans="1:3" x14ac:dyDescent="0.25">
      <c r="A480" s="345" t="str">
        <f>IF(Terminé!J434="","",Terminé!J434)</f>
        <v/>
      </c>
      <c r="B480" s="346" t="str">
        <f>IF(A480="","",VLOOKUP(A480,Terminé!$J$3:$X$453,8,0))</f>
        <v/>
      </c>
      <c r="C480" s="348" t="str">
        <f>IF(A480="","",VLOOKUP(A480,Terminé!$J$3:$X$454,15,0))</f>
        <v/>
      </c>
    </row>
    <row r="481" spans="1:3" x14ac:dyDescent="0.25">
      <c r="A481" s="345" t="str">
        <f>IF(Terminé!J435="","",Terminé!J435)</f>
        <v/>
      </c>
      <c r="B481" s="346" t="str">
        <f>IF(A481="","",VLOOKUP(A481,Terminé!$J$3:$X$453,8,0))</f>
        <v/>
      </c>
      <c r="C481" s="348" t="str">
        <f>IF(A481="","",VLOOKUP(A481,Terminé!$J$3:$X$454,15,0))</f>
        <v/>
      </c>
    </row>
    <row r="482" spans="1:3" x14ac:dyDescent="0.25">
      <c r="A482" s="345" t="str">
        <f>IF(Terminé!J436="","",Terminé!J436)</f>
        <v/>
      </c>
      <c r="B482" s="346" t="str">
        <f>IF(A482="","",VLOOKUP(A482,Terminé!$J$3:$X$453,8,0))</f>
        <v/>
      </c>
      <c r="C482" s="348" t="str">
        <f>IF(A482="","",VLOOKUP(A482,Terminé!$J$3:$X$454,15,0))</f>
        <v/>
      </c>
    </row>
    <row r="483" spans="1:3" x14ac:dyDescent="0.25">
      <c r="A483" s="345" t="str">
        <f>IF(Terminé!J437="","",Terminé!J437)</f>
        <v/>
      </c>
      <c r="B483" s="346" t="str">
        <f>IF(A483="","",VLOOKUP(A483,Terminé!$J$3:$X$453,8,0))</f>
        <v/>
      </c>
      <c r="C483" s="348" t="str">
        <f>IF(A483="","",VLOOKUP(A483,Terminé!$J$3:$X$454,15,0))</f>
        <v/>
      </c>
    </row>
    <row r="484" spans="1:3" x14ac:dyDescent="0.25">
      <c r="A484" s="345" t="str">
        <f>IF(Terminé!J438="","",Terminé!J438)</f>
        <v/>
      </c>
      <c r="B484" s="346" t="str">
        <f>IF(A484="","",VLOOKUP(A484,Terminé!$J$3:$X$453,8,0))</f>
        <v/>
      </c>
      <c r="C484" s="348" t="str">
        <f>IF(A484="","",VLOOKUP(A484,Terminé!$J$3:$X$454,15,0))</f>
        <v/>
      </c>
    </row>
    <row r="485" spans="1:3" x14ac:dyDescent="0.25">
      <c r="A485" s="345" t="str">
        <f>IF(Terminé!J439="","",Terminé!J439)</f>
        <v/>
      </c>
      <c r="B485" s="346" t="str">
        <f>IF(A485="","",VLOOKUP(A485,Terminé!$J$3:$X$453,8,0))</f>
        <v/>
      </c>
      <c r="C485" s="348" t="str">
        <f>IF(A485="","",VLOOKUP(A485,Terminé!$J$3:$X$454,15,0))</f>
        <v/>
      </c>
    </row>
    <row r="486" spans="1:3" x14ac:dyDescent="0.25">
      <c r="A486" s="345" t="str">
        <f>IF(Terminé!J440="","",Terminé!J440)</f>
        <v/>
      </c>
      <c r="B486" s="346" t="str">
        <f>IF(A486="","",VLOOKUP(A486,Terminé!$J$3:$X$453,8,0))</f>
        <v/>
      </c>
      <c r="C486" s="348" t="str">
        <f>IF(A486="","",VLOOKUP(A486,Terminé!$J$3:$X$454,15,0))</f>
        <v/>
      </c>
    </row>
    <row r="487" spans="1:3" x14ac:dyDescent="0.25">
      <c r="A487" s="345" t="str">
        <f>IF(Terminé!J441="","",Terminé!J441)</f>
        <v/>
      </c>
      <c r="B487" s="346" t="str">
        <f>IF(A487="","",VLOOKUP(A487,Terminé!$J$3:$X$453,8,0))</f>
        <v/>
      </c>
      <c r="C487" s="348" t="str">
        <f>IF(A487="","",VLOOKUP(A487,Terminé!$J$3:$X$454,15,0))</f>
        <v/>
      </c>
    </row>
    <row r="488" spans="1:3" x14ac:dyDescent="0.25">
      <c r="A488" s="345" t="str">
        <f>IF(Terminé!J442="","",Terminé!J442)</f>
        <v/>
      </c>
      <c r="B488" s="346" t="str">
        <f>IF(A488="","",VLOOKUP(A488,Terminé!$J$3:$X$453,8,0))</f>
        <v/>
      </c>
      <c r="C488" s="348" t="str">
        <f>IF(A488="","",VLOOKUP(A488,Terminé!$J$3:$X$454,15,0))</f>
        <v/>
      </c>
    </row>
    <row r="489" spans="1:3" x14ac:dyDescent="0.25">
      <c r="A489" s="345" t="str">
        <f>IF(Terminé!J443="","",Terminé!J443)</f>
        <v/>
      </c>
      <c r="B489" s="346" t="str">
        <f>IF(A489="","",VLOOKUP(A489,Terminé!$J$3:$X$453,8,0))</f>
        <v/>
      </c>
      <c r="C489" s="348" t="str">
        <f>IF(A489="","",VLOOKUP(A489,Terminé!$J$3:$X$454,15,0))</f>
        <v/>
      </c>
    </row>
    <row r="490" spans="1:3" x14ac:dyDescent="0.25">
      <c r="A490" s="345" t="str">
        <f>IF(Terminé!J444="","",Terminé!J444)</f>
        <v/>
      </c>
      <c r="B490" s="346" t="str">
        <f>IF(A490="","",VLOOKUP(A490,Terminé!$J$3:$X$453,8,0))</f>
        <v/>
      </c>
      <c r="C490" s="348" t="str">
        <f>IF(A490="","",VLOOKUP(A490,Terminé!$J$3:$X$454,15,0))</f>
        <v/>
      </c>
    </row>
    <row r="491" spans="1:3" x14ac:dyDescent="0.25">
      <c r="A491" s="345" t="str">
        <f>IF(Terminé!J445="","",Terminé!J445)</f>
        <v/>
      </c>
      <c r="B491" s="346" t="str">
        <f>IF(A491="","",VLOOKUP(A491,Terminé!$J$3:$X$453,8,0))</f>
        <v/>
      </c>
      <c r="C491" s="348" t="str">
        <f>IF(A491="","",VLOOKUP(A491,Terminé!$J$3:$X$454,15,0))</f>
        <v/>
      </c>
    </row>
    <row r="492" spans="1:3" x14ac:dyDescent="0.25">
      <c r="A492" s="345" t="str">
        <f>IF(Terminé!J446="","",Terminé!J446)</f>
        <v/>
      </c>
      <c r="B492" s="346" t="str">
        <f>IF(A492="","",VLOOKUP(A492,Terminé!$J$3:$X$453,8,0))</f>
        <v/>
      </c>
      <c r="C492" s="348" t="str">
        <f>IF(A492="","",VLOOKUP(A492,Terminé!$J$3:$X$454,15,0))</f>
        <v/>
      </c>
    </row>
    <row r="493" spans="1:3" x14ac:dyDescent="0.25">
      <c r="A493" s="345" t="str">
        <f>IF(Terminé!J447="","",Terminé!J447)</f>
        <v/>
      </c>
      <c r="B493" s="346" t="str">
        <f>IF(A493="","",VLOOKUP(A493,Terminé!$J$3:$X$453,8,0))</f>
        <v/>
      </c>
      <c r="C493" s="348" t="str">
        <f>IF(A493="","",VLOOKUP(A493,Terminé!$J$3:$X$454,15,0))</f>
        <v/>
      </c>
    </row>
    <row r="494" spans="1:3" x14ac:dyDescent="0.25">
      <c r="A494" s="345" t="str">
        <f>IF(Terminé!J448="","",Terminé!J448)</f>
        <v/>
      </c>
      <c r="B494" s="346" t="str">
        <f>IF(A494="","",VLOOKUP(A494,Terminé!$J$3:$X$453,8,0))</f>
        <v/>
      </c>
      <c r="C494" s="348" t="str">
        <f>IF(A494="","",VLOOKUP(A494,Terminé!$J$3:$X$454,15,0))</f>
        <v/>
      </c>
    </row>
    <row r="495" spans="1:3" x14ac:dyDescent="0.25">
      <c r="A495" s="345" t="str">
        <f>IF(Terminé!J449="","",Terminé!J449)</f>
        <v/>
      </c>
      <c r="B495" s="346" t="str">
        <f>IF(A495="","",VLOOKUP(A495,Terminé!$J$3:$X$453,8,0))</f>
        <v/>
      </c>
      <c r="C495" s="348" t="str">
        <f>IF(A495="","",VLOOKUP(A495,Terminé!$J$3:$X$454,15,0))</f>
        <v/>
      </c>
    </row>
    <row r="496" spans="1:3" x14ac:dyDescent="0.25">
      <c r="A496" s="345" t="str">
        <f>IF(Terminé!J450="","",Terminé!J450)</f>
        <v/>
      </c>
      <c r="B496" s="346" t="str">
        <f>IF(A496="","",VLOOKUP(A496,Terminé!$J$3:$X$453,8,0))</f>
        <v/>
      </c>
      <c r="C496" s="348" t="str">
        <f>IF(A496="","",VLOOKUP(A496,Terminé!$J$3:$X$454,15,0))</f>
        <v/>
      </c>
    </row>
    <row r="497" spans="1:3" x14ac:dyDescent="0.25">
      <c r="A497" s="345" t="str">
        <f>IF(Terminé!J451="","",Terminé!J451)</f>
        <v/>
      </c>
      <c r="B497" s="346" t="str">
        <f>IF(A497="","",VLOOKUP(A497,Terminé!$J$3:$X$453,8,0))</f>
        <v/>
      </c>
      <c r="C497" s="348" t="str">
        <f>IF(A497="","",VLOOKUP(A497,Terminé!$J$3:$X$454,15,0))</f>
        <v/>
      </c>
    </row>
    <row r="498" spans="1:3" x14ac:dyDescent="0.25">
      <c r="A498" s="345" t="str">
        <f>IF(Terminé!J452="","",Terminé!J452)</f>
        <v/>
      </c>
      <c r="B498" s="346" t="str">
        <f>IF(A498="","",VLOOKUP(A498,Terminé!$J$3:$X$453,8,0))</f>
        <v/>
      </c>
      <c r="C498" s="348" t="str">
        <f>IF(A498="","",VLOOKUP(A498,Terminé!$J$3:$X$454,15,0))</f>
        <v/>
      </c>
    </row>
    <row r="499" spans="1:3" x14ac:dyDescent="0.25">
      <c r="A499" s="345" t="str">
        <f>IF(Terminé!J453="","",Terminé!J453)</f>
        <v/>
      </c>
      <c r="B499" s="346" t="str">
        <f>IF(A499="","",VLOOKUP(A499,Terminé!$J$3:$X$453,8,0))</f>
        <v/>
      </c>
      <c r="C499" s="348" t="str">
        <f>IF(A499="","",VLOOKUP(A499,Terminé!$J$3:$X$454,15,0))</f>
        <v/>
      </c>
    </row>
    <row r="500" spans="1:3" x14ac:dyDescent="0.25">
      <c r="A500" s="345" t="str">
        <f>IF(Terminé!J454="","",Terminé!J454)</f>
        <v/>
      </c>
      <c r="B500" s="346" t="str">
        <f>IF(A500="","",VLOOKUP(A500,Terminé!$J$3:$X$453,8,0))</f>
        <v/>
      </c>
      <c r="C500" s="348" t="str">
        <f>IF(A500="","",VLOOKUP(A500,Terminé!$J$3:$X$454,15,0))</f>
        <v/>
      </c>
    </row>
  </sheetData>
  <mergeCells count="2">
    <mergeCell ref="A1:C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Tableau de bord</vt:lpstr>
      <vt:lpstr>PreOrders</vt:lpstr>
      <vt:lpstr>Orders</vt:lpstr>
      <vt:lpstr>Terminé</vt:lpstr>
      <vt:lpstr>SWG</vt:lpstr>
      <vt:lpstr>Calcul</vt:lpstr>
      <vt:lpstr>Eléments</vt:lpstr>
      <vt:lpstr>Poids</vt:lpstr>
      <vt:lpstr>Stat</vt:lpstr>
      <vt:lpstr>Client_Order</vt:lpstr>
      <vt:lpstr>PreOrders!Client_PreOrder</vt:lpstr>
      <vt:lpstr>Moduline</vt:lpstr>
      <vt:lpstr>Moveo</vt:lpstr>
      <vt:lpstr>SWG</vt:lpstr>
      <vt:lpstr>Variflex</vt:lpstr>
      <vt:lpstr>Varitrans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Grellard</dc:creator>
  <cp:lastModifiedBy>Moi</cp:lastModifiedBy>
  <cp:lastPrinted>2017-03-01T16:11:39Z</cp:lastPrinted>
  <dcterms:created xsi:type="dcterms:W3CDTF">2016-11-26T13:59:56Z</dcterms:created>
  <dcterms:modified xsi:type="dcterms:W3CDTF">2017-03-10T13:02:09Z</dcterms:modified>
</cp:coreProperties>
</file>