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315" windowWidth="18915" windowHeight="11580" activeTab="1"/>
  </bookViews>
  <sheets>
    <sheet name="Graph1" sheetId="4" r:id="rId1"/>
    <sheet name="Electro Chill" sheetId="1" r:id="rId2"/>
    <sheet name="Feuil2" sheetId="2" r:id="rId3"/>
    <sheet name="Feuil3" sheetId="3" r:id="rId4"/>
  </sheets>
  <calcPr calcId="145621" calcOnSave="0"/>
</workbook>
</file>

<file path=xl/calcChain.xml><?xml version="1.0" encoding="utf-8"?>
<calcChain xmlns="http://schemas.openxmlformats.org/spreadsheetml/2006/main">
  <c r="J5" i="1" l="1"/>
  <c r="I8" i="1"/>
  <c r="H7" i="1"/>
  <c r="H6" i="1"/>
  <c r="J15" i="1"/>
  <c r="O23" i="1" l="1"/>
  <c r="O20" i="1"/>
  <c r="C6" i="1"/>
  <c r="C20" i="1" l="1"/>
  <c r="H20" i="1" s="1"/>
  <c r="F20" i="1"/>
  <c r="B4" i="2" l="1"/>
  <c r="F17" i="1"/>
  <c r="C19" i="1" l="1"/>
  <c r="F19" i="1"/>
  <c r="H19" i="1" l="1"/>
  <c r="C18" i="1"/>
  <c r="H18" i="1" s="1"/>
  <c r="F18" i="1"/>
  <c r="C17" i="1" l="1"/>
  <c r="H17" i="1" l="1"/>
  <c r="B6" i="1"/>
  <c r="C8" i="1"/>
  <c r="C9" i="1"/>
  <c r="C10" i="1"/>
  <c r="F16" i="1"/>
  <c r="C11" i="1"/>
  <c r="H11" i="1" s="1"/>
  <c r="F6" i="1"/>
  <c r="F8" i="1"/>
  <c r="F12" i="1"/>
  <c r="C7" i="1"/>
  <c r="C12" i="1"/>
  <c r="H12" i="1" s="1"/>
  <c r="C13" i="1"/>
  <c r="C14" i="1"/>
  <c r="C15" i="1"/>
  <c r="C16" i="1"/>
  <c r="H14" i="1" l="1"/>
  <c r="H13" i="1"/>
  <c r="H10" i="1"/>
  <c r="H16" i="1"/>
  <c r="H9" i="1"/>
  <c r="H15" i="1"/>
  <c r="H8" i="1"/>
  <c r="B7" i="1"/>
  <c r="N10" i="1" l="1"/>
  <c r="N11" i="1"/>
  <c r="B8" i="1"/>
  <c r="F15" i="1"/>
  <c r="B9" i="1" l="1"/>
  <c r="B10" i="1" s="1"/>
  <c r="B11" i="1" s="1"/>
  <c r="B12" i="1" s="1"/>
  <c r="F14" i="1"/>
  <c r="O19" i="1" l="1"/>
  <c r="B13" i="1"/>
  <c r="B14" i="1" s="1"/>
  <c r="B15" i="1" s="1"/>
  <c r="B16" i="1" s="1"/>
  <c r="B17" i="1" s="1"/>
  <c r="B18" i="1" s="1"/>
  <c r="B19" i="1" s="1"/>
  <c r="B20" i="1" s="1"/>
  <c r="F7" i="1"/>
  <c r="F9" i="1"/>
  <c r="F10" i="1"/>
  <c r="F11" i="1"/>
  <c r="F13" i="1"/>
  <c r="J13" i="1" l="1"/>
  <c r="O22" i="1"/>
  <c r="N27" i="1" s="1"/>
  <c r="I17" i="1" l="1"/>
  <c r="G17" i="1"/>
  <c r="I16" i="1"/>
  <c r="I7" i="1"/>
  <c r="I6" i="1"/>
  <c r="I9" i="1"/>
  <c r="I20" i="1"/>
  <c r="G9" i="1"/>
  <c r="I12" i="1"/>
  <c r="I10" i="1"/>
  <c r="I19" i="1"/>
  <c r="J7" i="1"/>
  <c r="I11" i="1"/>
  <c r="I14" i="1"/>
  <c r="J11" i="1"/>
  <c r="N30" i="1"/>
  <c r="J22" i="1" s="1"/>
  <c r="I18" i="1"/>
  <c r="I13" i="1"/>
  <c r="I15" i="1"/>
  <c r="J9" i="1"/>
  <c r="G10" i="1"/>
  <c r="G11" i="1"/>
  <c r="G13" i="1"/>
  <c r="G20" i="1"/>
  <c r="G19" i="1"/>
  <c r="G18" i="1"/>
  <c r="G6" i="1"/>
  <c r="G8" i="1"/>
  <c r="G12" i="1"/>
  <c r="G16" i="1"/>
  <c r="G15" i="1"/>
  <c r="G14" i="1"/>
  <c r="G7" i="1"/>
  <c r="J18" i="1" l="1"/>
  <c r="J20" i="1" s="1"/>
</calcChain>
</file>

<file path=xl/sharedStrings.xml><?xml version="1.0" encoding="utf-8"?>
<sst xmlns="http://schemas.openxmlformats.org/spreadsheetml/2006/main" count="34" uniqueCount="34">
  <si>
    <t>Dates</t>
  </si>
  <si>
    <t>Diff - Moyenne diff</t>
  </si>
  <si>
    <t xml:space="preserve">moy nb vues/jr </t>
  </si>
  <si>
    <t>Croissance/semaine</t>
  </si>
  <si>
    <t>Croissance/mois</t>
  </si>
  <si>
    <t>Croissance/an</t>
  </si>
  <si>
    <t>REEL</t>
  </si>
  <si>
    <t>Jour dans le semaine: 7</t>
  </si>
  <si>
    <t>J de l'année</t>
  </si>
  <si>
    <t>Jour dans l'année: 365</t>
  </si>
  <si>
    <t>Jour dans le mois: 30,4</t>
  </si>
  <si>
    <t>Jour de l'année</t>
  </si>
  <si>
    <t>Vues</t>
  </si>
  <si>
    <t>Diff ac Crois./j</t>
  </si>
  <si>
    <t>Dif jour</t>
  </si>
  <si>
    <t xml:space="preserve">Taux de croissance </t>
  </si>
  <si>
    <t>Colonne1</t>
  </si>
  <si>
    <t>Groupe 2:</t>
  </si>
  <si>
    <t>Xa=</t>
  </si>
  <si>
    <t>Ya=</t>
  </si>
  <si>
    <t>Xb=</t>
  </si>
  <si>
    <t>Yb=</t>
  </si>
  <si>
    <t>Pente de la droite</t>
  </si>
  <si>
    <t>a=</t>
  </si>
  <si>
    <t>Ordonnée à l'origine:</t>
  </si>
  <si>
    <t>b=</t>
  </si>
  <si>
    <t>Plus forte croissance</t>
  </si>
  <si>
    <t>Plus faible croissance</t>
  </si>
  <si>
    <t xml:space="preserve">Vues à J+1: </t>
  </si>
  <si>
    <t>Vues estimées à J:</t>
  </si>
  <si>
    <t>Moyenne vues/jour</t>
  </si>
  <si>
    <t>Différence avec le réel:</t>
  </si>
  <si>
    <t>Estimation</t>
  </si>
  <si>
    <t>Groupe 1: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</si>
</sst>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0.0"/>
    <numFmt numFmtId="165" formatCode="0.0000%"/>
    <numFmt numFmtId="166" formatCode="_-* #,##0\ _€_-;\-* #,##0\ _€_-;_-* &quot;-&quot;??\ _€_-;_-@_-"/>
    <numFmt numFmtId="167" formatCode="0.0000"/>
    <numFmt numFmtId="168" formatCode="0.000%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</font>
    <font>
      <sz val="16"/>
      <color theme="1"/>
      <name val="Calibri"/>
      <family val="2"/>
    </font>
    <font>
      <b/>
      <u/>
      <sz val="16"/>
      <color theme="1"/>
      <name val="Calibri"/>
      <family val="2"/>
    </font>
    <font>
      <sz val="16"/>
      <color theme="0"/>
      <name val="Calibri"/>
      <family val="2"/>
    </font>
    <font>
      <b/>
      <sz val="20"/>
      <color theme="1"/>
      <name val="Calibri"/>
      <family val="2"/>
    </font>
    <font>
      <sz val="16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62">
    <xf numFmtId="0" fontId="0" fillId="0" borderId="0" xfId="0"/>
    <xf numFmtId="14" fontId="0" fillId="0" borderId="0" xfId="0" applyNumberFormat="1"/>
    <xf numFmtId="0" fontId="0" fillId="0" borderId="0" xfId="0" applyNumberFormat="1"/>
    <xf numFmtId="0" fontId="2" fillId="0" borderId="0" xfId="0" applyFont="1"/>
    <xf numFmtId="0" fontId="3" fillId="0" borderId="0" xfId="0" applyFont="1"/>
    <xf numFmtId="166" fontId="3" fillId="0" borderId="0" xfId="2" applyNumberFormat="1" applyFont="1"/>
    <xf numFmtId="0" fontId="3" fillId="0" borderId="4" xfId="0" applyFont="1" applyBorder="1"/>
    <xf numFmtId="0" fontId="3" fillId="0" borderId="5" xfId="0" applyFont="1" applyBorder="1"/>
    <xf numFmtId="166" fontId="3" fillId="0" borderId="5" xfId="2" applyNumberFormat="1" applyFont="1" applyBorder="1"/>
    <xf numFmtId="0" fontId="3" fillId="0" borderId="5" xfId="0" applyFont="1" applyFill="1" applyBorder="1"/>
    <xf numFmtId="0" fontId="3" fillId="0" borderId="6" xfId="0" applyFont="1" applyFill="1" applyBorder="1"/>
    <xf numFmtId="0" fontId="4" fillId="0" borderId="0" xfId="0" applyFont="1"/>
    <xf numFmtId="16" fontId="3" fillId="0" borderId="2" xfId="0" applyNumberFormat="1" applyFont="1" applyBorder="1"/>
    <xf numFmtId="0" fontId="3" fillId="0" borderId="1" xfId="0" applyNumberFormat="1" applyFont="1" applyBorder="1"/>
    <xf numFmtId="0" fontId="3" fillId="0" borderId="1" xfId="0" applyFont="1" applyBorder="1" applyAlignment="1">
      <alignment horizontal="center" vertical="center"/>
    </xf>
    <xf numFmtId="166" fontId="3" fillId="0" borderId="1" xfId="2" applyNumberFormat="1" applyFont="1" applyBorder="1" applyAlignment="1">
      <alignment horizontal="center"/>
    </xf>
    <xf numFmtId="0" fontId="3" fillId="0" borderId="1" xfId="0" applyNumberFormat="1" applyFont="1" applyBorder="1" applyAlignment="1">
      <alignment horizontal="center"/>
    </xf>
    <xf numFmtId="0" fontId="3" fillId="0" borderId="1" xfId="0" applyFont="1" applyBorder="1"/>
    <xf numFmtId="10" fontId="3" fillId="0" borderId="3" xfId="0" applyNumberFormat="1" applyFont="1" applyBorder="1"/>
    <xf numFmtId="164" fontId="3" fillId="0" borderId="3" xfId="0" applyNumberFormat="1" applyFont="1" applyBorder="1"/>
    <xf numFmtId="165" fontId="5" fillId="2" borderId="0" xfId="1" applyNumberFormat="1" applyFont="1" applyFill="1"/>
    <xf numFmtId="0" fontId="3" fillId="0" borderId="1" xfId="0" applyFont="1" applyBorder="1" applyAlignment="1">
      <alignment horizontal="center"/>
    </xf>
    <xf numFmtId="164" fontId="3" fillId="0" borderId="1" xfId="1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65" fontId="3" fillId="0" borderId="0" xfId="1" applyNumberFormat="1" applyFont="1" applyAlignment="1">
      <alignment horizontal="center"/>
    </xf>
    <xf numFmtId="165" fontId="3" fillId="0" borderId="3" xfId="1" applyNumberFormat="1" applyFont="1" applyBorder="1" applyAlignment="1">
      <alignment horizontal="center"/>
    </xf>
    <xf numFmtId="9" fontId="3" fillId="0" borderId="0" xfId="1" applyNumberFormat="1" applyFont="1"/>
    <xf numFmtId="167" fontId="3" fillId="0" borderId="0" xfId="0" applyNumberFormat="1" applyFont="1" applyFill="1"/>
    <xf numFmtId="166" fontId="3" fillId="0" borderId="1" xfId="2" applyNumberFormat="1" applyFont="1" applyFill="1" applyBorder="1" applyAlignment="1">
      <alignment horizontal="center"/>
    </xf>
    <xf numFmtId="16" fontId="3" fillId="0" borderId="0" xfId="0" applyNumberFormat="1" applyFont="1"/>
    <xf numFmtId="166" fontId="5" fillId="3" borderId="0" xfId="0" applyNumberFormat="1" applyFont="1" applyFill="1"/>
    <xf numFmtId="1" fontId="3" fillId="0" borderId="0" xfId="0" applyNumberFormat="1" applyFont="1"/>
    <xf numFmtId="49" fontId="3" fillId="0" borderId="0" xfId="0" applyNumberFormat="1" applyFont="1"/>
    <xf numFmtId="165" fontId="3" fillId="0" borderId="0" xfId="0" applyNumberFormat="1" applyFont="1"/>
    <xf numFmtId="0" fontId="6" fillId="0" borderId="0" xfId="0" applyFont="1"/>
    <xf numFmtId="164" fontId="3" fillId="0" borderId="0" xfId="0" applyNumberFormat="1" applyFont="1"/>
    <xf numFmtId="16" fontId="3" fillId="0" borderId="7" xfId="0" applyNumberFormat="1" applyFont="1" applyBorder="1"/>
    <xf numFmtId="0" fontId="3" fillId="0" borderId="9" xfId="0" applyFont="1" applyBorder="1" applyAlignment="1">
      <alignment horizontal="center"/>
    </xf>
    <xf numFmtId="166" fontId="3" fillId="0" borderId="9" xfId="2" applyNumberFormat="1" applyFont="1" applyFill="1" applyBorder="1" applyAlignment="1">
      <alignment horizontal="center"/>
    </xf>
    <xf numFmtId="165" fontId="3" fillId="0" borderId="8" xfId="1" applyNumberFormat="1" applyFont="1" applyBorder="1" applyAlignment="1">
      <alignment horizontal="center"/>
    </xf>
    <xf numFmtId="0" fontId="3" fillId="0" borderId="9" xfId="0" applyNumberFormat="1" applyFont="1" applyBorder="1"/>
    <xf numFmtId="164" fontId="3" fillId="0" borderId="9" xfId="1" applyNumberFormat="1" applyFont="1" applyBorder="1" applyAlignment="1">
      <alignment horizontal="center"/>
    </xf>
    <xf numFmtId="16" fontId="3" fillId="0" borderId="0" xfId="0" applyNumberFormat="1" applyFont="1" applyBorder="1"/>
    <xf numFmtId="0" fontId="3" fillId="0" borderId="0" xfId="0" applyNumberFormat="1" applyFont="1" applyBorder="1"/>
    <xf numFmtId="0" fontId="3" fillId="0" borderId="0" xfId="0" applyFont="1" applyBorder="1" applyAlignment="1">
      <alignment horizontal="center"/>
    </xf>
    <xf numFmtId="166" fontId="3" fillId="0" borderId="0" xfId="2" applyNumberFormat="1" applyFont="1" applyFill="1" applyBorder="1" applyAlignment="1">
      <alignment horizontal="center"/>
    </xf>
    <xf numFmtId="164" fontId="3" fillId="0" borderId="0" xfId="1" applyNumberFormat="1" applyFont="1" applyBorder="1" applyAlignment="1">
      <alignment horizontal="center"/>
    </xf>
    <xf numFmtId="164" fontId="3" fillId="0" borderId="0" xfId="0" applyNumberFormat="1" applyFont="1" applyBorder="1" applyAlignment="1">
      <alignment horizontal="center"/>
    </xf>
    <xf numFmtId="165" fontId="3" fillId="0" borderId="0" xfId="1" applyNumberFormat="1" applyFont="1" applyBorder="1" applyAlignment="1">
      <alignment horizontal="center"/>
    </xf>
    <xf numFmtId="168" fontId="3" fillId="0" borderId="0" xfId="1" applyNumberFormat="1" applyFont="1" applyBorder="1" applyAlignment="1">
      <alignment horizontal="center"/>
    </xf>
    <xf numFmtId="164" fontId="3" fillId="0" borderId="0" xfId="1" applyNumberFormat="1" applyFont="1" applyFill="1" applyBorder="1" applyAlignment="1">
      <alignment horizontal="center"/>
    </xf>
    <xf numFmtId="166" fontId="3" fillId="0" borderId="0" xfId="0" applyNumberFormat="1" applyFont="1" applyFill="1" applyAlignment="1">
      <alignment horizontal="center" vertical="center"/>
    </xf>
    <xf numFmtId="166" fontId="3" fillId="0" borderId="1" xfId="2" applyNumberFormat="1" applyFont="1" applyBorder="1"/>
    <xf numFmtId="2" fontId="3" fillId="0" borderId="1" xfId="0" applyNumberFormat="1" applyFont="1" applyBorder="1"/>
    <xf numFmtId="43" fontId="3" fillId="0" borderId="1" xfId="0" applyNumberFormat="1" applyFont="1" applyBorder="1"/>
    <xf numFmtId="43" fontId="3" fillId="0" borderId="1" xfId="2" applyNumberFormat="1" applyFont="1" applyBorder="1"/>
    <xf numFmtId="166" fontId="3" fillId="0" borderId="9" xfId="2" applyNumberFormat="1" applyFont="1" applyBorder="1" applyAlignment="1">
      <alignment horizontal="center" vertical="center"/>
    </xf>
    <xf numFmtId="166" fontId="3" fillId="0" borderId="5" xfId="2" applyNumberFormat="1" applyFont="1" applyBorder="1" applyAlignment="1">
      <alignment horizontal="center" vertical="center"/>
    </xf>
    <xf numFmtId="166" fontId="3" fillId="0" borderId="3" xfId="2" applyNumberFormat="1" applyFont="1" applyBorder="1" applyAlignment="1">
      <alignment horizontal="center"/>
    </xf>
    <xf numFmtId="166" fontId="3" fillId="0" borderId="2" xfId="2" applyNumberFormat="1" applyFont="1" applyBorder="1" applyAlignment="1">
      <alignment horizontal="center"/>
    </xf>
    <xf numFmtId="165" fontId="7" fillId="0" borderId="0" xfId="1" applyNumberFormat="1" applyFont="1" applyFill="1"/>
    <xf numFmtId="165" fontId="7" fillId="4" borderId="0" xfId="1" applyNumberFormat="1" applyFont="1" applyFill="1"/>
  </cellXfs>
  <cellStyles count="3">
    <cellStyle name="Milliers" xfId="2" builtinId="3"/>
    <cellStyle name="Normal" xfId="0" builtinId="0"/>
    <cellStyle name="Pourcentage" xfId="1" builtinId="5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168" formatCode="0.000%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165" formatCode="0.0000%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scheme val="none"/>
      </font>
      <numFmt numFmtId="164" formatCode="0.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164" formatCode="0.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166" formatCode="_-* #,##0\ _€_-;\-* #,##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166" formatCode="_-* #,##0\ _€_-;\-* #,##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scheme val="none"/>
      </font>
      <numFmt numFmtId="21" formatCode="dd\-mmm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scheme val="none"/>
      </font>
      <numFmt numFmtId="21" formatCode="dd\-mmm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border diagonalUp="0" diagonalDown="0" outline="0">
        <left/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scheme val="none"/>
      </font>
    </dxf>
    <dxf>
      <font>
        <b val="0"/>
        <strike val="0"/>
        <outline val="0"/>
        <shadow val="0"/>
        <u val="none"/>
        <vertAlign val="baseline"/>
        <sz val="16"/>
        <color theme="1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1"/>
    </mc:Choice>
    <mc:Fallback>
      <c:style val="1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Croissance</a:t>
            </a:r>
          </a:p>
        </c:rich>
      </c:tx>
      <c:layout>
        <c:manualLayout>
          <c:xMode val="edge"/>
          <c:yMode val="edge"/>
          <c:x val="0.36604774951246072"/>
          <c:y val="2.9116010498687662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86976723752663E-2"/>
          <c:y val="0.15501987826626643"/>
          <c:w val="0.62143650936560346"/>
          <c:h val="0.69246174767355773"/>
        </c:manualLayout>
      </c:layout>
      <c:lineChart>
        <c:grouping val="standard"/>
        <c:varyColors val="0"/>
        <c:ser>
          <c:idx val="1"/>
          <c:order val="0"/>
          <c:tx>
            <c:v>Croissance/jour</c:v>
          </c:tx>
          <c:spPr>
            <a:ln w="28575">
              <a:solidFill>
                <a:srgbClr val="0070C0"/>
              </a:solidFill>
            </a:ln>
          </c:spPr>
          <c:marker>
            <c:symbol val="none"/>
          </c:marker>
          <c:dPt>
            <c:idx val="7"/>
            <c:bubble3D val="0"/>
          </c:dPt>
          <c:dPt>
            <c:idx val="9"/>
            <c:bubble3D val="0"/>
            <c:spPr>
              <a:ln w="28575" cmpd="sng">
                <a:solidFill>
                  <a:srgbClr val="0070C0"/>
                </a:solidFill>
              </a:ln>
            </c:spPr>
          </c:dPt>
          <c:trendline>
            <c:spPr>
              <a:ln w="22225">
                <a:solidFill>
                  <a:schemeClr val="tx2">
                    <a:lumMod val="75000"/>
                  </a:schemeClr>
                </a:solidFill>
                <a:prstDash val="sysDash"/>
              </a:ln>
            </c:spPr>
            <c:trendlineType val="linear"/>
            <c:dispRSqr val="0"/>
            <c:dispEq val="0"/>
          </c:trendline>
          <c:cat>
            <c:numRef>
              <c:f>'Electro Chill'!$A$5:$A$33</c:f>
              <c:numCache>
                <c:formatCode>d\-mmm</c:formatCode>
                <c:ptCount val="29"/>
                <c:pt idx="0">
                  <c:v>42760</c:v>
                </c:pt>
                <c:pt idx="1">
                  <c:v>42761</c:v>
                </c:pt>
                <c:pt idx="2">
                  <c:v>42762</c:v>
                </c:pt>
                <c:pt idx="3">
                  <c:v>42765</c:v>
                </c:pt>
                <c:pt idx="4">
                  <c:v>42767</c:v>
                </c:pt>
                <c:pt idx="5">
                  <c:v>42769</c:v>
                </c:pt>
                <c:pt idx="6">
                  <c:v>42772</c:v>
                </c:pt>
                <c:pt idx="7">
                  <c:v>42774</c:v>
                </c:pt>
                <c:pt idx="8">
                  <c:v>42776</c:v>
                </c:pt>
                <c:pt idx="9">
                  <c:v>42779</c:v>
                </c:pt>
                <c:pt idx="10">
                  <c:v>42781</c:v>
                </c:pt>
                <c:pt idx="11">
                  <c:v>42782</c:v>
                </c:pt>
                <c:pt idx="12">
                  <c:v>42783</c:v>
                </c:pt>
                <c:pt idx="13">
                  <c:v>42786</c:v>
                </c:pt>
                <c:pt idx="14">
                  <c:v>42787</c:v>
                </c:pt>
                <c:pt idx="15">
                  <c:v>42788</c:v>
                </c:pt>
              </c:numCache>
            </c:numRef>
          </c:cat>
          <c:val>
            <c:numRef>
              <c:f>'Electro Chill'!$H$5:$H$33</c:f>
              <c:numCache>
                <c:formatCode>0.0000%</c:formatCode>
                <c:ptCount val="29"/>
                <c:pt idx="1">
                  <c:v>8.9922840401457371E-4</c:v>
                </c:pt>
                <c:pt idx="2">
                  <c:v>1.5360092740182019E-3</c:v>
                </c:pt>
                <c:pt idx="3">
                  <c:v>4.7241216787607954E-4</c:v>
                </c:pt>
                <c:pt idx="4">
                  <c:v>9.3867580760553793E-4</c:v>
                </c:pt>
                <c:pt idx="5">
                  <c:v>4.1811748044140451E-4</c:v>
                </c:pt>
                <c:pt idx="6">
                  <c:v>1.2472070719271589E-3</c:v>
                </c:pt>
                <c:pt idx="7">
                  <c:v>9.7566598046983088E-4</c:v>
                </c:pt>
                <c:pt idx="8">
                  <c:v>3.7243415652876699E-4</c:v>
                </c:pt>
                <c:pt idx="9">
                  <c:v>5.0559019565077357E-4</c:v>
                </c:pt>
                <c:pt idx="10">
                  <c:v>4.7161387451533088E-4</c:v>
                </c:pt>
                <c:pt idx="11">
                  <c:v>1.4281225900436567E-4</c:v>
                </c:pt>
                <c:pt idx="12">
                  <c:v>1.0566598126571236E-3</c:v>
                </c:pt>
                <c:pt idx="13">
                  <c:v>7.6017475277967428E-4</c:v>
                </c:pt>
                <c:pt idx="14">
                  <c:v>1.8216491617566444E-3</c:v>
                </c:pt>
                <c:pt idx="15">
                  <c:v>1.5058101542744229E-3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21751040"/>
        <c:axId val="66635456"/>
      </c:lineChart>
      <c:lineChart>
        <c:grouping val="standard"/>
        <c:varyColors val="0"/>
        <c:ser>
          <c:idx val="0"/>
          <c:order val="1"/>
          <c:tx>
            <c:v>Nombre de vues</c:v>
          </c:tx>
          <c:spPr>
            <a:ln w="28575">
              <a:solidFill>
                <a:schemeClr val="accent6">
                  <a:lumMod val="75000"/>
                </a:schemeClr>
              </a:solidFill>
            </a:ln>
          </c:spPr>
          <c:marker>
            <c:symbol val="none"/>
          </c:marker>
          <c:trendline>
            <c:spPr>
              <a:ln w="19050">
                <a:solidFill>
                  <a:schemeClr val="accent6">
                    <a:lumMod val="50000"/>
                  </a:schemeClr>
                </a:solidFill>
                <a:prstDash val="sysDot"/>
              </a:ln>
              <a:effectLst>
                <a:glow>
                  <a:schemeClr val="accent1">
                    <a:alpha val="40000"/>
                  </a:schemeClr>
                </a:glow>
              </a:effectLst>
            </c:spPr>
            <c:trendlineType val="linear"/>
            <c:dispRSqr val="0"/>
            <c:dispEq val="0"/>
          </c:trendline>
          <c:cat>
            <c:numRef>
              <c:f>'Electro Chill'!$A$5:$A$33</c:f>
              <c:numCache>
                <c:formatCode>d\-mmm</c:formatCode>
                <c:ptCount val="29"/>
                <c:pt idx="0">
                  <c:v>42760</c:v>
                </c:pt>
                <c:pt idx="1">
                  <c:v>42761</c:v>
                </c:pt>
                <c:pt idx="2">
                  <c:v>42762</c:v>
                </c:pt>
                <c:pt idx="3">
                  <c:v>42765</c:v>
                </c:pt>
                <c:pt idx="4">
                  <c:v>42767</c:v>
                </c:pt>
                <c:pt idx="5">
                  <c:v>42769</c:v>
                </c:pt>
                <c:pt idx="6">
                  <c:v>42772</c:v>
                </c:pt>
                <c:pt idx="7">
                  <c:v>42774</c:v>
                </c:pt>
                <c:pt idx="8">
                  <c:v>42776</c:v>
                </c:pt>
                <c:pt idx="9">
                  <c:v>42779</c:v>
                </c:pt>
                <c:pt idx="10">
                  <c:v>42781</c:v>
                </c:pt>
                <c:pt idx="11">
                  <c:v>42782</c:v>
                </c:pt>
                <c:pt idx="12">
                  <c:v>42783</c:v>
                </c:pt>
                <c:pt idx="13">
                  <c:v>42786</c:v>
                </c:pt>
                <c:pt idx="14">
                  <c:v>42787</c:v>
                </c:pt>
                <c:pt idx="15">
                  <c:v>42788</c:v>
                </c:pt>
              </c:numCache>
            </c:numRef>
          </c:cat>
          <c:val>
            <c:numRef>
              <c:f>'Electro Chill'!$D$5:$D$33</c:f>
              <c:numCache>
                <c:formatCode>_-* #,##0\ _€_-;\-* #,##0\ _€_-;_-* "-"??\ _€_-;_-@_-</c:formatCode>
                <c:ptCount val="29"/>
                <c:pt idx="0">
                  <c:v>34474</c:v>
                </c:pt>
                <c:pt idx="1">
                  <c:v>34505</c:v>
                </c:pt>
                <c:pt idx="2">
                  <c:v>34558</c:v>
                </c:pt>
                <c:pt idx="3">
                  <c:v>34607</c:v>
                </c:pt>
                <c:pt idx="4">
                  <c:v>34672</c:v>
                </c:pt>
                <c:pt idx="5">
                  <c:v>34701</c:v>
                </c:pt>
                <c:pt idx="6">
                  <c:v>34831</c:v>
                </c:pt>
                <c:pt idx="7">
                  <c:v>34899</c:v>
                </c:pt>
                <c:pt idx="8">
                  <c:v>34925</c:v>
                </c:pt>
                <c:pt idx="9">
                  <c:v>34978</c:v>
                </c:pt>
                <c:pt idx="10">
                  <c:v>35011</c:v>
                </c:pt>
                <c:pt idx="11">
                  <c:v>35016</c:v>
                </c:pt>
                <c:pt idx="12">
                  <c:v>35053</c:v>
                </c:pt>
                <c:pt idx="13">
                  <c:v>35133</c:v>
                </c:pt>
                <c:pt idx="14">
                  <c:v>35197</c:v>
                </c:pt>
                <c:pt idx="15">
                  <c:v>35250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6738176"/>
        <c:axId val="66636032"/>
      </c:lineChart>
      <c:dateAx>
        <c:axId val="521751040"/>
        <c:scaling>
          <c:orientation val="minMax"/>
        </c:scaling>
        <c:delete val="0"/>
        <c:axPos val="b"/>
        <c:majorGridlines/>
        <c:numFmt formatCode="[$-40C]d\-mmm;@" sourceLinked="0"/>
        <c:majorTickMark val="out"/>
        <c:minorTickMark val="none"/>
        <c:tickLblPos val="nextTo"/>
        <c:spPr>
          <a:noFill/>
          <a:ln w="9525" cmpd="sng">
            <a:solidFill>
              <a:schemeClr val="tx1"/>
            </a:solidFill>
            <a:prstDash val="solid"/>
            <a:tailEnd type="stealth" w="med" len="sm"/>
          </a:ln>
        </c:spPr>
        <c:txPr>
          <a:bodyPr rot="-4680000"/>
          <a:lstStyle/>
          <a:p>
            <a:pPr>
              <a:defRPr/>
            </a:pPr>
            <a:endParaRPr lang="fr-FR"/>
          </a:p>
        </c:txPr>
        <c:crossAx val="66635456"/>
        <c:crossesAt val="0"/>
        <c:auto val="1"/>
        <c:lblOffset val="100"/>
        <c:baseTimeUnit val="days"/>
      </c:dateAx>
      <c:valAx>
        <c:axId val="66635456"/>
        <c:scaling>
          <c:orientation val="minMax"/>
        </c:scaling>
        <c:delete val="0"/>
        <c:axPos val="l"/>
        <c:numFmt formatCode="0.000%" sourceLinked="0"/>
        <c:majorTickMark val="none"/>
        <c:minorTickMark val="none"/>
        <c:tickLblPos val="nextTo"/>
        <c:crossAx val="521751040"/>
        <c:crosses val="autoZero"/>
        <c:crossBetween val="between"/>
      </c:valAx>
      <c:valAx>
        <c:axId val="66636032"/>
        <c:scaling>
          <c:orientation val="minMax"/>
        </c:scaling>
        <c:delete val="0"/>
        <c:axPos val="r"/>
        <c:numFmt formatCode="_-* #,##0\ _€_-;\-* #,##0\ _€_-;_-* &quot;-&quot;??\ _€_-;_-@_-" sourceLinked="1"/>
        <c:majorTickMark val="out"/>
        <c:minorTickMark val="none"/>
        <c:tickLblPos val="nextTo"/>
        <c:crossAx val="546738176"/>
        <c:crosses val="max"/>
        <c:crossBetween val="between"/>
      </c:valAx>
      <c:dateAx>
        <c:axId val="546738176"/>
        <c:scaling>
          <c:orientation val="minMax"/>
        </c:scaling>
        <c:delete val="1"/>
        <c:axPos val="b"/>
        <c:numFmt formatCode="d\-mmm" sourceLinked="1"/>
        <c:majorTickMark val="out"/>
        <c:minorTickMark val="none"/>
        <c:tickLblPos val="nextTo"/>
        <c:crossAx val="66636032"/>
        <c:crosses val="autoZero"/>
        <c:auto val="1"/>
        <c:lblOffset val="100"/>
        <c:baseTimeUnit val="days"/>
        <c:majorUnit val="1"/>
        <c:minorUnit val="1"/>
      </c:dateAx>
      <c:spPr>
        <a:ln w="9525" cmpd="sng"/>
      </c:spPr>
    </c:plotArea>
    <c:legend>
      <c:legendPos val="r"/>
      <c:layout/>
      <c:overlay val="0"/>
    </c:legend>
    <c:plotVisOnly val="1"/>
    <c:dispBlanksAs val="gap"/>
    <c:showDLblsOverMax val="0"/>
  </c:chart>
  <c:spPr>
    <a:ln>
      <a:solidFill>
        <a:schemeClr val="accent1"/>
      </a:solidFill>
    </a:ln>
  </c:spPr>
  <c:txPr>
    <a:bodyPr/>
    <a:lstStyle/>
    <a:p>
      <a:pPr>
        <a:defRPr b="1"/>
      </a:pPr>
      <a:endParaRPr lang="fr-FR"/>
    </a:p>
  </c:txPr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15"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83212" cy="604471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ables/table1.xml><?xml version="1.0" encoding="utf-8"?>
<table xmlns="http://schemas.openxmlformats.org/spreadsheetml/2006/main" id="1" name="Tableau1" displayName="Tableau1" ref="A4:I20" totalsRowShown="0" headerRowDxfId="22" dataDxfId="21" headerRowBorderDxfId="19" tableBorderDxfId="20" totalsRowBorderDxfId="18">
  <tableColumns count="9">
    <tableColumn id="1" name="Dates" dataDxfId="16" totalsRowDxfId="17"/>
    <tableColumn id="2" name="J de l'année" dataDxfId="14" totalsRowDxfId="15"/>
    <tableColumn id="3" name="Dif jour" dataDxfId="12" totalsRowDxfId="13"/>
    <tableColumn id="4" name="Vues" dataDxfId="10" totalsRowDxfId="11" dataCellStyle="Milliers"/>
    <tableColumn id="11" name="Estimation" dataDxfId="8" totalsRowDxfId="9" dataCellStyle="Milliers"/>
    <tableColumn id="5" name="moy nb vues/jr " dataDxfId="6" totalsRowDxfId="7" dataCellStyle="Pourcentage"/>
    <tableColumn id="6" name="Diff - Moyenne diff" dataDxfId="4" totalsRowDxfId="5"/>
    <tableColumn id="9" name="Colonne1" dataDxfId="2" totalsRowDxfId="3" dataCellStyle="Pourcentage">
      <calculatedColumnFormula>((Tableau1[[#This Row],[Vues]]/D4)^(1/Tableau1[[#This Row],[Dif jour]]))-1</calculatedColumnFormula>
    </tableColumn>
    <tableColumn id="8" name="Diff ac Crois./j" dataDxfId="0" totalsRowDxfId="1" dataCellStyle="Pourcentag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43"/>
  <sheetViews>
    <sheetView tabSelected="1" zoomScale="40" zoomScaleNormal="40" workbookViewId="0">
      <selection activeCell="J5" sqref="J5"/>
    </sheetView>
  </sheetViews>
  <sheetFormatPr baseColWidth="10" defaultColWidth="6.28515625" defaultRowHeight="21" x14ac:dyDescent="0.35"/>
  <cols>
    <col min="1" max="1" width="13.7109375" style="4" customWidth="1"/>
    <col min="2" max="2" width="18.85546875" style="4" bestFit="1" customWidth="1"/>
    <col min="3" max="3" width="12.140625" style="4" bestFit="1" customWidth="1"/>
    <col min="4" max="4" width="15.7109375" style="5" customWidth="1"/>
    <col min="5" max="5" width="19.140625" style="5" bestFit="1" customWidth="1"/>
    <col min="6" max="6" width="23.28515625" style="4" bestFit="1" customWidth="1"/>
    <col min="7" max="7" width="28.7109375" style="4" customWidth="1"/>
    <col min="8" max="8" width="15" style="4" bestFit="1" customWidth="1"/>
    <col min="9" max="9" width="21.7109375" style="4" bestFit="1" customWidth="1"/>
    <col min="10" max="10" width="27.7109375" style="4" bestFit="1" customWidth="1"/>
    <col min="11" max="12" width="6.28515625" style="4"/>
    <col min="13" max="13" width="33.42578125" style="4" bestFit="1" customWidth="1"/>
    <col min="14" max="14" width="20.28515625" style="4" bestFit="1" customWidth="1"/>
    <col min="15" max="15" width="18.5703125" style="4" bestFit="1" customWidth="1"/>
    <col min="16" max="16" width="20.42578125" style="4" bestFit="1" customWidth="1"/>
    <col min="17" max="17" width="36" style="4" bestFit="1" customWidth="1"/>
    <col min="18" max="19" width="18.5703125" style="4" bestFit="1" customWidth="1"/>
    <col min="20" max="16384" width="6.28515625" style="4"/>
  </cols>
  <sheetData>
    <row r="3" spans="1:16" ht="26.25" x14ac:dyDescent="0.4">
      <c r="A3" s="34" t="s">
        <v>6</v>
      </c>
      <c r="B3" s="3"/>
      <c r="N3" s="29"/>
    </row>
    <row r="4" spans="1:16" x14ac:dyDescent="0.35">
      <c r="A4" s="6" t="s">
        <v>0</v>
      </c>
      <c r="B4" s="7" t="s">
        <v>8</v>
      </c>
      <c r="C4" s="7" t="s">
        <v>14</v>
      </c>
      <c r="D4" s="8" t="s">
        <v>12</v>
      </c>
      <c r="E4" s="8" t="s">
        <v>32</v>
      </c>
      <c r="F4" s="7" t="s">
        <v>2</v>
      </c>
      <c r="G4" s="9" t="s">
        <v>1</v>
      </c>
      <c r="H4" s="10" t="s">
        <v>16</v>
      </c>
      <c r="I4" s="10" t="s">
        <v>13</v>
      </c>
      <c r="J4" s="11" t="s">
        <v>15</v>
      </c>
      <c r="N4" s="29"/>
    </row>
    <row r="5" spans="1:16" x14ac:dyDescent="0.35">
      <c r="A5" s="12">
        <v>42760</v>
      </c>
      <c r="B5" s="13">
        <v>25</v>
      </c>
      <c r="C5" s="14">
        <v>25</v>
      </c>
      <c r="D5" s="15">
        <v>34474</v>
      </c>
      <c r="E5" s="15"/>
      <c r="F5" s="16"/>
      <c r="G5" s="17"/>
      <c r="H5" s="18"/>
      <c r="I5" s="19"/>
      <c r="J5" s="61">
        <f>(D20/$D$5)^(1/(B20-$B$5))-1</f>
        <v>7.9532011824468007E-4</v>
      </c>
      <c r="N5" s="29"/>
      <c r="P5" s="27"/>
    </row>
    <row r="6" spans="1:16" x14ac:dyDescent="0.35">
      <c r="A6" s="12">
        <v>42761</v>
      </c>
      <c r="B6" s="13">
        <f t="shared" ref="B6:B19" si="0">B5+C6</f>
        <v>26</v>
      </c>
      <c r="C6" s="21">
        <f t="shared" ref="C6:C19" si="1">A6-A5</f>
        <v>1</v>
      </c>
      <c r="D6" s="15">
        <v>34505</v>
      </c>
      <c r="E6" s="15"/>
      <c r="F6" s="22">
        <f>((D6-D5)/(A6-A5))</f>
        <v>31</v>
      </c>
      <c r="G6" s="23">
        <f>F6-$J$13</f>
        <v>0.5</v>
      </c>
      <c r="H6" s="24">
        <f>((Tableau1[[#This Row],[Vues]]/D5)^(1/Tableau1[[#This Row],[Dif jour]]))-1</f>
        <v>8.9922840401457371E-4</v>
      </c>
      <c r="I6" s="25">
        <f>Tableau1[[#This Row],[Colonne1]]-$J$5</f>
        <v>1.0390828576989364E-4</v>
      </c>
      <c r="J6" s="11" t="s">
        <v>3</v>
      </c>
    </row>
    <row r="7" spans="1:16" x14ac:dyDescent="0.35">
      <c r="A7" s="12">
        <v>42762</v>
      </c>
      <c r="B7" s="13">
        <f t="shared" si="0"/>
        <v>27</v>
      </c>
      <c r="C7" s="21">
        <f t="shared" si="1"/>
        <v>1</v>
      </c>
      <c r="D7" s="15">
        <v>34558</v>
      </c>
      <c r="E7" s="15"/>
      <c r="F7" s="22">
        <f>(D7-D6)/(A7-A6)</f>
        <v>53</v>
      </c>
      <c r="G7" s="23">
        <f t="shared" ref="G7:G20" si="2">F7-$J$13</f>
        <v>22.5</v>
      </c>
      <c r="H7" s="25">
        <f>((Tableau1[[#This Row],[Vues]]/D6)^(1/Tableau1[[#This Row],[Dif jour]]))-1</f>
        <v>1.5360092740182019E-3</v>
      </c>
      <c r="I7" s="25">
        <f>Tableau1[[#This Row],[Colonne1]]-$J$5</f>
        <v>7.4068915577352179E-4</v>
      </c>
      <c r="J7" s="20">
        <f>((1+J5)^7)-1</f>
        <v>5.5805416649710171E-3</v>
      </c>
      <c r="K7" s="26"/>
    </row>
    <row r="8" spans="1:16" x14ac:dyDescent="0.35">
      <c r="A8" s="12">
        <v>42765</v>
      </c>
      <c r="B8" s="13">
        <f t="shared" si="0"/>
        <v>30</v>
      </c>
      <c r="C8" s="21">
        <f t="shared" si="1"/>
        <v>3</v>
      </c>
      <c r="D8" s="15">
        <v>34607</v>
      </c>
      <c r="E8" s="15"/>
      <c r="F8" s="22">
        <f>(D8-D7)/(A8-A7)</f>
        <v>16.333333333333332</v>
      </c>
      <c r="G8" s="23">
        <f t="shared" si="2"/>
        <v>-14.166666666666668</v>
      </c>
      <c r="H8" s="25">
        <f>((Tableau1[[#This Row],[Vues]]/D7)^(1/Tableau1[[#This Row],[Dif jour]]))-1</f>
        <v>4.7241216787607954E-4</v>
      </c>
      <c r="I8" s="25">
        <f>Tableau1[[#This Row],[Colonne1]]-$J$5</f>
        <v>-3.2290795036860054E-4</v>
      </c>
      <c r="J8" s="11" t="s">
        <v>4</v>
      </c>
    </row>
    <row r="9" spans="1:16" x14ac:dyDescent="0.35">
      <c r="A9" s="12">
        <v>42767</v>
      </c>
      <c r="B9" s="13">
        <f t="shared" si="0"/>
        <v>32</v>
      </c>
      <c r="C9" s="21">
        <f t="shared" si="1"/>
        <v>2</v>
      </c>
      <c r="D9" s="15">
        <v>34672</v>
      </c>
      <c r="E9" s="15"/>
      <c r="F9" s="22">
        <f>(D9-D8)/(A9-A8)</f>
        <v>32.5</v>
      </c>
      <c r="G9" s="23">
        <f t="shared" si="2"/>
        <v>2</v>
      </c>
      <c r="H9" s="25">
        <f>((Tableau1[[#This Row],[Vues]]/D8)^(1/Tableau1[[#This Row],[Dif jour]]))-1</f>
        <v>9.3867580760553793E-4</v>
      </c>
      <c r="I9" s="25">
        <f>Tableau1[[#This Row],[Colonne1]]-$J$5</f>
        <v>1.4335568936085785E-4</v>
      </c>
      <c r="J9" s="20">
        <f>((1+J5)^30.4)-1</f>
        <v>2.446253827940148E-2</v>
      </c>
    </row>
    <row r="10" spans="1:16" x14ac:dyDescent="0.35">
      <c r="A10" s="12">
        <v>42769</v>
      </c>
      <c r="B10" s="13">
        <f t="shared" si="0"/>
        <v>34</v>
      </c>
      <c r="C10" s="21">
        <f t="shared" si="1"/>
        <v>2</v>
      </c>
      <c r="D10" s="15">
        <v>34701</v>
      </c>
      <c r="E10" s="15"/>
      <c r="F10" s="22">
        <f>(D10-D9)/(A10-A9)</f>
        <v>14.5</v>
      </c>
      <c r="G10" s="23">
        <f t="shared" si="2"/>
        <v>-16</v>
      </c>
      <c r="H10" s="25">
        <f>((Tableau1[[#This Row],[Vues]]/D9)^(1/Tableau1[[#This Row],[Dif jour]]))-1</f>
        <v>4.1811748044140451E-4</v>
      </c>
      <c r="I10" s="25">
        <f>Tableau1[[#This Row],[Colonne1]]-$J$5</f>
        <v>-3.7720263780327556E-4</v>
      </c>
      <c r="J10" s="11" t="s">
        <v>5</v>
      </c>
      <c r="M10" s="4" t="s">
        <v>26</v>
      </c>
      <c r="N10" s="33">
        <f>MAX(H:H)</f>
        <v>1.8216491617566444E-3</v>
      </c>
    </row>
    <row r="11" spans="1:16" x14ac:dyDescent="0.35">
      <c r="A11" s="12">
        <v>42772</v>
      </c>
      <c r="B11" s="13">
        <f t="shared" si="0"/>
        <v>37</v>
      </c>
      <c r="C11" s="21">
        <f t="shared" si="1"/>
        <v>3</v>
      </c>
      <c r="D11" s="15">
        <v>34831</v>
      </c>
      <c r="E11" s="15"/>
      <c r="F11" s="22">
        <f>(D11-D10)/(A11-A10)</f>
        <v>43.333333333333336</v>
      </c>
      <c r="G11" s="23">
        <f t="shared" si="2"/>
        <v>12.833333333333336</v>
      </c>
      <c r="H11" s="25">
        <f>((Tableau1[[#This Row],[Vues]]/D10)^(1/Tableau1[[#This Row],[Dif jour]]))-1</f>
        <v>1.2472070719271589E-3</v>
      </c>
      <c r="I11" s="25">
        <f>Tableau1[[#This Row],[Colonne1]]-$J$5</f>
        <v>4.5188695368247878E-4</v>
      </c>
      <c r="J11" s="20">
        <f>((1+J5)^365.25)-1</f>
        <v>0.33692903357945858</v>
      </c>
      <c r="M11" s="4" t="s">
        <v>27</v>
      </c>
      <c r="N11" s="33">
        <f>MIN(H:H)</f>
        <v>1.4281225900436567E-4</v>
      </c>
    </row>
    <row r="12" spans="1:16" x14ac:dyDescent="0.35">
      <c r="A12" s="12">
        <v>42774</v>
      </c>
      <c r="B12" s="13">
        <f t="shared" si="0"/>
        <v>39</v>
      </c>
      <c r="C12" s="21">
        <f t="shared" si="1"/>
        <v>2</v>
      </c>
      <c r="D12" s="15">
        <v>34899</v>
      </c>
      <c r="E12" s="15"/>
      <c r="F12" s="22">
        <f>(D12-D11)/(A12-A11)</f>
        <v>34</v>
      </c>
      <c r="G12" s="23">
        <f t="shared" si="2"/>
        <v>3.5</v>
      </c>
      <c r="H12" s="25">
        <f>((Tableau1[[#This Row],[Vues]]/D11)^(1/Tableau1[[#This Row],[Dif jour]]))-1</f>
        <v>9.7566598046983088E-4</v>
      </c>
      <c r="I12" s="25">
        <f>Tableau1[[#This Row],[Colonne1]]-$J$5</f>
        <v>1.8034586222515081E-4</v>
      </c>
      <c r="J12" s="11" t="s">
        <v>30</v>
      </c>
    </row>
    <row r="13" spans="1:16" x14ac:dyDescent="0.35">
      <c r="A13" s="12">
        <v>42776</v>
      </c>
      <c r="B13" s="13">
        <f t="shared" si="0"/>
        <v>41</v>
      </c>
      <c r="C13" s="21">
        <f t="shared" si="1"/>
        <v>2</v>
      </c>
      <c r="D13" s="15">
        <v>34925</v>
      </c>
      <c r="E13" s="15"/>
      <c r="F13" s="22">
        <f>(D13-D12)/(A13-A12)</f>
        <v>13</v>
      </c>
      <c r="G13" s="23">
        <f t="shared" si="2"/>
        <v>-17.5</v>
      </c>
      <c r="H13" s="25">
        <f>((Tableau1[[#This Row],[Vues]]/D12)^(1/Tableau1[[#This Row],[Dif jour]]))-1</f>
        <v>3.7243415652876699E-4</v>
      </c>
      <c r="I13" s="25">
        <f>Tableau1[[#This Row],[Colonne1]]-$J$5</f>
        <v>-4.2288596171591308E-4</v>
      </c>
      <c r="J13" s="35">
        <f>AVERAGE(F:F)</f>
        <v>30.5</v>
      </c>
    </row>
    <row r="14" spans="1:16" x14ac:dyDescent="0.35">
      <c r="A14" s="12">
        <v>42779</v>
      </c>
      <c r="B14" s="13">
        <f t="shared" si="0"/>
        <v>44</v>
      </c>
      <c r="C14" s="21">
        <f t="shared" si="1"/>
        <v>3</v>
      </c>
      <c r="D14" s="28">
        <v>34978</v>
      </c>
      <c r="E14" s="28"/>
      <c r="F14" s="22">
        <f>(D14-D13)/(A14-A13)</f>
        <v>17.666666666666668</v>
      </c>
      <c r="G14" s="23">
        <f t="shared" si="2"/>
        <v>-12.833333333333332</v>
      </c>
      <c r="H14" s="25">
        <f>((Tableau1[[#This Row],[Vues]]/D13)^(1/Tableau1[[#This Row],[Dif jour]]))-1</f>
        <v>5.0559019565077357E-4</v>
      </c>
      <c r="I14" s="25">
        <f>Tableau1[[#This Row],[Colonne1]]-$J$5</f>
        <v>-2.8972992259390651E-4</v>
      </c>
      <c r="J14" s="11" t="s">
        <v>11</v>
      </c>
    </row>
    <row r="15" spans="1:16" x14ac:dyDescent="0.35">
      <c r="A15" s="12">
        <v>42781</v>
      </c>
      <c r="B15" s="13">
        <f t="shared" si="0"/>
        <v>46</v>
      </c>
      <c r="C15" s="21">
        <f t="shared" si="1"/>
        <v>2</v>
      </c>
      <c r="D15" s="28">
        <v>35011</v>
      </c>
      <c r="E15" s="28"/>
      <c r="F15" s="22">
        <f>(D15-D14)/(A15-A14)</f>
        <v>16.5</v>
      </c>
      <c r="G15" s="23">
        <f t="shared" si="2"/>
        <v>-14</v>
      </c>
      <c r="H15" s="25">
        <f>((Tableau1[[#This Row],[Vues]]/D14)^(1/Tableau1[[#This Row],[Dif jour]]))-1</f>
        <v>4.7161387451533088E-4</v>
      </c>
      <c r="I15" s="25">
        <f>Tableau1[[#This Row],[Colonne1]]-$J$5</f>
        <v>-3.237062437293492E-4</v>
      </c>
      <c r="J15" s="29">
        <f ca="1">(TODAY()+1)-DATE(2017,1,1)</f>
        <v>53</v>
      </c>
    </row>
    <row r="16" spans="1:16" x14ac:dyDescent="0.35">
      <c r="A16" s="12">
        <v>42782</v>
      </c>
      <c r="B16" s="13">
        <f t="shared" si="0"/>
        <v>47</v>
      </c>
      <c r="C16" s="21">
        <f t="shared" si="1"/>
        <v>1</v>
      </c>
      <c r="D16" s="28">
        <v>35016</v>
      </c>
      <c r="E16" s="28"/>
      <c r="F16" s="22">
        <f>(D16-D15)/(A16-A15)</f>
        <v>5</v>
      </c>
      <c r="G16" s="23">
        <f t="shared" si="2"/>
        <v>-25.5</v>
      </c>
      <c r="H16" s="25">
        <f>((Tableau1[[#This Row],[Vues]]/D15)^(1/Tableau1[[#This Row],[Dif jour]]))-1</f>
        <v>1.4281225900436567E-4</v>
      </c>
      <c r="I16" s="25">
        <f>Tableau1[[#This Row],[Colonne1]]-$J$5</f>
        <v>-6.525078592403144E-4</v>
      </c>
    </row>
    <row r="17" spans="1:15" x14ac:dyDescent="0.35">
      <c r="A17" s="12">
        <v>42783</v>
      </c>
      <c r="B17" s="13">
        <f t="shared" si="0"/>
        <v>48</v>
      </c>
      <c r="C17" s="21">
        <f t="shared" si="1"/>
        <v>1</v>
      </c>
      <c r="D17" s="28">
        <v>35053</v>
      </c>
      <c r="E17" s="28"/>
      <c r="F17" s="22">
        <f>(D17-D16)/(A17-A16)</f>
        <v>37</v>
      </c>
      <c r="G17" s="23">
        <f>F17-$J$13</f>
        <v>6.5</v>
      </c>
      <c r="H17" s="25">
        <f>((Tableau1[[#This Row],[Vues]]/D16)^(1/Tableau1[[#This Row],[Dif jour]]))-1</f>
        <v>1.0566598126571236E-3</v>
      </c>
      <c r="I17" s="25">
        <f>Tableau1[[#This Row],[Colonne1]]-$J$5</f>
        <v>2.6133969441244354E-4</v>
      </c>
      <c r="J17" s="11" t="s">
        <v>29</v>
      </c>
    </row>
    <row r="18" spans="1:15" x14ac:dyDescent="0.35">
      <c r="A18" s="12">
        <v>42786</v>
      </c>
      <c r="B18" s="13">
        <f t="shared" si="0"/>
        <v>51</v>
      </c>
      <c r="C18" s="21">
        <f t="shared" si="1"/>
        <v>3</v>
      </c>
      <c r="D18" s="28">
        <v>35133</v>
      </c>
      <c r="E18" s="28"/>
      <c r="F18" s="22">
        <f>(D18-D17)/(A18-A17)</f>
        <v>26.666666666666668</v>
      </c>
      <c r="G18" s="23">
        <f t="shared" si="2"/>
        <v>-3.8333333333333321</v>
      </c>
      <c r="H18" s="25">
        <f>((Tableau1[[#This Row],[Vues]]/D17)^(1/Tableau1[[#This Row],[Dif jour]]))-1</f>
        <v>7.6017475277967428E-4</v>
      </c>
      <c r="I18" s="25">
        <f>Tableau1[[#This Row],[Colonne1]]-$J$5</f>
        <v>-3.5145365465005796E-5</v>
      </c>
      <c r="J18" s="30">
        <f ca="1">(J15)*$N$27+$N$30</f>
        <v>35238.408396946565</v>
      </c>
    </row>
    <row r="19" spans="1:15" x14ac:dyDescent="0.35">
      <c r="A19" s="12">
        <v>42787</v>
      </c>
      <c r="B19" s="13">
        <f t="shared" si="0"/>
        <v>52</v>
      </c>
      <c r="C19" s="21">
        <f t="shared" si="1"/>
        <v>1</v>
      </c>
      <c r="D19" s="28">
        <v>35197</v>
      </c>
      <c r="E19" s="28"/>
      <c r="F19" s="22">
        <f>(D19-D18)/(A19-A18)</f>
        <v>64</v>
      </c>
      <c r="G19" s="23">
        <f t="shared" si="2"/>
        <v>33.5</v>
      </c>
      <c r="H19" s="25">
        <f>((Tableau1[[#This Row],[Vues]]/D18)^(1/Tableau1[[#This Row],[Dif jour]]))-1</f>
        <v>1.8216491617566444E-3</v>
      </c>
      <c r="I19" s="25">
        <f>Tableau1[[#This Row],[Colonne1]]-$J$5</f>
        <v>1.0263290435119643E-3</v>
      </c>
      <c r="J19" s="11" t="s">
        <v>31</v>
      </c>
      <c r="M19" s="56" t="s">
        <v>33</v>
      </c>
      <c r="N19" s="52" t="s">
        <v>18</v>
      </c>
      <c r="O19" s="53">
        <f>AVERAGE(B5:B11)</f>
        <v>30.142857142857142</v>
      </c>
    </row>
    <row r="20" spans="1:15" x14ac:dyDescent="0.35">
      <c r="A20" s="36">
        <v>42788</v>
      </c>
      <c r="B20" s="40">
        <f t="shared" ref="B20" si="3">B19+C20</f>
        <v>53</v>
      </c>
      <c r="C20" s="37">
        <f t="shared" ref="C20" si="4">A20-A19</f>
        <v>1</v>
      </c>
      <c r="D20" s="38">
        <v>35250</v>
      </c>
      <c r="E20" s="38"/>
      <c r="F20" s="41">
        <f>(D20-D19)/(A20-A19)</f>
        <v>53</v>
      </c>
      <c r="G20" s="23">
        <f t="shared" si="2"/>
        <v>22.5</v>
      </c>
      <c r="H20" s="39">
        <f>((Tableau1[[#This Row],[Vues]]/D19)^(1/Tableau1[[#This Row],[Dif jour]]))-1</f>
        <v>1.5058101542744229E-3</v>
      </c>
      <c r="I20" s="39">
        <f>Tableau1[[#This Row],[Colonne1]]-$J$5</f>
        <v>7.1049003602974281E-4</v>
      </c>
      <c r="J20" s="51">
        <f ca="1">Tableau1[[#This Row],[Vues]]-J18</f>
        <v>11.591603053435392</v>
      </c>
      <c r="M20" s="57"/>
      <c r="N20" s="52" t="s">
        <v>19</v>
      </c>
      <c r="O20" s="54">
        <f>AVERAGE(D5:D11)</f>
        <v>34621.142857142855</v>
      </c>
    </row>
    <row r="21" spans="1:15" x14ac:dyDescent="0.35">
      <c r="A21" s="42"/>
      <c r="B21" s="43"/>
      <c r="C21" s="44"/>
      <c r="D21" s="45"/>
      <c r="E21" s="45"/>
      <c r="F21" s="46"/>
      <c r="G21" s="47"/>
      <c r="H21" s="48"/>
      <c r="I21" s="48"/>
      <c r="J21" s="11" t="s">
        <v>28</v>
      </c>
      <c r="M21" s="5"/>
      <c r="N21" s="5"/>
    </row>
    <row r="22" spans="1:15" x14ac:dyDescent="0.35">
      <c r="A22" s="42"/>
      <c r="B22" s="42"/>
      <c r="C22" s="44"/>
      <c r="D22" s="45"/>
      <c r="E22" s="45"/>
      <c r="F22" s="46"/>
      <c r="G22" s="47"/>
      <c r="H22" s="48"/>
      <c r="I22" s="49"/>
      <c r="J22" s="30">
        <f ca="1">(J15+1)*$N$27+$N$30</f>
        <v>35265.41376431298</v>
      </c>
      <c r="M22" s="56" t="s">
        <v>17</v>
      </c>
      <c r="N22" s="52" t="s">
        <v>20</v>
      </c>
      <c r="O22" s="53">
        <f>AVERAGE(B12:B20)</f>
        <v>46.777777777777779</v>
      </c>
    </row>
    <row r="23" spans="1:15" x14ac:dyDescent="0.35">
      <c r="A23" s="42"/>
      <c r="B23" s="42"/>
      <c r="C23" s="44"/>
      <c r="D23" s="45"/>
      <c r="E23" s="45"/>
      <c r="F23" s="50"/>
      <c r="G23" s="47"/>
      <c r="H23" s="48"/>
      <c r="I23" s="49"/>
      <c r="M23" s="57"/>
      <c r="N23" s="52" t="s">
        <v>21</v>
      </c>
      <c r="O23" s="54">
        <f>AVERAGE(D13:D20)</f>
        <v>35070.375</v>
      </c>
    </row>
    <row r="24" spans="1:15" x14ac:dyDescent="0.35">
      <c r="C24" s="31"/>
      <c r="M24" s="5"/>
      <c r="N24" s="5"/>
    </row>
    <row r="25" spans="1:15" x14ac:dyDescent="0.35">
      <c r="M25" s="5"/>
      <c r="N25" s="5"/>
    </row>
    <row r="26" spans="1:15" x14ac:dyDescent="0.35">
      <c r="M26" s="58" t="s">
        <v>22</v>
      </c>
      <c r="N26" s="59"/>
    </row>
    <row r="27" spans="1:15" x14ac:dyDescent="0.35">
      <c r="M27" s="17" t="s">
        <v>23</v>
      </c>
      <c r="N27" s="55">
        <f>(O23-O20)/(O22-O19)</f>
        <v>27.005367366412337</v>
      </c>
    </row>
    <row r="28" spans="1:15" x14ac:dyDescent="0.35">
      <c r="M28" s="5"/>
      <c r="N28" s="5"/>
    </row>
    <row r="29" spans="1:15" x14ac:dyDescent="0.35">
      <c r="G29" s="60"/>
      <c r="M29" s="58" t="s">
        <v>24</v>
      </c>
      <c r="N29" s="59"/>
    </row>
    <row r="30" spans="1:15" x14ac:dyDescent="0.35">
      <c r="M30" s="52" t="s">
        <v>25</v>
      </c>
      <c r="N30" s="55">
        <f>O20-N27 *O19</f>
        <v>33807.123926526714</v>
      </c>
    </row>
    <row r="34" spans="10:13" x14ac:dyDescent="0.35">
      <c r="M34" s="4" t="s">
        <v>9</v>
      </c>
    </row>
    <row r="35" spans="10:13" x14ac:dyDescent="0.35">
      <c r="M35" s="4" t="s">
        <v>10</v>
      </c>
    </row>
    <row r="36" spans="10:13" x14ac:dyDescent="0.35">
      <c r="M36" s="4" t="s">
        <v>7</v>
      </c>
    </row>
    <row r="43" spans="10:13" x14ac:dyDescent="0.35">
      <c r="J43" s="32"/>
    </row>
  </sheetData>
  <mergeCells count="4">
    <mergeCell ref="M19:M20"/>
    <mergeCell ref="M22:M23"/>
    <mergeCell ref="M26:N26"/>
    <mergeCell ref="M29:N29"/>
  </mergeCells>
  <conditionalFormatting sqref="H6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6:H21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7:H21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1:I1048576">
    <cfRule type="iconSet" priority="3">
      <iconSet iconSet="5Arrows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J20">
    <cfRule type="iconSet" priority="2">
      <iconSet>
        <cfvo type="percent" val="0"/>
        <cfvo type="num" val="0"/>
        <cfvo type="num" val="0"/>
      </iconSet>
    </cfRule>
  </conditionalFormatting>
  <conditionalFormatting sqref="H1:H104857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4"/>
  <sheetViews>
    <sheetView workbookViewId="0">
      <selection activeCell="D5" sqref="D5"/>
    </sheetView>
  </sheetViews>
  <sheetFormatPr baseColWidth="10" defaultRowHeight="15" x14ac:dyDescent="0.25"/>
  <sheetData>
    <row r="2" spans="2:2" x14ac:dyDescent="0.25">
      <c r="B2" s="1">
        <v>34562</v>
      </c>
    </row>
    <row r="4" spans="2:2" x14ac:dyDescent="0.25">
      <c r="B4" s="2">
        <f ca="1">(TODAY()-B2)/365</f>
        <v>22.536986301369861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</vt:vector>
  </HeadingPairs>
  <TitlesOfParts>
    <vt:vector size="4" baseType="lpstr">
      <vt:lpstr>Electro Chill</vt:lpstr>
      <vt:lpstr>Feuil2</vt:lpstr>
      <vt:lpstr>Feuil3</vt:lpstr>
      <vt:lpstr>Graph1</vt:lpstr>
    </vt:vector>
  </TitlesOfParts>
  <Company>Croix Rouge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Croix Rouge</dc:creator>
  <cp:lastModifiedBy>Croix Rouge</cp:lastModifiedBy>
  <cp:lastPrinted>2017-02-21T15:34:12Z</cp:lastPrinted>
  <dcterms:created xsi:type="dcterms:W3CDTF">2017-02-08T14:25:30Z</dcterms:created>
  <dcterms:modified xsi:type="dcterms:W3CDTF">2017-02-22T16:30:26Z</dcterms:modified>
</cp:coreProperties>
</file>