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G:\Travail\"/>
    </mc:Choice>
  </mc:AlternateContent>
  <bookViews>
    <workbookView xWindow="0" yWindow="0" windowWidth="19200" windowHeight="8616" tabRatio="765" activeTab="1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</sheets>
  <externalReferences>
    <externalReference r:id="rId6"/>
    <externalReference r:id="rId7"/>
  </externalReferences>
  <definedNames>
    <definedName name="_xlnm._FilterDatabase" localSheetId="2" hidden="1">'Historique des gardes'!$A$5:$U$6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gardes'!$X$1:$Z$4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_xlnm.Print_Titles" localSheetId="2">'Historique des gardes'!$A:$B,'Historique des gardes'!$1:$5</definedName>
    <definedName name="_xlnm.Print_Titles" localSheetId="0">'Liste des médecins'!$1:$3</definedName>
    <definedName name="listeacte">[2]ACCUEIL!$K$17:$K$34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  <definedName name="_xlnm.Print_Area" localSheetId="2">'Historique des gardes'!$E$1:$U$6</definedName>
  </definedNames>
  <calcPr calcId="162913"/>
  <pivotCaches>
    <pivotCache cacheId="24" r:id="rId8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K10" i="3" l="1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R11" i="3"/>
  <c r="Q11" i="3"/>
  <c r="G11" i="3"/>
  <c r="R10" i="3"/>
  <c r="Q10" i="3"/>
  <c r="G10" i="3"/>
  <c r="Z1" i="1" l="1"/>
  <c r="Y1" i="1"/>
  <c r="X1" i="1"/>
  <c r="K13" i="5"/>
  <c r="K9" i="5"/>
  <c r="T2" i="1" l="1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Z4" i="1"/>
  <c r="Y3" i="1"/>
  <c r="X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Q57" i="3"/>
  <c r="R57" i="3" s="1"/>
  <c r="Q56" i="3"/>
  <c r="R56" i="3" s="1"/>
  <c r="Q55" i="3"/>
  <c r="R55" i="3" s="1"/>
  <c r="Q54" i="3"/>
  <c r="R54" i="3" s="1"/>
  <c r="Q53" i="3"/>
  <c r="R53" i="3" s="1"/>
  <c r="Q52" i="3"/>
  <c r="R52" i="3" s="1"/>
  <c r="Q51" i="3"/>
  <c r="R51" i="3" s="1"/>
  <c r="Q50" i="3"/>
  <c r="R50" i="3" s="1"/>
  <c r="Q49" i="3"/>
  <c r="R49" i="3" s="1"/>
  <c r="X42" i="3"/>
  <c r="Q48" i="3"/>
  <c r="R48" i="3" s="1"/>
  <c r="X41" i="3"/>
  <c r="Q47" i="3"/>
  <c r="R47" i="3" s="1"/>
  <c r="X40" i="3"/>
  <c r="Q46" i="3"/>
  <c r="R46" i="3" s="1"/>
  <c r="X39" i="3"/>
  <c r="Q45" i="3"/>
  <c r="R45" i="3" s="1"/>
  <c r="X38" i="3"/>
  <c r="Q44" i="3"/>
  <c r="R44" i="3" s="1"/>
  <c r="X37" i="3"/>
  <c r="Q43" i="3"/>
  <c r="R43" i="3" s="1"/>
  <c r="X36" i="3"/>
  <c r="Q42" i="3"/>
  <c r="R42" i="3" s="1"/>
  <c r="X35" i="3"/>
  <c r="Q41" i="3"/>
  <c r="R41" i="3" s="1"/>
  <c r="X34" i="3"/>
  <c r="Q40" i="3"/>
  <c r="R40" i="3" s="1"/>
  <c r="X33" i="3"/>
  <c r="Q39" i="3"/>
  <c r="R39" i="3" s="1"/>
  <c r="X32" i="3"/>
  <c r="Q38" i="3"/>
  <c r="R38" i="3" s="1"/>
  <c r="X31" i="3"/>
  <c r="Q37" i="3"/>
  <c r="R37" i="3" s="1"/>
  <c r="X30" i="3"/>
  <c r="Q36" i="3"/>
  <c r="R36" i="3" s="1"/>
  <c r="X29" i="3"/>
  <c r="Q35" i="3"/>
  <c r="R35" i="3" s="1"/>
  <c r="X28" i="3"/>
  <c r="Q34" i="3"/>
  <c r="R34" i="3" s="1"/>
  <c r="X27" i="3"/>
  <c r="Q33" i="3"/>
  <c r="R33" i="3" s="1"/>
  <c r="X26" i="3"/>
  <c r="Q32" i="3"/>
  <c r="R32" i="3" s="1"/>
  <c r="X25" i="3"/>
  <c r="Q31" i="3"/>
  <c r="R31" i="3" s="1"/>
  <c r="Q30" i="3"/>
  <c r="R30" i="3" s="1"/>
  <c r="Q29" i="3"/>
  <c r="R29" i="3" s="1"/>
  <c r="Q28" i="3"/>
  <c r="R28" i="3" s="1"/>
  <c r="Q27" i="3"/>
  <c r="R27" i="3" s="1"/>
  <c r="Q26" i="3"/>
  <c r="R26" i="3" s="1"/>
  <c r="Q25" i="3"/>
  <c r="R25" i="3" s="1"/>
  <c r="Q24" i="3"/>
  <c r="R24" i="3" s="1"/>
  <c r="Q23" i="3"/>
  <c r="R23" i="3" s="1"/>
  <c r="Q22" i="3"/>
  <c r="R22" i="3" s="1"/>
  <c r="Q21" i="3"/>
  <c r="R21" i="3" s="1"/>
  <c r="X20" i="3"/>
  <c r="V20" i="3"/>
  <c r="Q20" i="3"/>
  <c r="R20" i="3" s="1"/>
  <c r="X19" i="3"/>
  <c r="V19" i="3"/>
  <c r="Q19" i="3"/>
  <c r="R19" i="3" s="1"/>
  <c r="X18" i="3"/>
  <c r="V18" i="3"/>
  <c r="Q18" i="3"/>
  <c r="R18" i="3" s="1"/>
  <c r="X17" i="3"/>
  <c r="Q17" i="3"/>
  <c r="R17" i="3" s="1"/>
  <c r="X16" i="3"/>
  <c r="Q16" i="3"/>
  <c r="R16" i="3" s="1"/>
  <c r="Q15" i="3"/>
  <c r="R15" i="3" s="1"/>
  <c r="Q14" i="3"/>
  <c r="R14" i="3" s="1"/>
  <c r="Q13" i="3"/>
  <c r="R13" i="3" s="1"/>
  <c r="Q12" i="3"/>
  <c r="R12" i="3" s="1"/>
  <c r="V16" i="3"/>
  <c r="V17" i="3"/>
  <c r="V21" i="3" l="1"/>
  <c r="T3" i="1"/>
  <c r="K93" i="5"/>
  <c r="K219" i="5"/>
  <c r="K155" i="5"/>
  <c r="K133" i="5"/>
  <c r="K91" i="5"/>
  <c r="K242" i="5"/>
  <c r="K132" i="5"/>
  <c r="K125" i="5"/>
  <c r="K25" i="5"/>
  <c r="K45" i="5"/>
  <c r="K205" i="5"/>
  <c r="K18" i="5"/>
  <c r="K173" i="5"/>
  <c r="K152" i="5"/>
  <c r="K172" i="5"/>
  <c r="K17" i="5"/>
  <c r="K162" i="5"/>
  <c r="K149" i="5"/>
  <c r="K200" i="5"/>
  <c r="K213" i="5"/>
  <c r="K122" i="5"/>
  <c r="K234" i="5"/>
  <c r="K60" i="5"/>
  <c r="K241" i="5"/>
  <c r="K232" i="5"/>
  <c r="K90" i="5"/>
  <c r="K96" i="5"/>
  <c r="K77" i="5"/>
  <c r="K229" i="5"/>
  <c r="K19" i="5"/>
  <c r="K97" i="5"/>
  <c r="K30" i="5"/>
  <c r="K195" i="5"/>
  <c r="K206" i="5"/>
  <c r="K158" i="5"/>
  <c r="K55" i="5"/>
  <c r="K182" i="5"/>
  <c r="K39" i="5"/>
  <c r="K94" i="5"/>
  <c r="K70" i="5"/>
  <c r="K210" i="5"/>
  <c r="K236" i="5"/>
  <c r="K156" i="5"/>
  <c r="K203" i="5"/>
  <c r="K224" i="5"/>
  <c r="K75" i="5"/>
  <c r="K146" i="5"/>
  <c r="K185" i="5"/>
  <c r="K131" i="5"/>
  <c r="K148" i="5"/>
  <c r="K20" i="5"/>
  <c r="K72" i="5"/>
  <c r="K197" i="5"/>
  <c r="K169" i="5"/>
  <c r="K79" i="5"/>
  <c r="K176" i="5"/>
  <c r="K237" i="5"/>
  <c r="K186" i="5"/>
  <c r="K106" i="5"/>
  <c r="K208" i="5"/>
  <c r="K233" i="5"/>
  <c r="K26" i="5"/>
  <c r="K153" i="5"/>
  <c r="K100" i="5"/>
  <c r="K239" i="5"/>
  <c r="K103" i="5"/>
  <c r="K92" i="5"/>
  <c r="K129" i="5"/>
  <c r="K68" i="5"/>
  <c r="K188" i="5"/>
  <c r="K112" i="5"/>
  <c r="K58" i="5"/>
  <c r="K8" i="5"/>
  <c r="K126" i="5"/>
  <c r="K161" i="5"/>
  <c r="K111" i="5"/>
  <c r="K128" i="5"/>
  <c r="K157" i="5"/>
  <c r="K73" i="5"/>
  <c r="K218" i="5"/>
  <c r="K171" i="5"/>
  <c r="K34" i="5"/>
  <c r="K44" i="5"/>
  <c r="K228" i="5"/>
  <c r="K50" i="5"/>
  <c r="K124" i="5"/>
  <c r="K159" i="5"/>
  <c r="K180" i="5"/>
  <c r="K160" i="5"/>
  <c r="K108" i="5"/>
  <c r="K191" i="5"/>
  <c r="K89" i="5"/>
  <c r="K154" i="5"/>
  <c r="K243" i="5"/>
  <c r="K47" i="5"/>
  <c r="K222" i="5"/>
  <c r="K53" i="5"/>
  <c r="K137" i="5"/>
  <c r="K95" i="5"/>
  <c r="K71" i="5"/>
  <c r="K221" i="5"/>
  <c r="K175" i="5"/>
  <c r="K223" i="5"/>
  <c r="K33" i="5"/>
  <c r="K141" i="5"/>
  <c r="K227" i="5"/>
  <c r="K139" i="5"/>
  <c r="K65" i="5"/>
  <c r="K151" i="5"/>
  <c r="K142" i="5"/>
  <c r="K78" i="5"/>
  <c r="K81" i="5"/>
  <c r="K118" i="5"/>
  <c r="K27" i="5"/>
  <c r="K240" i="5"/>
  <c r="K57" i="5"/>
  <c r="K83" i="5"/>
  <c r="K28" i="5"/>
  <c r="K225" i="5"/>
  <c r="K52" i="5"/>
  <c r="K230" i="5"/>
  <c r="K214" i="5"/>
  <c r="K174" i="5"/>
  <c r="K29" i="5"/>
  <c r="K166" i="5"/>
  <c r="K114" i="5"/>
  <c r="K204" i="5"/>
  <c r="K193" i="5"/>
  <c r="K212" i="5"/>
  <c r="K16" i="5"/>
  <c r="K22" i="5"/>
  <c r="K107" i="5"/>
  <c r="K101" i="5"/>
  <c r="K167" i="5"/>
  <c r="K64" i="5"/>
  <c r="K136" i="5"/>
  <c r="K181" i="5"/>
  <c r="K11" i="5"/>
  <c r="K202" i="5"/>
  <c r="K41" i="5"/>
  <c r="K10" i="5"/>
  <c r="K130" i="5"/>
  <c r="K196" i="5"/>
  <c r="K117" i="5"/>
  <c r="K164" i="5"/>
  <c r="K116" i="5"/>
  <c r="K168" i="5"/>
  <c r="K87" i="5"/>
  <c r="K238" i="5"/>
  <c r="K35" i="5"/>
  <c r="K245" i="5"/>
  <c r="K104" i="5"/>
  <c r="K85" i="5"/>
  <c r="K199" i="5"/>
  <c r="K165" i="5"/>
  <c r="K49" i="5"/>
  <c r="K145" i="5"/>
  <c r="K21" i="5"/>
  <c r="K110" i="5"/>
  <c r="K74" i="5"/>
  <c r="K123" i="5"/>
  <c r="K24" i="5"/>
  <c r="K163" i="5"/>
  <c r="K183" i="5"/>
  <c r="K207" i="5"/>
  <c r="K42" i="5"/>
  <c r="K69" i="5"/>
  <c r="K31" i="5"/>
  <c r="K189" i="5"/>
  <c r="K105" i="5"/>
  <c r="K43" i="5"/>
  <c r="K140" i="5"/>
  <c r="K66" i="5"/>
  <c r="K14" i="5"/>
  <c r="K138" i="5"/>
  <c r="K37" i="5"/>
  <c r="K226" i="5"/>
  <c r="K115" i="5"/>
  <c r="K170" i="5"/>
  <c r="K217" i="5"/>
  <c r="K62" i="5"/>
  <c r="K211" i="5"/>
  <c r="K23" i="5"/>
  <c r="K119" i="5"/>
  <c r="K216" i="5"/>
  <c r="K15" i="5"/>
  <c r="K235" i="5"/>
  <c r="K59" i="5"/>
  <c r="K143" i="5"/>
  <c r="K215" i="5"/>
  <c r="K209" i="5"/>
  <c r="K187" i="5"/>
  <c r="K102" i="5"/>
  <c r="K198" i="5"/>
  <c r="K179" i="5"/>
  <c r="K184" i="5"/>
  <c r="K86" i="5"/>
  <c r="K56" i="5"/>
  <c r="K40" i="5"/>
  <c r="K80" i="5"/>
  <c r="K220" i="5"/>
  <c r="K244" i="5"/>
  <c r="K54" i="5"/>
  <c r="K231" i="5"/>
  <c r="K177" i="5"/>
  <c r="K84" i="5"/>
  <c r="K36" i="5"/>
  <c r="K63" i="5"/>
  <c r="K194" i="5"/>
  <c r="K46" i="5"/>
  <c r="K201" i="5"/>
  <c r="K12" i="5"/>
  <c r="K150" i="5"/>
  <c r="K98" i="5"/>
  <c r="K51" i="5"/>
  <c r="K121" i="5"/>
  <c r="K76" i="5"/>
  <c r="K38" i="5"/>
  <c r="K99" i="5"/>
  <c r="K88" i="5"/>
  <c r="K192" i="5"/>
  <c r="K48" i="5"/>
  <c r="K147" i="5"/>
  <c r="K134" i="5"/>
  <c r="K135" i="5"/>
  <c r="K144" i="5"/>
  <c r="K82" i="5"/>
  <c r="K190" i="5"/>
  <c r="K67" i="5"/>
  <c r="K32" i="5"/>
  <c r="K113" i="5"/>
  <c r="K120" i="5"/>
  <c r="K109" i="5"/>
  <c r="K246" i="5"/>
  <c r="K178" i="5"/>
  <c r="K127" i="5"/>
  <c r="K61" i="5"/>
</calcChain>
</file>

<file path=xl/comments1.xml><?xml version="1.0" encoding="utf-8"?>
<comments xmlns="http://schemas.openxmlformats.org/spreadsheetml/2006/main">
  <authors>
    <author>utilisateur</author>
  </authors>
  <commentList>
    <comment ref="F28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: 087/22.99.95</t>
        </r>
      </text>
    </comment>
    <comment ref="F81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087/22.80.73 si répondeur sur le prof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<sst xmlns="http://schemas.openxmlformats.org/spreadsheetml/2006/main" count="1776" uniqueCount="1187">
  <si>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</si>
  <si>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</si>
  <si>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</si>
  <si>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</si>
  <si>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</si>
  <si>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</si>
  <si>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</si>
  <si>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</si>
  <si>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</si>
  <si>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</si>
  <si>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</si>
  <si>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</si>
  <si>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Hon.</t>
  </si>
  <si>
    <t>Total reçu</t>
  </si>
  <si>
    <t>Statut</t>
  </si>
  <si>
    <t>Remarques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</si>
  <si>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</si>
  <si>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</si>
  <si>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</si>
  <si>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</si>
  <si>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</si>
  <si>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</si>
  <si>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</si>
  <si>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</si>
  <si>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</si>
  <si>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</si>
  <si>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</si>
  <si>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</si>
  <si>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</si>
  <si>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</si>
  <si>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</si>
  <si>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</si>
  <si>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</si>
  <si>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</si>
  <si>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</si>
  <si>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</si>
  <si>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</si>
  <si>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</si>
  <si>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</si>
  <si>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</si>
  <si>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</si>
  <si>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</si>
  <si>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</si>
  <si>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</si>
  <si>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</si>
  <si>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</si>
  <si>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</si>
  <si>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</si>
  <si>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</si>
  <si>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</si>
  <si>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</si>
  <si>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</si>
  <si>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</si>
  <si>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</si>
  <si>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</si>
  <si>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</si>
  <si>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</si>
  <si>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</si>
  <si>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</si>
  <si>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</si>
  <si>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</si>
  <si>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</si>
  <si>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</si>
  <si>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</si>
  <si>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</si>
  <si>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Code</t>
  </si>
  <si>
    <t>Médecins</t>
  </si>
  <si>
    <t>Total général</t>
  </si>
  <si>
    <t>Somme de Montant mutuelle</t>
  </si>
  <si>
    <t>Recherche par date de paiement</t>
  </si>
  <si>
    <t>TOTAL</t>
  </si>
  <si>
    <t>Mettre en surbrillance:</t>
  </si>
  <si>
    <t>Total surbrillance:</t>
  </si>
  <si>
    <t>Total reçu:</t>
  </si>
  <si>
    <t>ASD</t>
  </si>
  <si>
    <t>TM</t>
  </si>
  <si>
    <t>Consultation/Visite</t>
  </si>
  <si>
    <t>Consultation ou Visite</t>
  </si>
  <si>
    <t>Détail Acte</t>
  </si>
  <si>
    <t>Honoraire complet</t>
  </si>
  <si>
    <t>Filtre:</t>
  </si>
  <si>
    <t>Montant disponible</t>
  </si>
  <si>
    <t>Date de la garde</t>
  </si>
  <si>
    <t>PAIEMENTS CLOTURES</t>
  </si>
  <si>
    <t>Somme de TM</t>
  </si>
  <si>
    <t>Somme de Honoraire complet</t>
  </si>
  <si>
    <t>Date de paiement Mm.</t>
  </si>
  <si>
    <t>Somme paiements clôturés</t>
  </si>
  <si>
    <t>N° INAMI</t>
  </si>
  <si>
    <t>Téléphone</t>
  </si>
  <si>
    <t>E-mail</t>
  </si>
  <si>
    <t>ADLJU Arsalan</t>
  </si>
  <si>
    <t>ARENS Marie-Christine</t>
  </si>
  <si>
    <t>AL Ebru</t>
  </si>
  <si>
    <t>ALDENHOFF Catherine</t>
  </si>
  <si>
    <t>ANGELINE Marie</t>
  </si>
  <si>
    <t>ARNOULD Line</t>
  </si>
  <si>
    <t>Rue des Déportés, 3</t>
  </si>
  <si>
    <t>WELKENRAEDT</t>
  </si>
  <si>
    <t>1-66344-11-004</t>
  </si>
  <si>
    <t>aadlju@hotmail.com</t>
  </si>
  <si>
    <t>087/44.87.65</t>
  </si>
  <si>
    <t>Schwengelborn, 4</t>
  </si>
  <si>
    <t>AMEL</t>
  </si>
  <si>
    <t>1-69214-51-003</t>
  </si>
  <si>
    <t>080/21.73.11</t>
  </si>
  <si>
    <t>arens.mariechristine@gmail.com</t>
  </si>
  <si>
    <t>Maison Médicale Mosaïque - Rue des Sottais, 1</t>
  </si>
  <si>
    <t>VERVIERS</t>
  </si>
  <si>
    <t>1-69655-95-000</t>
  </si>
  <si>
    <t>087/31.62.90</t>
  </si>
  <si>
    <t>e.al@student.ulg.ac.be</t>
  </si>
  <si>
    <t xml:space="preserve">Le Brasero, Rue du palais, 151 </t>
  </si>
  <si>
    <t>1-77392-21-004</t>
  </si>
  <si>
    <t>087/68.67.49</t>
  </si>
  <si>
    <t>catherine.aldenhoff@hotmail.com</t>
  </si>
  <si>
    <t>Neuville Haut, 78</t>
  </si>
  <si>
    <t>VIELSALM</t>
  </si>
  <si>
    <t>1-68949-25-004</t>
  </si>
  <si>
    <t>080/68.45.80</t>
  </si>
  <si>
    <t>marie.angeline@alumni.ulg.ac.be</t>
  </si>
  <si>
    <t>Rue Albert 1er, 75</t>
  </si>
  <si>
    <t>DISON</t>
  </si>
  <si>
    <t>1-66967-67-004</t>
  </si>
  <si>
    <t>087/68.88.85</t>
  </si>
  <si>
    <t>linearnould@yahoo.com</t>
  </si>
  <si>
    <t>BAIVIER Renée</t>
  </si>
  <si>
    <t>BANNEUX Bernadette</t>
  </si>
  <si>
    <t>BARCLAY Catriona</t>
  </si>
  <si>
    <t>BECKERS Isabelle</t>
  </si>
  <si>
    <t>BELLEFLAMME Luc</t>
  </si>
  <si>
    <t>BEN JABALLAH Anouar</t>
  </si>
  <si>
    <t>BERCKMOES Jacques</t>
  </si>
  <si>
    <t>BEUKEN-FRANCHIMONT Anne</t>
  </si>
  <si>
    <t>BILLET Goele</t>
  </si>
  <si>
    <t>BINDELLE Philippe</t>
  </si>
  <si>
    <t>BLANCHARD Francis</t>
  </si>
  <si>
    <t>BONHOMME Donat</t>
  </si>
  <si>
    <t>BONHOMME Ludivine</t>
  </si>
  <si>
    <t>BONIVER Isabelle</t>
  </si>
  <si>
    <t>BONTEMS Anthony</t>
  </si>
  <si>
    <t>BOSCHETTI Annick</t>
  </si>
  <si>
    <t>BOUILLON Dominique</t>
  </si>
  <si>
    <t>BOUNAMEAU Michelle</t>
  </si>
  <si>
    <t>BOURDON Nicole</t>
  </si>
  <si>
    <t>BRAGA Silviu</t>
  </si>
  <si>
    <t>BREUER Verena</t>
  </si>
  <si>
    <t>BRULS Dominique</t>
  </si>
  <si>
    <t>BRUYERE Guy</t>
  </si>
  <si>
    <t>BULDGEN Bénédicte</t>
  </si>
  <si>
    <t>BURGEON Pascal</t>
  </si>
  <si>
    <t>Rue de Séroule,11</t>
  </si>
  <si>
    <t>1-64140-81-004</t>
  </si>
  <si>
    <t>087/22.77.11</t>
  </si>
  <si>
    <t>renee.baivier@skynet.be</t>
  </si>
  <si>
    <t>Rue des Villas, 3</t>
  </si>
  <si>
    <t>TROIS-PONTS</t>
  </si>
  <si>
    <t>1-63844-86-004</t>
  </si>
  <si>
    <t>080/68.46.92</t>
  </si>
  <si>
    <t>bernadette.banneux@hotmail.com</t>
  </si>
  <si>
    <t>Centre Médical Thier Mère Dieu - Thier Mère Dieu, 12</t>
  </si>
  <si>
    <t>1-78311-72-005</t>
  </si>
  <si>
    <t>087/30.60.90</t>
  </si>
  <si>
    <t>barclaycatriona@gmail.com</t>
  </si>
  <si>
    <t>Avenue Peltzer, 20</t>
  </si>
  <si>
    <t>1-69242-23-005</t>
  </si>
  <si>
    <t>087/22.06.85</t>
  </si>
  <si>
    <t>isabellebeckers87@gmail.com</t>
  </si>
  <si>
    <t>Place Communale, 29</t>
  </si>
  <si>
    <t>MONTZEN</t>
  </si>
  <si>
    <t>1-64218-03-004</t>
  </si>
  <si>
    <t>087/78.82.60</t>
  </si>
  <si>
    <t>luc.belleflamme@gmail.com</t>
  </si>
  <si>
    <t>Rue des Weines, 37</t>
  </si>
  <si>
    <t>ENSIVAL</t>
  </si>
  <si>
    <t>1-66066-95-004</t>
  </si>
  <si>
    <t>087/33.24.25</t>
  </si>
  <si>
    <t>anwar1114@yahoo.com</t>
  </si>
  <si>
    <t>Boulevard Chapman, 6</t>
  </si>
  <si>
    <t>SPA</t>
  </si>
  <si>
    <t>1-66310-45-004</t>
  </si>
  <si>
    <t>087/77.52.94</t>
  </si>
  <si>
    <t>jacques.berckmoes@skynet.be</t>
  </si>
  <si>
    <t>Rue de la Chênaie, 10</t>
  </si>
  <si>
    <t>CHAINEUX</t>
  </si>
  <si>
    <t>1-65862-08-004</t>
  </si>
  <si>
    <t>087/66.05.43</t>
  </si>
  <si>
    <t>anne.franchimont@laposte.net</t>
  </si>
  <si>
    <t>1-00018-86-004</t>
  </si>
  <si>
    <t>goelebillet@yahoo.de</t>
  </si>
  <si>
    <t>Hameval, 504</t>
  </si>
  <si>
    <t>CHARNEUX</t>
  </si>
  <si>
    <t>1-64720-83-004</t>
  </si>
  <si>
    <t>087/66.11.66</t>
  </si>
  <si>
    <t>philippe.bindelle@skynet.be</t>
  </si>
  <si>
    <t>Rue Albert Leclercqs, 42</t>
  </si>
  <si>
    <t>XHENDELESSE</t>
  </si>
  <si>
    <t>1-64930-67-004</t>
  </si>
  <si>
    <t>087/26.79.10</t>
  </si>
  <si>
    <t>domdicodel@skynet.be</t>
  </si>
  <si>
    <t>Rue Neuve, 65</t>
  </si>
  <si>
    <t>PEPINSTER</t>
  </si>
  <si>
    <t>1-64942-55-004</t>
  </si>
  <si>
    <t>087/46.16.16</t>
  </si>
  <si>
    <t>donatbo@skynet.be</t>
  </si>
  <si>
    <t>1-68787-90-004</t>
  </si>
  <si>
    <t>ludi1207@skynet.be</t>
  </si>
  <si>
    <t>Chemin du Pré Collin, 4</t>
  </si>
  <si>
    <t>SART</t>
  </si>
  <si>
    <t>1-68354-38-004</t>
  </si>
  <si>
    <t>087/77.42.10</t>
  </si>
  <si>
    <t>isabelleboniver264@hotmail.com</t>
  </si>
  <si>
    <t>1-69265-97-005</t>
  </si>
  <si>
    <t>anthony_bontems@hotmail.com</t>
  </si>
  <si>
    <t>1-66784-56-004</t>
  </si>
  <si>
    <t>a.boschetti@helmo.be</t>
  </si>
  <si>
    <t>Zum Mühlenbüchel, 2</t>
  </si>
  <si>
    <t>BÜLLINGEN</t>
  </si>
  <si>
    <t>1-64524-85-003</t>
  </si>
  <si>
    <t>080/64.79.49</t>
  </si>
  <si>
    <t>d.bouillon@skynet.be</t>
  </si>
  <si>
    <t>1-80777-31-003</t>
  </si>
  <si>
    <t>mbounameau@yahoo.fr</t>
  </si>
  <si>
    <t>Rue des Sports, 61</t>
  </si>
  <si>
    <t>STEMBERT</t>
  </si>
  <si>
    <t>1-65981-83-004</t>
  </si>
  <si>
    <t>087/33.94.92</t>
  </si>
  <si>
    <t>nicole.bourdon@hotmail.com</t>
  </si>
  <si>
    <t>Manderfeld, 97</t>
  </si>
  <si>
    <t>1-67246-79-004</t>
  </si>
  <si>
    <t>080/54.84.44</t>
  </si>
  <si>
    <t>silviu.braga@gmail.com</t>
  </si>
  <si>
    <t>Zur Rotheck, 11</t>
  </si>
  <si>
    <t>1-68929-45-003</t>
  </si>
  <si>
    <t>080/29.20.90</t>
  </si>
  <si>
    <t>breuer.verena86@gmail.com</t>
  </si>
  <si>
    <t>Rue du Barrage, 29</t>
  </si>
  <si>
    <t>ROBERTVILLE</t>
  </si>
  <si>
    <t>1-67240-85-004</t>
  </si>
  <si>
    <t>080/44.44.48</t>
  </si>
  <si>
    <t>dominique.bruls@hotmail.com</t>
  </si>
  <si>
    <t>Rue Neuve, 109</t>
  </si>
  <si>
    <t>1-64245-73-003</t>
  </si>
  <si>
    <t>087/46.98.36</t>
  </si>
  <si>
    <t>g.bruyere@skynet.be</t>
  </si>
  <si>
    <t>Nishaye, 30</t>
  </si>
  <si>
    <t>HENRI-CHAPELLE</t>
  </si>
  <si>
    <t>1-68792-85-004</t>
  </si>
  <si>
    <t>087/88.16.05</t>
  </si>
  <si>
    <t>b.buldgen@gmail.com</t>
  </si>
  <si>
    <t>Rue Devant l'Etang, 20</t>
  </si>
  <si>
    <t>MALMEDY</t>
  </si>
  <si>
    <t>1-65208-80-004</t>
  </si>
  <si>
    <t>080/33.99.26</t>
  </si>
  <si>
    <t>burgeon.pascal@gmail.com</t>
  </si>
  <si>
    <t>CALLENS Caroline</t>
  </si>
  <si>
    <t>CAMUS Bertrand</t>
  </si>
  <si>
    <t>CARLIER André</t>
  </si>
  <si>
    <t>CAVEZ Myriam</t>
  </si>
  <si>
    <t>CHANTEUX Anita</t>
  </si>
  <si>
    <t>CHARLIER Christian</t>
  </si>
  <si>
    <t>CHOFFRAY Jean-Luc</t>
  </si>
  <si>
    <t>CHOJNACKI Olivier</t>
  </si>
  <si>
    <t>CHRISTOPHE Jean-Pierre</t>
  </si>
  <si>
    <t>CLOES Philippe</t>
  </si>
  <si>
    <t>COHNEN Ingrid</t>
  </si>
  <si>
    <t>COLLARD Jean</t>
  </si>
  <si>
    <t>COLLIN André</t>
  </si>
  <si>
    <t>COMELIAU Patrick</t>
  </si>
  <si>
    <t>CONSTANT Léon</t>
  </si>
  <si>
    <t>CORTEIL Jérôme</t>
  </si>
  <si>
    <t>COUNET Jean-Jacques</t>
  </si>
  <si>
    <t>COUNET Pierre</t>
  </si>
  <si>
    <t>CROSSET Jean-Charles</t>
  </si>
  <si>
    <t>CRUTZEN Paul</t>
  </si>
  <si>
    <t>Rue de Jevigne, 33</t>
  </si>
  <si>
    <t>LIERNEUX</t>
  </si>
  <si>
    <t>1-69447-12-005</t>
  </si>
  <si>
    <t>080/31.92.92</t>
  </si>
  <si>
    <t>carolinecallens23@gmail.com</t>
  </si>
  <si>
    <t>Sur le Try, 14</t>
  </si>
  <si>
    <t>HERVE</t>
  </si>
  <si>
    <t>1-69309-53-006</t>
  </si>
  <si>
    <t>087/67.82.00</t>
  </si>
  <si>
    <t>dr.bertrandcamus@gmail.com</t>
  </si>
  <si>
    <t>Rue Haute, 8</t>
  </si>
  <si>
    <t>PLOMBIERES</t>
  </si>
  <si>
    <t>1-64393-22-004</t>
  </si>
  <si>
    <t>087/78.50.24</t>
  </si>
  <si>
    <t>dr.andre.carlier@skynet.be</t>
  </si>
  <si>
    <t>1-54750-62-004</t>
  </si>
  <si>
    <t>cavezmyriam@gmail.com</t>
  </si>
  <si>
    <t>Rue de l'Harmonie, 15</t>
  </si>
  <si>
    <t>1-65895-72-004</t>
  </si>
  <si>
    <t>087/66.09.00</t>
  </si>
  <si>
    <t>anita.chanteux@belgacom.net</t>
  </si>
  <si>
    <t>Rue César Franck, 175</t>
  </si>
  <si>
    <t>GEMMENICH</t>
  </si>
  <si>
    <t>1-64318-97-004</t>
  </si>
  <si>
    <t>087/78.48.53</t>
  </si>
  <si>
    <t>dr.charlier.christian@gmail.com</t>
  </si>
  <si>
    <t>Am Herrenbrühl, 23</t>
  </si>
  <si>
    <t>ST.VITH</t>
  </si>
  <si>
    <t>1-64903-94-004</t>
  </si>
  <si>
    <t>080/22.65.35</t>
  </si>
  <si>
    <t>jean-luc.choffray@base.be</t>
  </si>
  <si>
    <t>Rue Albert Baltus, 2</t>
  </si>
  <si>
    <t>AUBEL</t>
  </si>
  <si>
    <t>1-66703-40-004</t>
  </si>
  <si>
    <t>087/68.86.26</t>
  </si>
  <si>
    <t>olivier.chojnacki@gmail.com</t>
  </si>
  <si>
    <t>Rue du Bola 14</t>
  </si>
  <si>
    <t>GRAND-RECHAIN</t>
  </si>
  <si>
    <t>1-63837-93-004</t>
  </si>
  <si>
    <t>087/34.03.51</t>
  </si>
  <si>
    <t>jpchristophedoc@gmail.com</t>
  </si>
  <si>
    <t>Rue de la Station, 53</t>
  </si>
  <si>
    <t>1-66880-57-004</t>
  </si>
  <si>
    <t>087/44.62.67</t>
  </si>
  <si>
    <t>doccloes@skynet.be</t>
  </si>
  <si>
    <t>Route de St-Vith, 4</t>
  </si>
  <si>
    <t>WAIMES</t>
  </si>
  <si>
    <t>1-86722-03-004</t>
  </si>
  <si>
    <t>080/87.01.09</t>
  </si>
  <si>
    <t>drcohnen@gmail.com</t>
  </si>
  <si>
    <t>Rue Jean Jaures, 25</t>
  </si>
  <si>
    <t>ANDRIMONT</t>
  </si>
  <si>
    <t>1-65299-86-004</t>
  </si>
  <si>
    <t>087/31.28.48</t>
  </si>
  <si>
    <t>jean.collard@scarlet.be</t>
  </si>
  <si>
    <t>Routes des Blanches Pierres, 13</t>
  </si>
  <si>
    <t>FRANCORCHAMPS</t>
  </si>
  <si>
    <t>1-64175-46-004</t>
  </si>
  <si>
    <t>087/27.53.31</t>
  </si>
  <si>
    <t>dr.a-collin@laposte.net</t>
  </si>
  <si>
    <t>Tiège, 115-117</t>
  </si>
  <si>
    <t>JALHAY</t>
  </si>
  <si>
    <t>1-65744-29-004</t>
  </si>
  <si>
    <t>087/47.41.05</t>
  </si>
  <si>
    <t>patrick.comeliau@skynet.be</t>
  </si>
  <si>
    <t>1-65796-74-003</t>
  </si>
  <si>
    <t>087/68.68.33</t>
  </si>
  <si>
    <t>docconstant@gmail.com</t>
  </si>
  <si>
    <t xml:space="preserve">1-68738-42-004 </t>
  </si>
  <si>
    <t>jeromecorteil@gmail.com</t>
  </si>
  <si>
    <t>1-63843-87-004</t>
  </si>
  <si>
    <t>jean.jacques.counet@gmail.com</t>
  </si>
  <si>
    <t>Rue du Tombeux, 13bis</t>
  </si>
  <si>
    <t>1-64590-19-003</t>
  </si>
  <si>
    <t>087/31.42.14</t>
  </si>
  <si>
    <t>docteurcounet@gmail.com</t>
  </si>
  <si>
    <t>Rue des Pâquerettes, 36</t>
  </si>
  <si>
    <t>1-64817-83-004</t>
  </si>
  <si>
    <t>087/44.70.00</t>
  </si>
  <si>
    <t>jean-charles.crosset@skynet.be</t>
  </si>
  <si>
    <t>Rue des Genêts, 20</t>
  </si>
  <si>
    <t>1-64365-50-004</t>
  </si>
  <si>
    <t>080/44.57.44</t>
  </si>
  <si>
    <t>drpcrutzen@gmail.com</t>
  </si>
  <si>
    <t>Boulevard Chapman, 18</t>
  </si>
  <si>
    <t xml:space="preserve">1-68635-48-004 </t>
  </si>
  <si>
    <t>sdagrain@hotmail.com</t>
  </si>
  <si>
    <t>Rue de Verviers, 9</t>
  </si>
  <si>
    <t>BATTICE</t>
  </si>
  <si>
    <t>1-64718-85-004</t>
  </si>
  <si>
    <t>087/67.94.97</t>
  </si>
  <si>
    <t>docvidall@gmail.com</t>
  </si>
  <si>
    <t>Rotenbergplatz, 22</t>
  </si>
  <si>
    <t>EUPEN</t>
  </si>
  <si>
    <t>1-89378-63-004</t>
  </si>
  <si>
    <t>087/60.71.40</t>
  </si>
  <si>
    <t>leo_0371@yahoo.fr</t>
  </si>
  <si>
    <t>1-68288-07-003</t>
  </si>
  <si>
    <t>annedaron@hotmail.com</t>
  </si>
  <si>
    <t>1-63740-93-004</t>
  </si>
  <si>
    <t>guy.daron@proximus.be</t>
  </si>
  <si>
    <t>1-67537-79-003</t>
  </si>
  <si>
    <t>m.darssi@laposte.net</t>
  </si>
  <si>
    <t>Avenue Dewandre, 3b</t>
  </si>
  <si>
    <t>1-63833-97-004</t>
  </si>
  <si>
    <t>087/67.56.15</t>
  </si>
  <si>
    <t>philippedauby@yahoo.fr</t>
  </si>
  <si>
    <t>Hauptstrasse, 102</t>
  </si>
  <si>
    <t>RAEREN</t>
  </si>
  <si>
    <t>1-81203-90-004</t>
  </si>
  <si>
    <t>isabelle.dehottay@skynet.be</t>
  </si>
  <si>
    <t>1-64638-68-004</t>
  </si>
  <si>
    <t>jldeleuze@gmail.com</t>
  </si>
  <si>
    <t>Rue de Moresnet, 29</t>
  </si>
  <si>
    <t>LA CALAMINE</t>
  </si>
  <si>
    <t>1-65971-93-004</t>
  </si>
  <si>
    <t>087/65.72.20</t>
  </si>
  <si>
    <t>viviane.vancauwenberg@hotmail.com</t>
  </si>
  <si>
    <t>Rue Henri Ernotte, 5</t>
  </si>
  <si>
    <t>1-69015-56-004</t>
  </si>
  <si>
    <t>087/22 82 00</t>
  </si>
  <si>
    <t>bdederix@gmail.com</t>
  </si>
  <si>
    <t>Rue Fosse Roulette, 23</t>
  </si>
  <si>
    <t>1-64695-11-003</t>
  </si>
  <si>
    <t>080/21.62.70</t>
  </si>
  <si>
    <t>a_defourny@hotmail.com</t>
  </si>
  <si>
    <t>Rue Oscar Thimus, 33</t>
  </si>
  <si>
    <t>LIMBOURG</t>
  </si>
  <si>
    <t>1-64529-80-004</t>
  </si>
  <si>
    <t>087/76.20.81</t>
  </si>
  <si>
    <t>degrosemile@hotmail.com</t>
  </si>
  <si>
    <t xml:space="preserve">Rue Nishaye, 30 </t>
  </si>
  <si>
    <t>1-63751-82-004</t>
  </si>
  <si>
    <t>jdejalle@yahoo.fr</t>
  </si>
  <si>
    <t>Chaussée de Theux, 66</t>
  </si>
  <si>
    <t>HEUSY</t>
  </si>
  <si>
    <t>1-65022-72-004</t>
  </si>
  <si>
    <t>087/22.20.66</t>
  </si>
  <si>
    <t>x.delahautcabinet@skynet.be</t>
  </si>
  <si>
    <t>Parc, 7</t>
  </si>
  <si>
    <t>1-80737-71-003</t>
  </si>
  <si>
    <t>080/21.41.84</t>
  </si>
  <si>
    <t>delcodoc@scarlet.be</t>
  </si>
  <si>
    <t>1-67632-81-004</t>
  </si>
  <si>
    <t>087/22.06.34</t>
  </si>
  <si>
    <t>lilydeneffe@yahoo.fr</t>
  </si>
  <si>
    <t>Rue Albert Counson, 71</t>
  </si>
  <si>
    <t>1-68479-10-004</t>
  </si>
  <si>
    <t>087/27.07.21</t>
  </si>
  <si>
    <t>dequenneantoine@hotmail.com</t>
  </si>
  <si>
    <t>1-65578-01-004</t>
  </si>
  <si>
    <t>pascal.desonniaux@skynet.be</t>
  </si>
  <si>
    <t>Rue Laoureux, 18</t>
  </si>
  <si>
    <t>1-64560-49-004</t>
  </si>
  <si>
    <t>087/33.74.58</t>
  </si>
  <si>
    <t>eric.dessart57@gmail.com</t>
  </si>
  <si>
    <t>1-67893-14-003</t>
  </si>
  <si>
    <t>marienoelled@lamosaique.be</t>
  </si>
  <si>
    <t>Chaussée de la Seigneurie, 6</t>
  </si>
  <si>
    <t>PETIT RECHAIN</t>
  </si>
  <si>
    <t>1-69201-64-006</t>
  </si>
  <si>
    <t>087/31.68.00</t>
  </si>
  <si>
    <t>dewaidejulie@gmail.com</t>
  </si>
  <si>
    <t>Malmedyerstrasse, 64</t>
  </si>
  <si>
    <t>1-65012-82-004</t>
  </si>
  <si>
    <t>080/88.15.15</t>
  </si>
  <si>
    <t>diddendr@gmail.com</t>
  </si>
  <si>
    <t>Rue d'Aubel, 51</t>
  </si>
  <si>
    <t>1-64630-76-004</t>
  </si>
  <si>
    <t>087/67.55.85</t>
  </si>
  <si>
    <t>diec_kienxuan@hotmail.com</t>
  </si>
  <si>
    <t>Rue Ol Folle, 19</t>
  </si>
  <si>
    <t>1-65058-36-004</t>
  </si>
  <si>
    <t>080/33.95.06</t>
  </si>
  <si>
    <t>bruno.docquier@skynet.be</t>
  </si>
  <si>
    <t>Rue du Fierain, 1</t>
  </si>
  <si>
    <t>LAMBERMONT</t>
  </si>
  <si>
    <t>1-69148-20-005</t>
  </si>
  <si>
    <t>087/33.99.76</t>
  </si>
  <si>
    <t>jdodemont88@gmail.com</t>
  </si>
  <si>
    <t>Rue Félix Close, 32</t>
  </si>
  <si>
    <t>POLLEUR</t>
  </si>
  <si>
    <t>1-63521-21-004</t>
  </si>
  <si>
    <t>087/22.67.20</t>
  </si>
  <si>
    <t>dr.dumont.pierre@gmail.com</t>
  </si>
  <si>
    <t>Place de Rome, 19</t>
  </si>
  <si>
    <t>1-63580-59-004</t>
  </si>
  <si>
    <t>080/33.71.64</t>
  </si>
  <si>
    <t>ph.dutilleux@skynet.be</t>
  </si>
  <si>
    <t>Rue du Village, 57</t>
  </si>
  <si>
    <t>1-68275-20-004</t>
  </si>
  <si>
    <t>087/67.57.82</t>
  </si>
  <si>
    <t>duysenscharlotte@gmail.com</t>
  </si>
  <si>
    <t>DAGRAIN Sarah</t>
  </si>
  <si>
    <t>DALL'AGLIO Vivianne</t>
  </si>
  <si>
    <t>DANDJIN Léonie</t>
  </si>
  <si>
    <t>DARON Anne</t>
  </si>
  <si>
    <t>DARON Guy</t>
  </si>
  <si>
    <t>DARSSI Mustapha</t>
  </si>
  <si>
    <t>DAUBY Philippe</t>
  </si>
  <si>
    <t>DEHOTTAY Isabelle</t>
  </si>
  <si>
    <t>DE LEUZE Jean-Louis</t>
  </si>
  <si>
    <t>DECKERS Jean-Michel</t>
  </si>
  <si>
    <t>DEDERIX Bertrand</t>
  </si>
  <si>
    <t>DEFOURNY André</t>
  </si>
  <si>
    <t>DEGROS Emile</t>
  </si>
  <si>
    <t>DEJALLE Joseph</t>
  </si>
  <si>
    <t>DELAHAUT Xavier</t>
  </si>
  <si>
    <t>DELCOMINETTE Jean-Paul</t>
  </si>
  <si>
    <t>DENEFFE Lily</t>
  </si>
  <si>
    <t>DEQUENNE Antoine</t>
  </si>
  <si>
    <t>DESONNAUX Pascal</t>
  </si>
  <si>
    <t>DESSART Eric</t>
  </si>
  <si>
    <t>DESWYSEN Marie-Noël</t>
  </si>
  <si>
    <t>DEWAIDE Julie</t>
  </si>
  <si>
    <t>DIDDEN Jean-Paul</t>
  </si>
  <si>
    <t>DIEC KIEN Xuan</t>
  </si>
  <si>
    <t>DOCQUIER Bruno</t>
  </si>
  <si>
    <t>DODEMONT Jonathan</t>
  </si>
  <si>
    <t>DUMONT Pierre</t>
  </si>
  <si>
    <t>DUTILLEUX Philippe</t>
  </si>
  <si>
    <t>DUYSENS Charlotte</t>
  </si>
  <si>
    <t>Bergstrasse, 14</t>
  </si>
  <si>
    <t>1-68146-52-004</t>
  </si>
  <si>
    <t>drgregoryernst@gmail.com</t>
  </si>
  <si>
    <t>Rue du Tombeux, 49</t>
  </si>
  <si>
    <t>1-65899-68-004</t>
  </si>
  <si>
    <t>087/31.27.72</t>
  </si>
  <si>
    <t>cabinetjy@gmail.com</t>
  </si>
  <si>
    <t>Rue Reine Astrid, 36</t>
  </si>
  <si>
    <t>1-66162-96-004</t>
  </si>
  <si>
    <t>087/88.28.44</t>
  </si>
  <si>
    <t>patrick@depadoc.be</t>
  </si>
  <si>
    <t>ERNST Grégory</t>
  </si>
  <si>
    <t>ERNST Jean-Yves</t>
  </si>
  <si>
    <t>ESSER Patrick</t>
  </si>
  <si>
    <t>Hauptstrasse, 129</t>
  </si>
  <si>
    <t>1-71628-62-003</t>
  </si>
  <si>
    <t>christian.favoreel@gmail.com</t>
  </si>
  <si>
    <t>1-65238-50-004</t>
  </si>
  <si>
    <t>087.22.06.85</t>
  </si>
  <si>
    <t>fonsny.benoit@gmail.com</t>
  </si>
  <si>
    <t>Rue Henri Theek, 7</t>
  </si>
  <si>
    <t>GOE</t>
  </si>
  <si>
    <t>1-65367-18-004</t>
  </si>
  <si>
    <t>087/76.31.21</t>
  </si>
  <si>
    <t>beatrice.fourir@gmail.com</t>
  </si>
  <si>
    <t>Rue de l'Eglise,47a</t>
  </si>
  <si>
    <t>LONTZEN</t>
  </si>
  <si>
    <t>1-64401-14-004</t>
  </si>
  <si>
    <t>087/88.01.82</t>
  </si>
  <si>
    <t>franckwavreille@hotmail.be</t>
  </si>
  <si>
    <t>1-68016-85-004</t>
  </si>
  <si>
    <t>marc.franckh@gmail.com</t>
  </si>
  <si>
    <t>Rue de la Croix, 14</t>
  </si>
  <si>
    <t>1-69216-49-005</t>
  </si>
  <si>
    <t>087/88.17.44</t>
  </si>
  <si>
    <t>guillaume.fryns@student.uclouvain.be</t>
  </si>
  <si>
    <t>FAVOREEL Christian</t>
  </si>
  <si>
    <t>FONSNY Benoît</t>
  </si>
  <si>
    <t>FRANCKH Marc</t>
  </si>
  <si>
    <t>FOURIR Béatrice</t>
  </si>
  <si>
    <t>FRANCK Alain</t>
  </si>
  <si>
    <t>FRYNS Guillaume</t>
  </si>
  <si>
    <t>Rue Emile Vandervelde, 171</t>
  </si>
  <si>
    <t>WEGNEZ</t>
  </si>
  <si>
    <t>1-66038-26-004</t>
  </si>
  <si>
    <t>087/31.30.02</t>
  </si>
  <si>
    <t>sophie.gardier@gmail.com</t>
  </si>
  <si>
    <t>1-68322-70-004</t>
  </si>
  <si>
    <t>nathaliegilis@hotmail.com</t>
  </si>
  <si>
    <t>Route de Verviers, 9</t>
  </si>
  <si>
    <t>1-65458-24-004</t>
  </si>
  <si>
    <t>etienne.gillet@skynet.be</t>
  </si>
  <si>
    <t>Place de la Providence, 12</t>
  </si>
  <si>
    <t>1-64292-26-004</t>
  </si>
  <si>
    <t>087/77.43.95</t>
  </si>
  <si>
    <t>yvette.gillet@outlook.be</t>
  </si>
  <si>
    <t>1-67185-43-004</t>
  </si>
  <si>
    <t>joelle.gilon@skynet.be</t>
  </si>
  <si>
    <t>Avenue du Chaineux, 1</t>
  </si>
  <si>
    <t>1-66682-61-004</t>
  </si>
  <si>
    <t>087/23.25.16</t>
  </si>
  <si>
    <t>mireille.gloesener@skynet.be</t>
  </si>
  <si>
    <t>Rue du Maka, 1</t>
  </si>
  <si>
    <t>THEUX</t>
  </si>
  <si>
    <t>1-64862-38-004</t>
  </si>
  <si>
    <t>087/68.78.86</t>
  </si>
  <si>
    <t>clairegoffard@gmail.com</t>
  </si>
  <si>
    <t>Place Communale, 15</t>
  </si>
  <si>
    <t>1-65029-65-003</t>
  </si>
  <si>
    <t>087/78.63.48</t>
  </si>
  <si>
    <t>hilde.govaerts@skynet.be</t>
  </si>
  <si>
    <t>Maison Médicale La Bulle d'Air - Rue Albert 1er, 75</t>
  </si>
  <si>
    <t>1-68263-32-003</t>
  </si>
  <si>
    <t>monicagmir@yahoo.fr</t>
  </si>
  <si>
    <t>GARDIER Sophie</t>
  </si>
  <si>
    <t>GILIS Nathalie</t>
  </si>
  <si>
    <t>GILLET Etienne</t>
  </si>
  <si>
    <t xml:space="preserve">GILLET Yvette </t>
  </si>
  <si>
    <t>GILON Joelle</t>
  </si>
  <si>
    <t>GLOESENER Mireille</t>
  </si>
  <si>
    <t>GOFFARD Claire</t>
  </si>
  <si>
    <t>GOVAERTS Hilde</t>
  </si>
  <si>
    <t xml:space="preserve">Rue du bosquet,57 </t>
  </si>
  <si>
    <t>1-67701-12-003</t>
  </si>
  <si>
    <t>gunaydinzehra@hotmail.com</t>
  </si>
  <si>
    <t>GRIGORESCU Monica</t>
  </si>
  <si>
    <t>GUNAYDIN Zehra</t>
  </si>
  <si>
    <t xml:space="preserve">1-67559-57-004 </t>
  </si>
  <si>
    <t>087/44.89.67</t>
  </si>
  <si>
    <t>igballe@hotmail.be</t>
  </si>
  <si>
    <t>1-68729-51-003</t>
  </si>
  <si>
    <t>mhamacher1107@gmail.com</t>
  </si>
  <si>
    <t>Avenu Constant Grandprez, 52a</t>
  </si>
  <si>
    <t>STAVELOT</t>
  </si>
  <si>
    <t>1-63701-35-004</t>
  </si>
  <si>
    <t>080/86.31.88</t>
  </si>
  <si>
    <t>joseph.herbrand@skynet.be</t>
  </si>
  <si>
    <t xml:space="preserve">ROBERTVILLE </t>
  </si>
  <si>
    <t>1-67026-08-004</t>
  </si>
  <si>
    <t>cathy.hermann@skynet.be</t>
  </si>
  <si>
    <t>1-69423-36-005</t>
  </si>
  <si>
    <t>francoishick@gmail.com</t>
  </si>
  <si>
    <t>1-64040-84-004</t>
  </si>
  <si>
    <t>jean.hick@gmail.com</t>
  </si>
  <si>
    <t>Route de l'Amblève, 17/1</t>
  </si>
  <si>
    <t>STOUMONT</t>
  </si>
  <si>
    <t>1-66290-65-004</t>
  </si>
  <si>
    <t>080/78.62.40</t>
  </si>
  <si>
    <t>hotermans.andre@skynet.be</t>
  </si>
  <si>
    <t>Rue Tisman, 21</t>
  </si>
  <si>
    <t>1-64532-77-004</t>
  </si>
  <si>
    <t>087/68.65.21</t>
  </si>
  <si>
    <t>docdidierhuart1@gmail.com</t>
  </si>
  <si>
    <t>Libellenweg, 19</t>
  </si>
  <si>
    <t>MONTENAU</t>
  </si>
  <si>
    <t>1-64845-55-004</t>
  </si>
  <si>
    <t>080/34.06.34</t>
  </si>
  <si>
    <t>xavier.hurtgen@skynet.be</t>
  </si>
  <si>
    <t>HAJDINAJ Igballe</t>
  </si>
  <si>
    <t>HACKAMCHER Margot</t>
  </si>
  <si>
    <t>HERBRAND Joseph</t>
  </si>
  <si>
    <t>HERMANN Cathy</t>
  </si>
  <si>
    <t>HICK Jean</t>
  </si>
  <si>
    <t>HICK François</t>
  </si>
  <si>
    <t>HURTGEN Xavier</t>
  </si>
  <si>
    <t>HOTERMANS André</t>
  </si>
  <si>
    <t>HUART Didier</t>
  </si>
  <si>
    <t xml:space="preserve">Route des Bains, 13 </t>
  </si>
  <si>
    <t>1-67251-74-004</t>
  </si>
  <si>
    <t>080/33.99.61</t>
  </si>
  <si>
    <t>domenico.iacono@gmail.com</t>
  </si>
  <si>
    <t>Route de l'Amblève, 112</t>
  </si>
  <si>
    <t>1-68594-89-003</t>
  </si>
  <si>
    <t>080/78.63.41</t>
  </si>
  <si>
    <t>aivanov8@hotmail.com</t>
  </si>
  <si>
    <t>IACONO Domenico</t>
  </si>
  <si>
    <t>IVANOV Alexandre</t>
  </si>
  <si>
    <t>Chaussée de la Seigneurie, 25</t>
  </si>
  <si>
    <t>1-64925-72-004</t>
  </si>
  <si>
    <t>087/31.12.56</t>
  </si>
  <si>
    <t>jp.jacob@skynet.be</t>
  </si>
  <si>
    <t>Rue des 600 Franchimontois, 41</t>
  </si>
  <si>
    <t>1-66707-36-004</t>
  </si>
  <si>
    <t>087/53.06.33</t>
  </si>
  <si>
    <t>docteurjamar@skynet.be</t>
  </si>
  <si>
    <t>Rue de la Chapelle, 39</t>
  </si>
  <si>
    <t>1-67990-14-004</t>
  </si>
  <si>
    <t>087/33.00.89</t>
  </si>
  <si>
    <t>lilly29janssen@gmail.com</t>
  </si>
  <si>
    <t>1-65205-83-003</t>
  </si>
  <si>
    <t>087/65.36.66</t>
  </si>
  <si>
    <t>doktor.janssen@skynet.be</t>
  </si>
  <si>
    <t>Place communale, 5</t>
  </si>
  <si>
    <t>1-64043-81-004</t>
  </si>
  <si>
    <t>087/33.94.93</t>
  </si>
  <si>
    <t>m.jason@skynet.be</t>
  </si>
  <si>
    <t>Avenue des Jardins, 10</t>
  </si>
  <si>
    <t>1-68232-63-004</t>
  </si>
  <si>
    <t>jehinf@hotmail.com</t>
  </si>
  <si>
    <t>Rue de l'Hotel de ville, 28</t>
  </si>
  <si>
    <t>1-67851-56-004</t>
  </si>
  <si>
    <t>087/77.14.33</t>
  </si>
  <si>
    <t>mariejeh@yahoo.fr</t>
  </si>
  <si>
    <t>1-66698-45-004</t>
  </si>
  <si>
    <t>080/64.70.10</t>
  </si>
  <si>
    <t>alexander.jenniges@gmail.com</t>
  </si>
  <si>
    <t>1-64308-10-004</t>
  </si>
  <si>
    <t>belamed@hotmail.com</t>
  </si>
  <si>
    <t>1-68139-59-004</t>
  </si>
  <si>
    <t>ejunkerdelgado@hotmail.com</t>
  </si>
  <si>
    <t>JACOB Jean-Pierre</t>
  </si>
  <si>
    <t>JENNIGES Alexander</t>
  </si>
  <si>
    <t>JAMAR Gabriel</t>
  </si>
  <si>
    <t>JANSSEN Elisabeth</t>
  </si>
  <si>
    <t>JANSSEN Erick</t>
  </si>
  <si>
    <t>JASON Michel</t>
  </si>
  <si>
    <t>JEHIN François</t>
  </si>
  <si>
    <t>JEHIN Marie</t>
  </si>
  <si>
    <t>JOSKIN Benoît</t>
  </si>
  <si>
    <t>JUNKER Eric</t>
  </si>
  <si>
    <t>Rue Deru Dehayes, 4</t>
  </si>
  <si>
    <t>1-66723-20-003</t>
  </si>
  <si>
    <t>087/22.40.22</t>
  </si>
  <si>
    <t>claude.kaivers.docs@gmail.com</t>
  </si>
  <si>
    <t>Thommen, 69a</t>
  </si>
  <si>
    <t>THOMMEN</t>
  </si>
  <si>
    <t>1-66732-11-004</t>
  </si>
  <si>
    <t>080/42.03.18</t>
  </si>
  <si>
    <t>keusb@skynet.be</t>
  </si>
  <si>
    <t>Haasstrasse, 33</t>
  </si>
  <si>
    <t>1-6404975-003</t>
  </si>
  <si>
    <t>087/74.20.92</t>
  </si>
  <si>
    <t>christine.mockel-kocks@skynet.be</t>
  </si>
  <si>
    <t>MANDERFELD</t>
  </si>
  <si>
    <t>1-69131-37-004</t>
  </si>
  <si>
    <t>isabelle.progesund@gmail.com</t>
  </si>
  <si>
    <t>He de la Bruyère, 16</t>
  </si>
  <si>
    <t>1-66223-35-004</t>
  </si>
  <si>
    <t>080/77.07.18</t>
  </si>
  <si>
    <t>kouambolivie@gmail.com</t>
  </si>
  <si>
    <t>Avenue Reine Astrid, 63</t>
  </si>
  <si>
    <t>1-67147-81-004</t>
  </si>
  <si>
    <t>087/75.39.14</t>
  </si>
  <si>
    <t>w.kuo@hotmail.com</t>
  </si>
  <si>
    <t>1-64559-50-004</t>
  </si>
  <si>
    <t>087/33.09.13</t>
  </si>
  <si>
    <t>Rue Derrière la Vaulx, 49</t>
  </si>
  <si>
    <t>1-67353-69-003</t>
  </si>
  <si>
    <t>080/22.15.17</t>
  </si>
  <si>
    <t>astridkupper@hotmail.com</t>
  </si>
  <si>
    <t>Rue Lucien Defays, 25</t>
  </si>
  <si>
    <t>1-67202-26-004</t>
  </si>
  <si>
    <t>087/31.44.83</t>
  </si>
  <si>
    <t>drkuz@hotmail.com</t>
  </si>
  <si>
    <t>KAIVERS Claude</t>
  </si>
  <si>
    <t>KEUS Béatrice</t>
  </si>
  <si>
    <t>KOCKS Christine</t>
  </si>
  <si>
    <t>KOHNEN Isabelle</t>
  </si>
  <si>
    <t>KOUAM Bolivie</t>
  </si>
  <si>
    <t>KUO Wee Min</t>
  </si>
  <si>
    <t>KUPPER Sandra</t>
  </si>
  <si>
    <t>KÜPPER Astrid</t>
  </si>
  <si>
    <t>KUZ Bayram</t>
  </si>
  <si>
    <t>Place de Rome, 11</t>
  </si>
  <si>
    <t>1-93450-65-004</t>
  </si>
  <si>
    <t>080/57.00.57</t>
  </si>
  <si>
    <t>florianelambrechts@msn.com</t>
  </si>
  <si>
    <t>Avenue Joseph Lejeune, 25</t>
  </si>
  <si>
    <t>1-65436-46-004</t>
  </si>
  <si>
    <t>080/68.49.02</t>
  </si>
  <si>
    <t>isabelle.laurent.doc@gmail.com</t>
  </si>
  <si>
    <t>ROBERVILLE</t>
  </si>
  <si>
    <t>1-69194-71-004</t>
  </si>
  <si>
    <t>muriel-l@hotmail.com</t>
  </si>
  <si>
    <t>1-63859-71-004</t>
  </si>
  <si>
    <t>leemansdoc@skynet.be</t>
  </si>
  <si>
    <t>1-68268-27-004</t>
  </si>
  <si>
    <t>veroniquelegros@cabchapman.be</t>
  </si>
  <si>
    <t>Rue des Chars à Bœufs, 5</t>
  </si>
  <si>
    <t>1-81043-56-004</t>
  </si>
  <si>
    <t>080/21.60.91</t>
  </si>
  <si>
    <t>f.lejeunedoc@skynet.be</t>
  </si>
  <si>
    <t>1-69505-51-006</t>
  </si>
  <si>
    <t>jean.lejeune@live.fr</t>
  </si>
  <si>
    <t>1-67438-81-004</t>
  </si>
  <si>
    <t>docteurnaude@gmail.com</t>
  </si>
  <si>
    <t>Bennetsborn, 8</t>
  </si>
  <si>
    <t>1-65025-69-004</t>
  </si>
  <si>
    <t>frlem@skynet.be</t>
  </si>
  <si>
    <t>Spitalstrasse, 36</t>
  </si>
  <si>
    <t>1-68507-79-004</t>
  </si>
  <si>
    <t>valerie_lemmens@yahoo.de</t>
  </si>
  <si>
    <t>Avenue des Platanes, 39</t>
  </si>
  <si>
    <t>1-66787-53-004</t>
  </si>
  <si>
    <t>087/33.24.22</t>
  </si>
  <si>
    <t>pierre.leonard@outlook.be</t>
  </si>
  <si>
    <t>Rue de la Saunerie 9</t>
  </si>
  <si>
    <t>1-64865-35-004</t>
  </si>
  <si>
    <t>087/31.31.80</t>
  </si>
  <si>
    <t>r-leonard@skynet.be</t>
  </si>
  <si>
    <t>Chaussée de la Seigneurrie, 6</t>
  </si>
  <si>
    <t>1-64530-79-004</t>
  </si>
  <si>
    <t>087/33.40.89</t>
  </si>
  <si>
    <t>palete@skynet.be</t>
  </si>
  <si>
    <t>1-67225-03-004</t>
  </si>
  <si>
    <t>veronique.letocart@gmail.com</t>
  </si>
  <si>
    <t>1-68656-27-004</t>
  </si>
  <si>
    <t>087/34.14.00</t>
  </si>
  <si>
    <t>jonathanlongton@hotmail.com</t>
  </si>
  <si>
    <t>Avenue Reine Astrid, 145</t>
  </si>
  <si>
    <t>1-67200-28-004</t>
  </si>
  <si>
    <t>087/ 64.61.91</t>
  </si>
  <si>
    <t>yannickloo@hotmail.com</t>
  </si>
  <si>
    <t>1-68814-63-003</t>
  </si>
  <si>
    <t>lukali_isabelle@hotmail.com</t>
  </si>
  <si>
    <t>Rue Guillaume Maisier, 12</t>
  </si>
  <si>
    <t>1-69090-78-004</t>
  </si>
  <si>
    <t>087/76.34.40</t>
  </si>
  <si>
    <t>jluszezek@gmail.com</t>
  </si>
  <si>
    <t>LAMBRECHTS Floriane</t>
  </si>
  <si>
    <t>LAURENT Isabelle</t>
  </si>
  <si>
    <t>LEDUR Muriel</t>
  </si>
  <si>
    <t>LEEMANS Alain</t>
  </si>
  <si>
    <t>LEGROS Véronique</t>
  </si>
  <si>
    <t>LEJEUNE Françoise</t>
  </si>
  <si>
    <t>LEJEUNE Jean</t>
  </si>
  <si>
    <t>LEMAIRE Aude</t>
  </si>
  <si>
    <t>LEMERCIER Françoise</t>
  </si>
  <si>
    <t>LEMMENS Valérie</t>
  </si>
  <si>
    <t>LEONARD Pierre</t>
  </si>
  <si>
    <t>LEONARD Roger</t>
  </si>
  <si>
    <t>LETE Pascal</t>
  </si>
  <si>
    <t>LETOCART Véronique</t>
  </si>
  <si>
    <t>LONGTON Jonathan</t>
  </si>
  <si>
    <t>LOO Yannick</t>
  </si>
  <si>
    <t>LUKALI Isabelle</t>
  </si>
  <si>
    <t>LUSZEZEK Jonathan</t>
  </si>
  <si>
    <t>Rue de Liège, 172/1</t>
  </si>
  <si>
    <t>1-68737-43-003</t>
  </si>
  <si>
    <t>087/64.40.54</t>
  </si>
  <si>
    <t>audmagette@gmail.com</t>
  </si>
  <si>
    <t>1-69145-23-005</t>
  </si>
  <si>
    <t>annelinemarganne@gmail.com</t>
  </si>
  <si>
    <t>Chaussée de la Seigneurie, 74</t>
  </si>
  <si>
    <t>1-92973-57-004</t>
  </si>
  <si>
    <t>087/33.77.72</t>
  </si>
  <si>
    <t>ion.marinescugheorghe@gmail.com</t>
  </si>
  <si>
    <t>Rue Hautmont, 37</t>
  </si>
  <si>
    <t>1-64434-78-003</t>
  </si>
  <si>
    <t>080/31.90.53</t>
  </si>
  <si>
    <t>martine.massaut@gmail.com</t>
  </si>
  <si>
    <t>An der Mühle, 8</t>
  </si>
  <si>
    <t>RECHT</t>
  </si>
  <si>
    <t>1-64055-69-004</t>
  </si>
  <si>
    <t>080/57.05.30</t>
  </si>
  <si>
    <t>luc.massenaux@skynet.be</t>
  </si>
  <si>
    <t>Val de Bouxhmont, 5</t>
  </si>
  <si>
    <t>1-65216-72-003</t>
  </si>
  <si>
    <t>087/67.81.40</t>
  </si>
  <si>
    <t>masson.ph@infonie.be</t>
  </si>
  <si>
    <t>Zum Walkerstal, 34</t>
  </si>
  <si>
    <t>BÜTGENBACH</t>
  </si>
  <si>
    <t>1-89478-60-009</t>
  </si>
  <si>
    <t>080/44.80.90</t>
  </si>
  <si>
    <t>fuhrmann.mathieu@arcor.de</t>
  </si>
  <si>
    <t>Rue de Verviers, 250</t>
  </si>
  <si>
    <t>1-68758-22-003</t>
  </si>
  <si>
    <t>087/33.44.88</t>
  </si>
  <si>
    <t>a.maurage@gmail.com</t>
  </si>
  <si>
    <t>1-69402-57-006</t>
  </si>
  <si>
    <t>cmayeres@student.ulg.ac.be</t>
  </si>
  <si>
    <t>Klebankgasse, 11</t>
  </si>
  <si>
    <t>1-67346-76-004</t>
  </si>
  <si>
    <t>christine_m@lycos.com</t>
  </si>
  <si>
    <t>Rue de l'Hôtel de Ville, 28</t>
  </si>
  <si>
    <t>1-64907-90-004</t>
  </si>
  <si>
    <t>michelmeuriscabmed@hotmail.com</t>
  </si>
  <si>
    <t>Place Elise Grandprez, 5</t>
  </si>
  <si>
    <t>1-64878-22-004</t>
  </si>
  <si>
    <t>080/86.34.50</t>
  </si>
  <si>
    <t>etiennemeys@hotmail.com</t>
  </si>
  <si>
    <t>Rue Ernotte, 5</t>
  </si>
  <si>
    <t>1-64829-71-004</t>
  </si>
  <si>
    <t>087/22.82.00</t>
  </si>
  <si>
    <t>brigitte.michotte@gmail.com</t>
  </si>
  <si>
    <t>DOLHAIN</t>
  </si>
  <si>
    <t>1-64048-76-004</t>
  </si>
  <si>
    <t>jpmilet@gmail.com</t>
  </si>
  <si>
    <t>1-68278-17-003</t>
  </si>
  <si>
    <t>sevmilet@hotmail.com</t>
  </si>
  <si>
    <t>1-69091-77-003</t>
  </si>
  <si>
    <t>moraymichele@gmail.com</t>
  </si>
  <si>
    <t>1-67436-83-004</t>
  </si>
  <si>
    <t>dr.md@praxiskompass.be</t>
  </si>
  <si>
    <t>1-69243-22-004</t>
  </si>
  <si>
    <t>drjennifermuller@gmail.com</t>
  </si>
  <si>
    <t>Rue d'Aubel, 1</t>
  </si>
  <si>
    <t>HOMBOURG</t>
  </si>
  <si>
    <t>1-66819-21-004</t>
  </si>
  <si>
    <t>087/78.85.80</t>
  </si>
  <si>
    <t>christophe.muselle@gmail.com</t>
  </si>
  <si>
    <t>1-96105-29-003</t>
  </si>
  <si>
    <t>muzembej-l@hotmail.fr</t>
  </si>
  <si>
    <t>MAGETTE Audrey</t>
  </si>
  <si>
    <t>MARGANNE Anneline</t>
  </si>
  <si>
    <t>MARINESCU Ion</t>
  </si>
  <si>
    <t>MASSAUT Martine</t>
  </si>
  <si>
    <t>MASSENAUX Luc</t>
  </si>
  <si>
    <t>MASSON Philippe</t>
  </si>
  <si>
    <t>MATHIEU Véronique</t>
  </si>
  <si>
    <t>MAURAGE Aurélie</t>
  </si>
  <si>
    <t>MAYERES Catherine</t>
  </si>
  <si>
    <t>MENNICKEN Christine</t>
  </si>
  <si>
    <t>MEURIS Michel</t>
  </si>
  <si>
    <t>MEYS Etienne</t>
  </si>
  <si>
    <t>MICHOTTE Brigitte</t>
  </si>
  <si>
    <t>MILET Jean-Pierre</t>
  </si>
  <si>
    <t>MILET Séverine</t>
  </si>
  <si>
    <t>MORAY Michèle</t>
  </si>
  <si>
    <t>MÜLLER Daniel</t>
  </si>
  <si>
    <t>MÜLLER Jennifer</t>
  </si>
  <si>
    <t>MUSELLE Christophe</t>
  </si>
  <si>
    <t>MUZEMBE Jean-Louis</t>
  </si>
  <si>
    <t>1-66818-22-004</t>
  </si>
  <si>
    <t>cecile.nelis@gmail.com</t>
  </si>
  <si>
    <t>Les Marlennes, 5</t>
  </si>
  <si>
    <t>1-63716-20-004</t>
  </si>
  <si>
    <t>080/86.21.84</t>
  </si>
  <si>
    <t>cach.nguyen7799@gmail.com</t>
  </si>
  <si>
    <t>Rue Felix close, 32</t>
  </si>
  <si>
    <t>POLLEUR-THEUX</t>
  </si>
  <si>
    <t>1-64999-95-004</t>
  </si>
  <si>
    <t>087/22.66.77</t>
  </si>
  <si>
    <t>patrick.noirfalisse@gmail.com</t>
  </si>
  <si>
    <t>Rue Jardon, 101</t>
  </si>
  <si>
    <t>1-65656-20-004</t>
  </si>
  <si>
    <t>087/66.09.39</t>
  </si>
  <si>
    <t>NELIS Cécile</t>
  </si>
  <si>
    <t>NGUYEN DINH Cach</t>
  </si>
  <si>
    <t>NOIRFALISSE Patrick</t>
  </si>
  <si>
    <t>NUYTS Luc</t>
  </si>
  <si>
    <t>Zur Nohn, 11a</t>
  </si>
  <si>
    <t>KETTENIS</t>
  </si>
  <si>
    <t>1-48145-71-004</t>
  </si>
  <si>
    <t>adriaan.oomen@gmail.com</t>
  </si>
  <si>
    <t>Rue de l'Usine, 17</t>
  </si>
  <si>
    <t>1-65077-17-004</t>
  </si>
  <si>
    <t>087/88.32.22</t>
  </si>
  <si>
    <t>doc.thierryorban@gmail.com</t>
  </si>
  <si>
    <t>Rue Servais, 59</t>
  </si>
  <si>
    <t>1-64447-65-004</t>
  </si>
  <si>
    <t>087/77.03.73</t>
  </si>
  <si>
    <t>bruno.oversteyns@skynet.be</t>
  </si>
  <si>
    <t>OOMEN Adriaan</t>
  </si>
  <si>
    <t>ORBAN Thierry</t>
  </si>
  <si>
    <t>OVERSTEYNS Bruno</t>
  </si>
  <si>
    <t>Oudler, 32a</t>
  </si>
  <si>
    <t>BURG-REULAND</t>
  </si>
  <si>
    <t>1-63836-94-004</t>
  </si>
  <si>
    <t>080/42.00.05</t>
  </si>
  <si>
    <t>docpalm@skynet.be</t>
  </si>
  <si>
    <t>1-67694-19-003</t>
  </si>
  <si>
    <t>087/44.78.62</t>
  </si>
  <si>
    <t>docteurmarcpapadopoulos@gmail.com</t>
  </si>
  <si>
    <t>Rue de Huy, 6</t>
  </si>
  <si>
    <t>BASSE-BODEUX</t>
  </si>
  <si>
    <t>1-66334-21-004</t>
  </si>
  <si>
    <t>080/68.46.62</t>
  </si>
  <si>
    <t>alpadoc@gmail.com</t>
  </si>
  <si>
    <t>Rue du Panorama, 29</t>
  </si>
  <si>
    <t>1-63191-60-004</t>
  </si>
  <si>
    <t>087/33.50.32</t>
  </si>
  <si>
    <t>julienparotte@skynet.be</t>
  </si>
  <si>
    <t>Grand'Place, 57</t>
  </si>
  <si>
    <t>1-65532-47-004</t>
  </si>
  <si>
    <t>087/31.73.15</t>
  </si>
  <si>
    <t>eric_peerboom@hotmail.com</t>
  </si>
  <si>
    <t>1-69343-19-006</t>
  </si>
  <si>
    <t>philippart.julien@gmail.com</t>
  </si>
  <si>
    <t>1-69215-50-003</t>
  </si>
  <si>
    <t>087/59.50.50</t>
  </si>
  <si>
    <t>philipps.charlotte@icloud.com</t>
  </si>
  <si>
    <t>Rue de l'Eglise, 5</t>
  </si>
  <si>
    <t>1-64386-29-004</t>
  </si>
  <si>
    <t>087/88.07.43</t>
  </si>
  <si>
    <t>picquoteric@compaqnet.be</t>
  </si>
  <si>
    <t>Rue Emile Vandervelde, 20</t>
  </si>
  <si>
    <t>1-66009-55-004</t>
  </si>
  <si>
    <t>087/46.23.23</t>
  </si>
  <si>
    <t>jean-louis.piette@skynet.be</t>
  </si>
  <si>
    <t>1-66902-35-004</t>
  </si>
  <si>
    <t>docpillitteri@yahoo.fr</t>
  </si>
  <si>
    <t>Cabinet Médical Le Caducée - Avenue Peltzer, 20</t>
  </si>
  <si>
    <t>1-68881-93-003</t>
  </si>
  <si>
    <t>celine8721@gmail.com</t>
  </si>
  <si>
    <t>Rue de la Bouvière, 23</t>
  </si>
  <si>
    <t>1-66261-94-004</t>
  </si>
  <si>
    <t>080/21.76.60</t>
  </si>
  <si>
    <t>jean.piter@skynet.be</t>
  </si>
  <si>
    <t>Avenue Reine Astrid, 119</t>
  </si>
  <si>
    <t>1-64016-11-004</t>
  </si>
  <si>
    <t>087/22.62.56</t>
  </si>
  <si>
    <t>jmplumhans@hotmail.com</t>
  </si>
  <si>
    <t>1-66832-08-004</t>
  </si>
  <si>
    <t>stephanie.poetgen@gmail.com</t>
  </si>
  <si>
    <t>PALM Heinrich</t>
  </si>
  <si>
    <t>PAPADOPOULOS Marc</t>
  </si>
  <si>
    <t>PARADA Alberto</t>
  </si>
  <si>
    <t>PAROTTE Julien</t>
  </si>
  <si>
    <t>PEERBOOM Eric</t>
  </si>
  <si>
    <t>PHILIPPART Julien</t>
  </si>
  <si>
    <t>PHILIPPS Charlotte</t>
  </si>
  <si>
    <t>PICQUOT Eric</t>
  </si>
  <si>
    <t>PIETTE Jean-Louis</t>
  </si>
  <si>
    <t>PILLITTERI Maria</t>
  </si>
  <si>
    <t>PIRENNE Céline</t>
  </si>
  <si>
    <t>PITER Jean</t>
  </si>
  <si>
    <t>PLUMHANS Jean-Marc</t>
  </si>
  <si>
    <t>PÖTGEN Stéphanie</t>
  </si>
  <si>
    <t>Rue Neuve, 15</t>
  </si>
  <si>
    <t>1-64827-73-003</t>
  </si>
  <si>
    <t>080/22.83.85</t>
  </si>
  <si>
    <t>lindaraquet@hotmail.com</t>
  </si>
  <si>
    <t>1-68823-54-003</t>
  </si>
  <si>
    <t>laure.remy@hotmail.be</t>
  </si>
  <si>
    <t>1-69411-48-006</t>
  </si>
  <si>
    <t>emilie.reniers@gmail.com</t>
  </si>
  <si>
    <t>1-69486-70-003</t>
  </si>
  <si>
    <t>damian_richter@hotmail.com</t>
  </si>
  <si>
    <t>Place de Rome, 11 bte 7</t>
  </si>
  <si>
    <t>1-63842-88-004</t>
  </si>
  <si>
    <t>080/33.08.37</t>
  </si>
  <si>
    <t>doc.robert@skynet.be</t>
  </si>
  <si>
    <t>1-69412-47-006</t>
  </si>
  <si>
    <t>robinet.celine@gmail.com</t>
  </si>
  <si>
    <t>1-65289-96-004</t>
  </si>
  <si>
    <t>dr.robinetpatrick@gmail.com</t>
  </si>
  <si>
    <t>Rue du Centre, 2</t>
  </si>
  <si>
    <t>1-64276-42-004</t>
  </si>
  <si>
    <t>087/88.23.12</t>
  </si>
  <si>
    <t>be.romer@belgacom.net</t>
  </si>
  <si>
    <t>1-68810-67-003</t>
  </si>
  <si>
    <t>romergaetan@hotmail.com</t>
  </si>
  <si>
    <t>1-67449-70-004</t>
  </si>
  <si>
    <t>roomspdoc@gmail.com</t>
  </si>
  <si>
    <t>Centre Médical Thier Mère Dieu - Av. de Spa, 21</t>
  </si>
  <si>
    <t>1-65121-70-003</t>
  </si>
  <si>
    <t>087/30.64.12</t>
  </si>
  <si>
    <t>rousseaujy@hotmail.com</t>
  </si>
  <si>
    <t>Avenue des Alliés, 9</t>
  </si>
  <si>
    <t>1-63318-30-004</t>
  </si>
  <si>
    <t>080/33.88.95</t>
  </si>
  <si>
    <t>philippe.royaux@skynet.be</t>
  </si>
  <si>
    <t>Rue de la Station, 55-57</t>
  </si>
  <si>
    <t>THIMISTER</t>
  </si>
  <si>
    <t>1-65672-04-004</t>
  </si>
  <si>
    <t>087/44.55.53</t>
  </si>
  <si>
    <t>jfr@ruwet.com</t>
  </si>
  <si>
    <t>RAQUET Linda</t>
  </si>
  <si>
    <t>REMY Laure</t>
  </si>
  <si>
    <t>RENIERS Emilie</t>
  </si>
  <si>
    <t>RICHTER Damian</t>
  </si>
  <si>
    <t>ROBERT Jacques</t>
  </si>
  <si>
    <t>ROBINET Céline</t>
  </si>
  <si>
    <t>ROBINET Patrick</t>
  </si>
  <si>
    <t>RÖMER Bernard</t>
  </si>
  <si>
    <t>RÖMER Gaetan</t>
  </si>
  <si>
    <t>ROOMANS Pascal</t>
  </si>
  <si>
    <t>ROUSSEAU Jean-Yves</t>
  </si>
  <si>
    <t>ROYAUX Philippe</t>
  </si>
  <si>
    <t>RUWET Jean-François</t>
  </si>
  <si>
    <t xml:space="preserve">Rue de l'Industrie, 1 </t>
  </si>
  <si>
    <t>1-66782-58-003</t>
  </si>
  <si>
    <t>087/44.55.15</t>
  </si>
  <si>
    <t>valerie.samain@gmail.com</t>
  </si>
  <si>
    <t>Rue Saint-Bernard, 61</t>
  </si>
  <si>
    <t>1-65999-65-004</t>
  </si>
  <si>
    <t>087/31.18.60</t>
  </si>
  <si>
    <t>dr.sander@skynet.be</t>
  </si>
  <si>
    <t>Avenue Ernotte, 5</t>
  </si>
  <si>
    <t>1-68094-07-004</t>
  </si>
  <si>
    <t>luisamable1980@yahoo.fr</t>
  </si>
  <si>
    <t>Place Saint Remacle, 17</t>
  </si>
  <si>
    <t>1-68450-39-004</t>
  </si>
  <si>
    <t>080/22.64.04</t>
  </si>
  <si>
    <t>marcsartor@icloud.com</t>
  </si>
  <si>
    <t>Weddemer Weg, 13</t>
  </si>
  <si>
    <t>WEYWERTZ</t>
  </si>
  <si>
    <t>1-64481-31-004</t>
  </si>
  <si>
    <t>080/44.57.30</t>
  </si>
  <si>
    <t>schmittmp@hotmail.com</t>
  </si>
  <si>
    <t>Eupenerstrasse, 158</t>
  </si>
  <si>
    <t>1-67971-33-004</t>
  </si>
  <si>
    <t>dr.med.schmitz@gmx.de</t>
  </si>
  <si>
    <t>Avenue du Chêne, 142</t>
  </si>
  <si>
    <t>1-64021-06-003</t>
  </si>
  <si>
    <t>087/33.67.73</t>
  </si>
  <si>
    <t>docteur.schmitz@skynet.be</t>
  </si>
  <si>
    <t>Neustrasse, 32</t>
  </si>
  <si>
    <t>1-68043-51-004</t>
  </si>
  <si>
    <t>marierose.schnackers@skynet.be</t>
  </si>
  <si>
    <t>Wiesenbachstrasse, 28b</t>
  </si>
  <si>
    <t>1-666-76-67-004</t>
  </si>
  <si>
    <t>080/22.72.00</t>
  </si>
  <si>
    <t>ellen.schorkops@skynet.be</t>
  </si>
  <si>
    <t>Place Général Jacques, 3a</t>
  </si>
  <si>
    <t>1-65437-45-004</t>
  </si>
  <si>
    <t>087/22.15.00</t>
  </si>
  <si>
    <t>docteur.schreiden@skynet.be</t>
  </si>
  <si>
    <t>1-64204-17-003</t>
  </si>
  <si>
    <t>marcseel@gmail.com</t>
  </si>
  <si>
    <t>1-80698-13-003</t>
  </si>
  <si>
    <t>mhdefourny@hotmail.fr</t>
  </si>
  <si>
    <t>1-65855-15-003</t>
  </si>
  <si>
    <t>benoit.skr@gmail.com</t>
  </si>
  <si>
    <t>1-64645-61-004</t>
  </si>
  <si>
    <t>sekretariat@drcloots.be</t>
  </si>
  <si>
    <t>1-69314-48-006</t>
  </si>
  <si>
    <t>yerdua_2@msn.com</t>
  </si>
  <si>
    <t>Route d'Eupen, 6</t>
  </si>
  <si>
    <t>BAELEN</t>
  </si>
  <si>
    <t>1-64704-02-004</t>
  </si>
  <si>
    <t>087/76.39.04</t>
  </si>
  <si>
    <t>xavier.stainier@yahoo.be</t>
  </si>
  <si>
    <t>1-67708-05-003</t>
  </si>
  <si>
    <t>drstaquet@gmail.com</t>
  </si>
  <si>
    <t>Rue Guillaume Maisier, 72</t>
  </si>
  <si>
    <t>1-67335-87-003</t>
  </si>
  <si>
    <t>087/76.45.45</t>
  </si>
  <si>
    <t>afst@msn.com</t>
  </si>
  <si>
    <t>1-67894-13-004</t>
  </si>
  <si>
    <t>a.straet@mmlebrasero.be</t>
  </si>
  <si>
    <t>1-69010-61-006</t>
  </si>
  <si>
    <t>vswinnen@alumni.ulg.ac.be</t>
  </si>
  <si>
    <t>SAMAIN Valérie</t>
  </si>
  <si>
    <t>SANDER Geneviève</t>
  </si>
  <si>
    <t>SANTOS Luis</t>
  </si>
  <si>
    <t>SARTOR Marc</t>
  </si>
  <si>
    <t>SCHMITT Marcel</t>
  </si>
  <si>
    <t>SCHMITZ Dirk</t>
  </si>
  <si>
    <t>SEEL Marc</t>
  </si>
  <si>
    <t>SCHMITZ Eric</t>
  </si>
  <si>
    <t>SCHNACKERS Marie-Rose</t>
  </si>
  <si>
    <t>SCHORKOPS Ellen</t>
  </si>
  <si>
    <t>SCHREIDEN Murielle</t>
  </si>
  <si>
    <t>SIMON Marie-Hélène</t>
  </si>
  <si>
    <t>SKRZYPEK Benoît</t>
  </si>
  <si>
    <t>SNIJCKERS Elisabeth</t>
  </si>
  <si>
    <t>SOLHEID Audrey</t>
  </si>
  <si>
    <t>STAINIER Xavier</t>
  </si>
  <si>
    <t>STAQUET Céline</t>
  </si>
  <si>
    <t>STEVENS Anne-Françoise</t>
  </si>
  <si>
    <t>STRAET Alain</t>
  </si>
  <si>
    <t>SWINNEN Véronique</t>
  </si>
  <si>
    <t>1-69657-93-005</t>
  </si>
  <si>
    <t>chrissoula.tanidis@hotmail.com</t>
  </si>
  <si>
    <t>1-68089-12-004</t>
  </si>
  <si>
    <t>asteheux@yahoo.fr</t>
  </si>
  <si>
    <t>Lichtenbuscherstrasse, 28</t>
  </si>
  <si>
    <t>EYNATTEN</t>
  </si>
  <si>
    <t>1-67558-58-004</t>
  </si>
  <si>
    <t>087/68.83.68</t>
  </si>
  <si>
    <t>frank_thomas@gmx.net</t>
  </si>
  <si>
    <t>1-69550-06-006</t>
  </si>
  <si>
    <t>helenetimmermann@hotmail.com</t>
  </si>
  <si>
    <t>1-65582-94-004</t>
  </si>
  <si>
    <t>mp.af@scarlet.be</t>
  </si>
  <si>
    <t>Rue Jules Cerexhe, 82</t>
  </si>
  <si>
    <t>1-65927-40-004</t>
  </si>
  <si>
    <t>087/35.10.84</t>
  </si>
  <si>
    <t>hamid.tricha@skynet.be</t>
  </si>
  <si>
    <t>TANIDIS Chrissoula</t>
  </si>
  <si>
    <t>TEHEUX Anne-Sophie</t>
  </si>
  <si>
    <t>THOMAS Frank</t>
  </si>
  <si>
    <t>TIMMERMANN Hélène</t>
  </si>
  <si>
    <t>TIQUET Marie-Pierre</t>
  </si>
  <si>
    <t>TRICHA Hamid</t>
  </si>
  <si>
    <t>VANDEN BULCK Bertrand</t>
  </si>
  <si>
    <t>VANDEN BULCK Christian</t>
  </si>
  <si>
    <t>VANDEN BULCK François</t>
  </si>
  <si>
    <t>VERHAEREN Guy</t>
  </si>
  <si>
    <t>WANG Xiaomei</t>
  </si>
  <si>
    <t>WARNIER Françoise</t>
  </si>
  <si>
    <t>WATHOUR Julie</t>
  </si>
  <si>
    <t>WERTS Carine</t>
  </si>
  <si>
    <t>WESTENBOHM Paul-André</t>
  </si>
  <si>
    <t>WILLEM Virginie</t>
  </si>
  <si>
    <t>WOJTOWSKI Philip</t>
  </si>
  <si>
    <t>ZEROUAL Amal</t>
  </si>
  <si>
    <t>Rue Haut Vinâve, 6a</t>
  </si>
  <si>
    <t>1-68610-73-004</t>
  </si>
  <si>
    <t>087/64.75.00</t>
  </si>
  <si>
    <t>vdbbertrand@gmail.com</t>
  </si>
  <si>
    <t>1-64126-95-004</t>
  </si>
  <si>
    <t>cvdb@cabvdb.be</t>
  </si>
  <si>
    <t>1-68431-58-004</t>
  </si>
  <si>
    <t>fvdb@cabvdb.be</t>
  </si>
  <si>
    <t>Place du Vinâve, 17</t>
  </si>
  <si>
    <t>1-65051-43-004</t>
  </si>
  <si>
    <t>087/55.54.34</t>
  </si>
  <si>
    <t>etiennehenri57@gmail.com</t>
  </si>
  <si>
    <t>1-68869-08-004</t>
  </si>
  <si>
    <t>dr.xm.wang@gmail.com</t>
  </si>
  <si>
    <t>Rue Mononk Jules, 15</t>
  </si>
  <si>
    <t>1-66260-95-004</t>
  </si>
  <si>
    <t>087/44.50.90</t>
  </si>
  <si>
    <t>fr.warnier@skynet.be</t>
  </si>
  <si>
    <t>1-67481-38-003</t>
  </si>
  <si>
    <t>wathourjulie@hotmail.com</t>
  </si>
  <si>
    <t>1-65390-92-004</t>
  </si>
  <si>
    <t>carine_werts@hotmail.com</t>
  </si>
  <si>
    <t>Wehdriggasse, 14</t>
  </si>
  <si>
    <t>RODT</t>
  </si>
  <si>
    <t>1-65217-71-004</t>
  </si>
  <si>
    <t>080/22.82.27</t>
  </si>
  <si>
    <t>pawestenbohm@gmail.com</t>
  </si>
  <si>
    <t>Thier du Viver, 280</t>
  </si>
  <si>
    <t>SART-LEZ-SPA</t>
  </si>
  <si>
    <t>1-67180-48-004</t>
  </si>
  <si>
    <t>virginiewillem@skynet.be</t>
  </si>
  <si>
    <t>Auf den Burgfeldern, 2</t>
  </si>
  <si>
    <t>1-09167-55-004</t>
  </si>
  <si>
    <t>080/44.50.47</t>
  </si>
  <si>
    <t>p.wojtowski@skynet.be</t>
  </si>
  <si>
    <t>1-69355-07-006</t>
  </si>
  <si>
    <t>a.zeroual@student.ulg.ac.be</t>
  </si>
  <si>
    <t>(vide)</t>
  </si>
  <si>
    <t>(Plusieurs éléments)</t>
  </si>
  <si>
    <t>16/201</t>
  </si>
  <si>
    <t>nuit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</si>
</sst>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</numFmts>
  <fonts count="31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FF"/>
      <name val="Arial"/>
      <family val="2"/>
    </font>
    <font>
      <b/>
      <sz val="10"/>
      <color theme="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51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/>
      <top style="thin">
        <color theme="9"/>
      </top>
      <bottom/>
      <diagonal/>
    </border>
    <border>
      <left style="thin">
        <color theme="9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 style="medium">
        <color theme="1"/>
      </right>
      <top style="thin">
        <color theme="9"/>
      </top>
      <bottom/>
      <diagonal/>
    </border>
  </borders>
  <cellStyleXfs count="5">
    <xf numFmtId="0" fontId="0" fillId="0" borderId="0"/>
    <xf numFmtId="0" fontId="13" fillId="0" borderId="0" applyNumberFormat="0" applyFill="0" applyBorder="0" applyAlignment="0" applyProtection="0"/>
    <xf numFmtId="0" fontId="16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25" fillId="0" borderId="0"/>
  </cellStyleXfs>
  <cellXfs count="150">
    <xf numFmtId="0" fontId="0" fillId="0" borderId="0" xfId="0"/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0" borderId="14" xfId="0" applyFont="1" applyBorder="1" applyAlignment="1" applyProtection="1">
      <alignment horizontal="right" vertical="center" indent="1"/>
      <protection locked="0"/>
    </xf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0" fontId="23" fillId="0" borderId="0" xfId="3" applyFont="1" applyFill="1" applyBorder="1" applyAlignment="1" applyProtection="1"/>
    <xf numFmtId="0" fontId="22" fillId="0" borderId="0" xfId="3" applyFill="1" applyBorder="1" applyAlignment="1" applyProtection="1"/>
    <xf numFmtId="0" fontId="22" fillId="0" borderId="0" xfId="3" applyFill="1" applyBorder="1" applyAlignment="1" applyProtection="1">
      <alignment horizontal="left"/>
    </xf>
    <xf numFmtId="0" fontId="23" fillId="0" borderId="0" xfId="3" applyFont="1" applyFill="1" applyBorder="1" applyAlignment="1" applyProtection="1">
      <alignment horizontal="left"/>
    </xf>
    <xf numFmtId="0" fontId="22" fillId="0" borderId="0" xfId="3" applyBorder="1" applyAlignment="1" applyProtection="1"/>
    <xf numFmtId="0" fontId="0" fillId="0" borderId="0" xfId="0" applyProtection="1">
      <protection locked="0"/>
    </xf>
    <xf numFmtId="0" fontId="0" fillId="0" borderId="0" xfId="0" applyProtection="1"/>
    <xf numFmtId="0" fontId="21" fillId="0" borderId="0" xfId="0" applyFont="1" applyFill="1" applyBorder="1" applyProtection="1"/>
    <xf numFmtId="0" fontId="21" fillId="0" borderId="0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/>
    <xf numFmtId="0" fontId="0" fillId="0" borderId="0" xfId="0" applyNumberFormat="1" applyProtection="1"/>
    <xf numFmtId="0" fontId="21" fillId="0" borderId="0" xfId="0" applyFont="1" applyFill="1" applyBorder="1" applyAlignment="1" applyProtection="1">
      <alignment horizontal="left"/>
    </xf>
    <xf numFmtId="0" fontId="21" fillId="0" borderId="0" xfId="2" applyFont="1" applyFill="1" applyBorder="1" applyAlignment="1" applyProtection="1">
      <alignment horizontal="center"/>
    </xf>
    <xf numFmtId="0" fontId="24" fillId="0" borderId="0" xfId="0" applyNumberFormat="1" applyFont="1" applyFill="1" applyBorder="1" applyAlignment="1" applyProtection="1">
      <alignment horizontal="center"/>
    </xf>
    <xf numFmtId="1" fontId="21" fillId="0" borderId="0" xfId="0" applyNumberFormat="1" applyFont="1" applyFill="1" applyBorder="1" applyAlignment="1" applyProtection="1">
      <alignment horizontal="left"/>
    </xf>
    <xf numFmtId="1" fontId="21" fillId="0" borderId="0" xfId="0" applyNumberFormat="1" applyFont="1" applyFill="1" applyBorder="1" applyAlignment="1" applyProtection="1">
      <alignment horizontal="center"/>
    </xf>
    <xf numFmtId="0" fontId="21" fillId="0" borderId="0" xfId="4" applyNumberFormat="1" applyFont="1" applyBorder="1" applyAlignment="1" applyProtection="1">
      <alignment horizontal="left"/>
    </xf>
    <xf numFmtId="0" fontId="21" fillId="0" borderId="0" xfId="4" applyNumberFormat="1" applyFont="1" applyBorder="1" applyAlignment="1" applyProtection="1"/>
    <xf numFmtId="0" fontId="26" fillId="0" borderId="0" xfId="0" applyFont="1" applyBorder="1" applyAlignment="1" applyProtection="1">
      <alignment horizontal="center"/>
    </xf>
    <xf numFmtId="0" fontId="21" fillId="0" borderId="0" xfId="2" applyFont="1" applyFill="1" applyBorder="1" applyAlignment="1" applyProtection="1">
      <alignment horizontal="left"/>
    </xf>
    <xf numFmtId="0" fontId="26" fillId="0" borderId="0" xfId="2" applyFont="1" applyFill="1" applyBorder="1" applyAlignment="1" applyProtection="1">
      <alignment horizontal="center"/>
    </xf>
    <xf numFmtId="0" fontId="21" fillId="0" borderId="0" xfId="0" applyFont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center"/>
    </xf>
    <xf numFmtId="0" fontId="21" fillId="0" borderId="0" xfId="0" applyFont="1" applyBorder="1" applyProtection="1"/>
    <xf numFmtId="0" fontId="26" fillId="0" borderId="0" xfId="0" applyFont="1" applyFill="1" applyBorder="1" applyAlignment="1" applyProtection="1">
      <alignment horizontal="center"/>
    </xf>
    <xf numFmtId="0" fontId="21" fillId="0" borderId="0" xfId="4" applyFont="1" applyBorder="1" applyAlignment="1" applyProtection="1">
      <alignment horizontal="left"/>
    </xf>
    <xf numFmtId="0" fontId="21" fillId="0" borderId="0" xfId="4" applyFont="1" applyBorder="1" applyProtection="1"/>
    <xf numFmtId="0" fontId="21" fillId="0" borderId="0" xfId="4" applyFont="1" applyFill="1" applyBorder="1" applyAlignment="1" applyProtection="1"/>
    <xf numFmtId="0" fontId="26" fillId="0" borderId="0" xfId="0" applyFont="1" applyFill="1" applyBorder="1" applyProtection="1"/>
    <xf numFmtId="0" fontId="29" fillId="0" borderId="0" xfId="0" applyFont="1" applyBorder="1" applyProtection="1"/>
    <xf numFmtId="0" fontId="26" fillId="0" borderId="0" xfId="0" applyNumberFormat="1" applyFont="1" applyFill="1" applyBorder="1" applyAlignment="1" applyProtection="1">
      <alignment horizontal="center"/>
    </xf>
    <xf numFmtId="0" fontId="21" fillId="0" borderId="0" xfId="4" applyFont="1" applyFill="1" applyBorder="1" applyAlignment="1" applyProtection="1">
      <alignment horizontal="left"/>
    </xf>
    <xf numFmtId="0" fontId="0" fillId="4" borderId="0" xfId="0" applyFill="1" applyBorder="1" applyAlignment="1" applyProtection="1">
      <alignment horizontal="center"/>
      <protection locked="0"/>
    </xf>
    <xf numFmtId="0" fontId="17" fillId="4" borderId="3" xfId="0" applyFont="1" applyFill="1" applyBorder="1" applyProtection="1">
      <protection locked="0"/>
    </xf>
    <xf numFmtId="0" fontId="0" fillId="4" borderId="0" xfId="0" applyFill="1" applyBorder="1" applyAlignment="1" applyProtection="1">
      <protection locked="0"/>
    </xf>
    <xf numFmtId="0" fontId="0" fillId="4" borderId="0" xfId="0" applyFill="1" applyAlignment="1" applyProtection="1">
      <protection locked="0"/>
    </xf>
    <xf numFmtId="0" fontId="7" fillId="5" borderId="4" xfId="0" applyFont="1" applyFill="1" applyBorder="1" applyAlignment="1" applyProtection="1">
      <alignment horizontal="left" vertical="center" indent="1"/>
      <protection locked="0"/>
    </xf>
    <xf numFmtId="0" fontId="9" fillId="0" borderId="0" xfId="0" applyFont="1" applyProtection="1">
      <protection locked="0"/>
    </xf>
    <xf numFmtId="0" fontId="9" fillId="5" borderId="10" xfId="0" applyFont="1" applyFill="1" applyBorder="1" applyAlignment="1" applyProtection="1">
      <alignment horizontal="center" vertical="center"/>
      <protection locked="0"/>
    </xf>
    <xf numFmtId="0" fontId="9" fillId="0" borderId="11" xfId="0" applyFont="1" applyBorder="1" applyProtection="1">
      <protection locked="0"/>
    </xf>
    <xf numFmtId="0" fontId="9" fillId="0" borderId="12" xfId="0" applyFont="1" applyBorder="1" applyProtection="1">
      <protection locked="0"/>
    </xf>
    <xf numFmtId="0" fontId="9" fillId="5" borderId="14" xfId="0" applyFont="1" applyFill="1" applyBorder="1" applyAlignment="1" applyProtection="1">
      <alignment horizontal="center" vertical="center"/>
      <protection locked="0"/>
    </xf>
    <xf numFmtId="0" fontId="9" fillId="0" borderId="15" xfId="0" applyFont="1" applyBorder="1" applyProtection="1">
      <protection locked="0"/>
    </xf>
    <xf numFmtId="0" fontId="9" fillId="0" borderId="0" xfId="0" applyFont="1" applyFill="1" applyProtection="1">
      <protection locked="0"/>
    </xf>
    <xf numFmtId="0" fontId="9" fillId="0" borderId="0" xfId="0" applyFont="1" applyFill="1" applyBorder="1" applyAlignment="1" applyProtection="1">
      <alignment horizontal="left" vertical="center" indent="1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9" fillId="5" borderId="39" xfId="0" applyFont="1" applyFill="1" applyBorder="1" applyAlignment="1" applyProtection="1">
      <alignment horizontal="center" vertical="center"/>
      <protection locked="0"/>
    </xf>
    <xf numFmtId="0" fontId="9" fillId="0" borderId="40" xfId="0" applyFont="1" applyBorder="1" applyProtection="1">
      <protection locked="0"/>
    </xf>
    <xf numFmtId="0" fontId="1" fillId="4" borderId="0" xfId="0" applyFont="1" applyFill="1" applyAlignment="1" applyProtection="1">
      <protection locked="0"/>
    </xf>
    <xf numFmtId="0" fontId="8" fillId="4" borderId="7" xfId="0" applyFont="1" applyFill="1" applyBorder="1" applyAlignment="1" applyProtection="1">
      <alignment horizontal="center" vertical="center" wrapText="1"/>
    </xf>
    <xf numFmtId="0" fontId="8" fillId="4" borderId="8" xfId="0" applyFont="1" applyFill="1" applyBorder="1" applyAlignment="1" applyProtection="1">
      <alignment horizontal="center" vertical="center" wrapText="1"/>
    </xf>
    <xf numFmtId="0" fontId="8" fillId="4" borderId="47" xfId="0" applyFont="1" applyFill="1" applyBorder="1" applyAlignment="1" applyProtection="1">
      <alignment horizontal="center" vertical="center" wrapText="1"/>
    </xf>
    <xf numFmtId="0" fontId="8" fillId="4" borderId="9" xfId="0" applyFont="1" applyFill="1" applyBorder="1" applyAlignment="1" applyProtection="1">
      <alignment horizontal="center" vertical="center" wrapText="1"/>
    </xf>
    <xf numFmtId="4" fontId="9" fillId="6" borderId="11" xfId="0" applyNumberFormat="1" applyFont="1" applyFill="1" applyBorder="1" applyAlignment="1" applyProtection="1">
      <alignment horizontal="right" vertical="center" indent="1"/>
    </xf>
    <xf numFmtId="4" fontId="9" fillId="6" borderId="40" xfId="0" applyNumberFormat="1" applyFont="1" applyFill="1" applyBorder="1" applyAlignment="1" applyProtection="1">
      <alignment horizontal="right" vertical="center" indent="1"/>
    </xf>
    <xf numFmtId="0" fontId="9" fillId="0" borderId="0" xfId="0" applyFont="1" applyProtection="1"/>
    <xf numFmtId="0" fontId="10" fillId="0" borderId="0" xfId="0" applyFont="1" applyBorder="1" applyAlignment="1" applyProtection="1">
      <alignment vertical="center"/>
    </xf>
    <xf numFmtId="164" fontId="7" fillId="5" borderId="21" xfId="0" applyNumberFormat="1" applyFont="1" applyFill="1" applyBorder="1" applyAlignment="1" applyProtection="1">
      <alignment horizontal="left" vertical="center" indent="1"/>
    </xf>
    <xf numFmtId="164" fontId="4" fillId="6" borderId="5" xfId="0" applyNumberFormat="1" applyFont="1" applyFill="1" applyBorder="1" applyAlignment="1" applyProtection="1">
      <alignment horizontal="right" vertical="center" indent="1"/>
    </xf>
    <xf numFmtId="0" fontId="4" fillId="6" borderId="5" xfId="0" applyNumberFormat="1" applyFont="1" applyFill="1" applyBorder="1" applyAlignment="1" applyProtection="1">
      <alignment horizontal="right" vertical="center" indent="3"/>
    </xf>
    <xf numFmtId="164" fontId="7" fillId="5" borderId="22" xfId="0" applyNumberFormat="1" applyFont="1" applyFill="1" applyBorder="1" applyAlignment="1" applyProtection="1">
      <alignment horizontal="left" vertical="center" indent="1"/>
    </xf>
    <xf numFmtId="164" fontId="4" fillId="6" borderId="23" xfId="0" applyNumberFormat="1" applyFont="1" applyFill="1" applyBorder="1" applyAlignment="1" applyProtection="1">
      <alignment horizontal="right" vertical="center" indent="1"/>
    </xf>
    <xf numFmtId="0" fontId="4" fillId="6" borderId="23" xfId="0" applyNumberFormat="1" applyFont="1" applyFill="1" applyBorder="1" applyAlignment="1" applyProtection="1">
      <alignment horizontal="right" vertical="center" indent="3"/>
    </xf>
    <xf numFmtId="0" fontId="11" fillId="0" borderId="0" xfId="0" applyFont="1" applyProtection="1"/>
    <xf numFmtId="164" fontId="7" fillId="5" borderId="3" xfId="0" applyNumberFormat="1" applyFont="1" applyFill="1" applyBorder="1" applyAlignment="1" applyProtection="1">
      <alignment horizontal="left" vertical="center" indent="1"/>
    </xf>
    <xf numFmtId="164" fontId="4" fillId="6" borderId="24" xfId="0" applyNumberFormat="1" applyFont="1" applyFill="1" applyBorder="1" applyAlignment="1" applyProtection="1">
      <alignment horizontal="right" vertical="center" indent="1"/>
    </xf>
    <xf numFmtId="0" fontId="4" fillId="6" borderId="24" xfId="0" applyNumberFormat="1" applyFont="1" applyFill="1" applyBorder="1" applyAlignment="1" applyProtection="1">
      <alignment horizontal="right" vertical="center" indent="3"/>
    </xf>
    <xf numFmtId="164" fontId="7" fillId="5" borderId="25" xfId="0" applyNumberFormat="1" applyFont="1" applyFill="1" applyBorder="1" applyAlignment="1" applyProtection="1">
      <alignment horizontal="left" vertical="center" indent="1"/>
    </xf>
    <xf numFmtId="164" fontId="4" fillId="6" borderId="25" xfId="0" applyNumberFormat="1" applyFont="1" applyFill="1" applyBorder="1" applyAlignment="1" applyProtection="1">
      <alignment horizontal="right" vertical="center" indent="1"/>
    </xf>
    <xf numFmtId="0" fontId="4" fillId="6" borderId="25" xfId="0" applyFont="1" applyFill="1" applyBorder="1" applyAlignment="1" applyProtection="1">
      <alignment horizontal="right" indent="3"/>
    </xf>
    <xf numFmtId="164" fontId="7" fillId="5" borderId="4" xfId="0" applyNumberFormat="1" applyFont="1" applyFill="1" applyBorder="1" applyAlignment="1" applyProtection="1">
      <alignment horizontal="left" vertical="center" indent="1"/>
    </xf>
    <xf numFmtId="0" fontId="4" fillId="0" borderId="0" xfId="0" applyFont="1" applyAlignment="1" applyProtection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</xf>
    <xf numFmtId="164" fontId="4" fillId="0" borderId="27" xfId="0" applyNumberFormat="1" applyFont="1" applyBorder="1" applyAlignment="1" applyProtection="1">
      <alignment horizontal="center" vertical="center"/>
    </xf>
    <xf numFmtId="0" fontId="4" fillId="6" borderId="28" xfId="0" applyFont="1" applyFill="1" applyBorder="1" applyAlignment="1" applyProtection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</xf>
    <xf numFmtId="164" fontId="4" fillId="0" borderId="30" xfId="0" applyNumberFormat="1" applyFont="1" applyBorder="1" applyAlignment="1" applyProtection="1">
      <alignment horizontal="center" vertical="center"/>
    </xf>
    <xf numFmtId="0" fontId="4" fillId="6" borderId="31" xfId="0" applyFont="1" applyFill="1" applyBorder="1" applyAlignment="1" applyProtection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</xf>
    <xf numFmtId="0" fontId="12" fillId="7" borderId="33" xfId="0" applyFont="1" applyFill="1" applyBorder="1" applyAlignment="1" applyProtection="1">
      <alignment horizontal="left" vertical="center" indent="1"/>
    </xf>
    <xf numFmtId="164" fontId="4" fillId="0" borderId="34" xfId="0" applyNumberFormat="1" applyFont="1" applyBorder="1" applyAlignment="1" applyProtection="1">
      <alignment horizontal="center" vertical="center"/>
    </xf>
    <xf numFmtId="0" fontId="4" fillId="6" borderId="35" xfId="0" applyFont="1" applyFill="1" applyBorder="1" applyAlignment="1" applyProtection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</xf>
    <xf numFmtId="0" fontId="12" fillId="7" borderId="37" xfId="0" applyFont="1" applyFill="1" applyBorder="1" applyAlignment="1" applyProtection="1">
      <alignment horizontal="left" vertical="center" indent="1"/>
    </xf>
    <xf numFmtId="0" fontId="12" fillId="7" borderId="38" xfId="0" applyFont="1" applyFill="1" applyBorder="1" applyAlignment="1" applyProtection="1">
      <alignment horizontal="left" vertical="center" indent="1"/>
    </xf>
    <xf numFmtId="0" fontId="3" fillId="2" borderId="0" xfId="0" applyFont="1" applyFill="1" applyAlignment="1" applyProtection="1">
      <alignment vertical="center"/>
    </xf>
    <xf numFmtId="0" fontId="2" fillId="2" borderId="0" xfId="0" applyFont="1" applyFill="1" applyAlignment="1" applyProtection="1">
      <alignment vertical="center"/>
    </xf>
    <xf numFmtId="0" fontId="13" fillId="0" borderId="0" xfId="1" applyProtection="1"/>
    <xf numFmtId="0" fontId="2" fillId="2" borderId="0" xfId="0" applyFont="1" applyFill="1" applyAlignment="1" applyProtection="1">
      <alignment horizontal="right" vertical="center"/>
    </xf>
    <xf numFmtId="14" fontId="14" fillId="0" borderId="0" xfId="0" applyNumberFormat="1" applyFont="1" applyFill="1" applyAlignment="1" applyProtection="1">
      <alignment vertical="center"/>
    </xf>
    <xf numFmtId="14" fontId="16" fillId="11" borderId="0" xfId="0" applyNumberFormat="1" applyFont="1" applyFill="1" applyAlignment="1" applyProtection="1">
      <alignment horizontal="right" vertical="center"/>
    </xf>
    <xf numFmtId="0" fontId="15" fillId="2" borderId="0" xfId="0" applyFont="1" applyFill="1" applyProtection="1"/>
    <xf numFmtId="164" fontId="4" fillId="11" borderId="46" xfId="0" applyNumberFormat="1" applyFont="1" applyFill="1" applyBorder="1" applyProtection="1"/>
    <xf numFmtId="14" fontId="13" fillId="0" borderId="0" xfId="1" applyNumberFormat="1" applyProtection="1"/>
    <xf numFmtId="0" fontId="20" fillId="2" borderId="0" xfId="0" applyFont="1" applyFill="1" applyAlignment="1" applyProtection="1">
      <alignment vertical="center"/>
    </xf>
    <xf numFmtId="0" fontId="18" fillId="0" borderId="0" xfId="0" applyFont="1" applyBorder="1" applyAlignment="1" applyProtection="1">
      <alignment horizontal="center" vertical="center" wrapText="1"/>
    </xf>
    <xf numFmtId="0" fontId="18" fillId="0" borderId="43" xfId="0" applyFont="1" applyBorder="1" applyAlignment="1" applyProtection="1">
      <alignment horizontal="center" vertical="center" wrapText="1"/>
    </xf>
    <xf numFmtId="167" fontId="18" fillId="0" borderId="43" xfId="0" applyNumberFormat="1" applyFont="1" applyBorder="1" applyAlignment="1" applyProtection="1">
      <alignment horizontal="center" vertical="center" wrapText="1"/>
    </xf>
    <xf numFmtId="0" fontId="18" fillId="0" borderId="43" xfId="0" applyNumberFormat="1" applyFont="1" applyBorder="1" applyAlignment="1" applyProtection="1">
      <alignment horizontal="center" vertical="center" wrapText="1"/>
    </xf>
    <xf numFmtId="14" fontId="16" fillId="3" borderId="44" xfId="0" applyNumberFormat="1" applyFont="1" applyFill="1" applyBorder="1" applyProtection="1"/>
    <xf numFmtId="0" fontId="16" fillId="3" borderId="43" xfId="0" applyFont="1" applyFill="1" applyBorder="1" applyAlignment="1" applyProtection="1">
      <alignment horizontal="center"/>
    </xf>
    <xf numFmtId="0" fontId="16" fillId="3" borderId="43" xfId="0" applyFont="1" applyFill="1" applyBorder="1" applyProtection="1"/>
    <xf numFmtId="0" fontId="16" fillId="3" borderId="42" xfId="0" applyFont="1" applyFill="1" applyBorder="1" applyProtection="1"/>
    <xf numFmtId="164" fontId="16" fillId="3" borderId="42" xfId="0" applyNumberFormat="1" applyFont="1" applyFill="1" applyBorder="1" applyProtection="1"/>
    <xf numFmtId="164" fontId="16" fillId="9" borderId="48" xfId="0" applyNumberFormat="1" applyFont="1" applyFill="1" applyBorder="1" applyProtection="1"/>
    <xf numFmtId="164" fontId="16" fillId="9" borderId="42" xfId="0" applyNumberFormat="1" applyFont="1" applyFill="1" applyBorder="1" applyProtection="1"/>
    <xf numFmtId="14" fontId="16" fillId="3" borderId="49" xfId="0" applyNumberFormat="1" applyFont="1" applyFill="1" applyBorder="1" applyProtection="1"/>
    <xf numFmtId="164" fontId="16" fillId="5" borderId="50" xfId="0" applyNumberFormat="1" applyFont="1" applyFill="1" applyBorder="1" applyProtection="1"/>
    <xf numFmtId="0" fontId="16" fillId="3" borderId="45" xfId="0" applyFont="1" applyFill="1" applyBorder="1" applyProtection="1"/>
    <xf numFmtId="0" fontId="0" fillId="0" borderId="0" xfId="0" pivotButton="1" applyProtection="1"/>
    <xf numFmtId="0" fontId="0" fillId="0" borderId="0" xfId="0" applyAlignment="1" applyProtection="1">
      <alignment horizontal="left"/>
    </xf>
    <xf numFmtId="166" fontId="0" fillId="0" borderId="0" xfId="0" applyNumberFormat="1" applyProtection="1"/>
    <xf numFmtId="166" fontId="0" fillId="0" borderId="0" xfId="0" applyNumberFormat="1" applyFont="1" applyProtection="1"/>
    <xf numFmtId="0" fontId="3" fillId="8" borderId="0" xfId="0" applyFont="1" applyFill="1" applyAlignment="1" applyProtection="1">
      <alignment horizontal="left" vertical="center"/>
    </xf>
    <xf numFmtId="0" fontId="6" fillId="4" borderId="17" xfId="0" applyFont="1" applyFill="1" applyBorder="1" applyAlignment="1" applyProtection="1">
      <alignment horizontal="center" vertical="center"/>
    </xf>
    <xf numFmtId="0" fontId="6" fillId="4" borderId="20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6" fillId="4" borderId="18" xfId="0" applyFont="1" applyFill="1" applyBorder="1" applyAlignment="1" applyProtection="1">
      <alignment horizontal="center" vertical="center"/>
    </xf>
    <xf numFmtId="0" fontId="6" fillId="4" borderId="19" xfId="0" applyFont="1" applyFill="1" applyBorder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</xf>
    <xf numFmtId="0" fontId="3" fillId="10" borderId="0" xfId="0" applyFont="1" applyFill="1" applyAlignment="1" applyProtection="1">
      <alignment horizontal="left" vertical="center"/>
    </xf>
    <xf numFmtId="0" fontId="19" fillId="12" borderId="0" xfId="0" applyFont="1" applyFill="1" applyAlignment="1" applyProtection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2" fontId="9" fillId="6" borderId="11" xfId="0" applyNumberFormat="1" applyFont="1" applyFill="1" applyBorder="1" applyAlignment="1" applyProtection="1">
      <alignment horizontal="right" vertical="center" indent="1"/>
      <protection locked="0"/>
    </xf>
    <xf numFmtId="0" fontId="30" fillId="0" borderId="6" xfId="0" applyFont="1" applyBorder="1" applyAlignment="1" applyProtection="1">
      <alignment horizontal="right" vertical="center"/>
      <protection locked="0"/>
    </xf>
    <xf numFmtId="165" fontId="30" fillId="0" borderId="6" xfId="0" applyNumberFormat="1" applyFont="1" applyBorder="1" applyAlignment="1" applyProtection="1">
      <alignment horizontal="right" vertical="center"/>
      <protection locked="0"/>
    </xf>
  </cellXfs>
  <cellStyles count="5">
    <cellStyle name="Lien hypertexte" xfId="3" builtinId="8"/>
    <cellStyle name="Normal" xfId="0" builtinId="0"/>
    <cellStyle name="Normal 2" xfId="2"/>
    <cellStyle name="Normal 3" xfId="4"/>
    <cellStyle name="Texte explicatif" xfId="1" builtinId="53"/>
  </cellStyles>
  <dxfs count="86">
    <dxf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  <protection locked="1" hidden="0"/>
    </dxf>
    <dxf>
      <protection locked="1" hidden="0"/>
    </dxf>
    <dxf>
      <protection locked="1" hidden="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/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>
        <left style="medium">
          <color theme="1"/>
        </left>
        <right style="medium">
          <color theme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/>
        <right style="medium">
          <color theme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theme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"/>
      <fill>
        <patternFill patternType="solid">
          <fgColor indexed="64"/>
          <bgColor indexed="9"/>
        </patternFill>
      </fill>
      <protection locked="1" hidden="0"/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protection locked="0" hidden="0"/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</xdr:colOff>
          <xdr:row>2</xdr:row>
          <xdr:rowOff>7620</xdr:rowOff>
        </xdr:from>
        <xdr:to>
          <xdr:col>20</xdr:col>
          <xdr:colOff>2202180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actutcdclotu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6-12%20au%2018-12-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1"/>
      <sheetName val="F2"/>
      <sheetName val="F3"/>
      <sheetName val="F4"/>
      <sheetName val="F5"/>
      <sheetName val="F6"/>
      <sheetName val="F7"/>
      <sheetName val="F8"/>
      <sheetName val="F9"/>
      <sheetName val="F10"/>
      <sheetName val="F11"/>
      <sheetName val="F12"/>
      <sheetName val="F13"/>
      <sheetName val="F14"/>
      <sheetName val="F15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F41"/>
      <sheetName val="F42"/>
      <sheetName val="F43"/>
      <sheetName val="F44"/>
      <sheetName val="F45"/>
      <sheetName val="F46"/>
      <sheetName val="F47"/>
      <sheetName val="F48"/>
      <sheetName val="F49"/>
      <sheetName val="F50"/>
      <sheetName val="F51"/>
      <sheetName val="F52"/>
      <sheetName val="F53"/>
      <sheetName val="F54"/>
      <sheetName val="F55"/>
      <sheetName val="F56"/>
      <sheetName val="F57"/>
      <sheetName val="F58"/>
      <sheetName val="F59"/>
      <sheetName val="F60"/>
    </sheetNames>
    <sheetDataSet>
      <sheetData sheetId="0">
        <row r="17">
          <cell r="K17" t="str">
            <v>Vend et veille JF - JOUR - Consultation</v>
          </cell>
          <cell r="L17">
            <v>29</v>
          </cell>
        </row>
        <row r="18">
          <cell r="K18" t="str">
            <v>Vend et veille JF - JOUR - Consultation NA</v>
          </cell>
          <cell r="L18">
            <v>25</v>
          </cell>
        </row>
        <row r="19">
          <cell r="K19" t="str">
            <v>Vend et veille JF - JOUR - Visite 1 bénéficiare</v>
          </cell>
          <cell r="L19">
            <v>49</v>
          </cell>
        </row>
        <row r="20">
          <cell r="K20" t="str">
            <v>Vend et veille JF - JOUR - Visite 2 bénéficiaires</v>
          </cell>
          <cell r="L20">
            <v>42</v>
          </cell>
        </row>
        <row r="21">
          <cell r="K21" t="str">
            <v>Vend et veille JF - JOUR - Visite 3 bénéficiaires</v>
          </cell>
          <cell r="L21">
            <v>40</v>
          </cell>
        </row>
        <row r="22">
          <cell r="K22" t="str">
            <v>Vend et veille JF - NUIT - Consultation</v>
          </cell>
          <cell r="L22">
            <v>49</v>
          </cell>
        </row>
        <row r="23">
          <cell r="K23" t="str">
            <v>Vend et veille JF - NUIT - Visite 1 bénéficiare</v>
          </cell>
          <cell r="L23">
            <v>85</v>
          </cell>
        </row>
        <row r="24">
          <cell r="K24" t="str">
            <v>Vend et veille JF - NUIT - Visite 2 bénéficiaires</v>
          </cell>
          <cell r="L24">
            <v>77</v>
          </cell>
        </row>
        <row r="25">
          <cell r="K25" t="str">
            <v>Vend et veille JF - NUIT - Visite 3 bénéficiaires</v>
          </cell>
          <cell r="L25">
            <v>75</v>
          </cell>
        </row>
        <row r="26">
          <cell r="K26" t="str">
            <v>Sam, dim et JF - JOUR - Consultation</v>
          </cell>
          <cell r="L26">
            <v>37</v>
          </cell>
        </row>
        <row r="27">
          <cell r="K27" t="str">
            <v>Sam, dim et JF - JOUR - Consultation NA</v>
          </cell>
          <cell r="L27">
            <v>33</v>
          </cell>
        </row>
        <row r="28">
          <cell r="K28" t="str">
            <v>Sam, dim et JF - JOUR - Visite 1 bénéficiaire</v>
          </cell>
          <cell r="L28">
            <v>55</v>
          </cell>
        </row>
        <row r="29">
          <cell r="K29" t="str">
            <v>Sam, dim et JF - JOUR - Visite 2 bénéficiaires</v>
          </cell>
          <cell r="L29">
            <v>48</v>
          </cell>
        </row>
        <row r="30">
          <cell r="K30" t="str">
            <v>Sam, dim et JF - JOUR - Visite 3 bénéficiaires</v>
          </cell>
          <cell r="L30">
            <v>46</v>
          </cell>
        </row>
        <row r="31">
          <cell r="K31" t="str">
            <v>Sam, dim et JF - NUIT - Consultation</v>
          </cell>
          <cell r="L31">
            <v>49</v>
          </cell>
        </row>
        <row r="32">
          <cell r="K32" t="str">
            <v>Sam, dim et JF - NUIT - Visite 1 bénéficiaire</v>
          </cell>
          <cell r="L32">
            <v>85</v>
          </cell>
        </row>
        <row r="33">
          <cell r="K33" t="str">
            <v>Sam, dim et JF - NUIT - Visite 2 bénéficiaires</v>
          </cell>
          <cell r="L33">
            <v>77</v>
          </cell>
        </row>
        <row r="34">
          <cell r="K34" t="str">
            <v>Sam, dim et JF - NUIT - Visite 3 bénéficiaires</v>
          </cell>
          <cell r="L34">
            <v>75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26.587315972225" createdVersion="5" refreshedVersion="6" minRefreshableVersion="3" recordCount="1">
  <cacheSource type="worksheet">
    <worksheetSource name="tabhisto"/>
  </cacheSource>
  <cacheFields count="21">
    <cacheField name="Date" numFmtId="14">
      <sharedItems containsNonDate="0" containsString="0" containsBlank="1" count="1">
        <m/>
      </sharedItems>
    </cacheField>
    <cacheField name="Code Garde" numFmtId="0">
      <sharedItems containsNonDate="0" containsString="0" containsBlank="1"/>
    </cacheField>
    <cacheField name="Médecin" numFmtId="0">
      <sharedItems containsNonDate="0" containsBlank="1" count="6">
        <m/>
        <s v="Dederix Bertrand" u="1"/>
        <s v="Tom Lande" u="1"/>
        <s v="Ivanov Alex" u="1"/>
        <s v="Bartin Claire" u="1"/>
        <s v="Alvarez Léa" u="1"/>
      </sharedItems>
    </cacheField>
    <cacheField name="Détail Acte" numFmtId="0">
      <sharedItems containsNonDate="0" containsString="0" containsBlank="1"/>
    </cacheField>
    <cacheField name="Consultation ou Visite" numFmtId="0">
      <sharedItems containsNonDate="0" containsString="0" containsBlank="1"/>
    </cacheField>
    <cacheField name="Montant de base" numFmtId="164">
      <sharedItems containsNonDate="0" containsString="0" containsBlank="1"/>
    </cacheField>
    <cacheField name="Patient" numFmtId="0">
      <sharedItems containsNonDate="0" containsString="0" containsBlank="1"/>
    </cacheField>
    <cacheField name="Coordonnées Institution" numFmtId="0">
      <sharedItems containsNonDate="0" containsString="0" containsBlank="1"/>
    </cacheField>
    <cacheField name="Type de paiement" numFmtId="0">
      <sharedItems containsNonDate="0" containsString="0" containsBlank="1"/>
    </cacheField>
    <cacheField name="Type de différé" numFmtId="0">
      <sharedItems containsNonDate="0" containsString="0" containsBlank="1"/>
    </cacheField>
    <cacheField name="ASD" numFmtId="0">
      <sharedItems containsNonDate="0" containsString="0" containsBlank="1"/>
    </cacheField>
    <cacheField name="Montant disponible" numFmtId="164">
      <sharedItems containsNonDate="0" containsString="0" containsBlank="1"/>
    </cacheField>
    <cacheField name="TM" numFmtId="164">
      <sharedItems containsNonDate="0" containsString="0" containsBlank="1"/>
    </cacheField>
    <cacheField name="Date de paiement TM" numFmtId="0">
      <sharedItems containsNonDate="0" containsDate="1" containsString="0" containsBlank="1" minDate="2016-11-27T00:00:00" maxDate="2016-12-29T00:00:00" count="10">
        <m/>
        <d v="2016-12-09T00:00:00" u="1"/>
        <d v="2016-12-28T00:00:00" u="1"/>
        <d v="2016-12-12T00:00:00" u="1"/>
        <d v="2016-12-05T00:00:00" u="1"/>
        <d v="2016-12-22T00:00:00" u="1"/>
        <d v="2016-12-13T00:00:00" u="1"/>
        <d v="2016-11-27T00:00:00" u="1"/>
        <d v="2016-12-18T00:00:00" u="1"/>
        <d v="2016-12-11T00:00:00" u="1"/>
      </sharedItems>
    </cacheField>
    <cacheField name="Montant mutuelle" numFmtId="164">
      <sharedItems containsNonDate="0" containsString="0" containsBlank="1"/>
    </cacheField>
    <cacheField name="Date de paiement Mm." numFmtId="0">
      <sharedItems containsNonDate="0" containsDate="1" containsString="0" containsBlank="1" minDate="2016-11-27T00:00:00" maxDate="2016-12-31T00:00:00" count="9">
        <m/>
        <d v="2016-12-14T00:00:00" u="1"/>
        <d v="2016-12-26T00:00:00" u="1"/>
        <d v="2016-12-12T00:00:00" u="1"/>
        <d v="2016-12-10T00:00:00" u="1"/>
        <d v="2016-12-15T00:00:00" u="1"/>
        <d v="2016-12-20T00:00:00" u="1"/>
        <d v="2016-11-27T00:00:00" u="1"/>
        <d v="2016-12-30T00:00:00" u="1"/>
      </sharedItems>
    </cacheField>
    <cacheField name="Honoraire complet" numFmtId="164">
      <sharedItems containsNonDate="0" containsString="0" containsBlank="1"/>
    </cacheField>
    <cacheField name="Date de paiement Hon." numFmtId="14">
      <sharedItems containsNonDate="0" containsDate="1" containsString="0" containsBlank="1" minDate="2016-11-29T00:00:00" maxDate="2016-12-31T00:00:00" count="10">
        <m/>
        <d v="2016-12-14T00:00:00" u="1"/>
        <d v="2016-12-26T00:00:00" u="1"/>
        <d v="2016-12-12T00:00:00" u="1"/>
        <d v="2016-12-05T00:00:00" u="1"/>
        <d v="2016-12-10T00:00:00" u="1"/>
        <d v="2016-11-29T00:00:00" u="1"/>
        <d v="2016-12-20T00:00:00" u="1"/>
        <d v="2016-12-30T00:00:00" u="1"/>
        <d v="2016-11-30T00:00:00" u="1"/>
      </sharedItems>
    </cacheField>
    <cacheField name="Total reçu" numFmtId="164">
      <sharedItems containsNonDate="0" containsString="0" containsBlank="1"/>
    </cacheField>
    <cacheField name="Statut" numFmtId="0">
      <sharedItems containsNonDate="0" containsBlank="1" count="5">
        <m/>
        <s v="TM recouvrement" u="1"/>
        <s v="Cloturé" u="1"/>
        <s v="TM envoi 1" u="1"/>
        <s v="Mut recouvrement" u="1"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m/>
    <m/>
    <m/>
    <m/>
    <m/>
    <m/>
    <m/>
    <m/>
    <m/>
    <m/>
    <x v="0"/>
    <m/>
    <x v="0"/>
    <m/>
    <x v="0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1">
    <pivotField showAll="0"/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dataField="1" showAll="0" defaultSubtotal="0"/>
    <pivotField axis="axisPage" showAll="0">
      <items count="11">
        <item m="1" x="7"/>
        <item m="1" x="1"/>
        <item m="1" x="9"/>
        <item m="1" x="3"/>
        <item m="1" x="6"/>
        <item m="1" x="8"/>
        <item m="1" x="5"/>
        <item m="1" x="2"/>
        <item x="0"/>
        <item m="1" x="4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/>
  </pivotFields>
  <rowFields count="1">
    <field x="2"/>
  </rowFields>
  <rowItems count="2">
    <i>
      <x v="5"/>
    </i>
    <i t="grand">
      <x/>
    </i>
  </rowItems>
  <colItems count="1">
    <i/>
  </colItems>
  <pageFields count="1">
    <pageField fld="13" item="8" hier="-1"/>
  </pageFields>
  <dataFields count="1">
    <dataField name="Somme de TM" fld="12" baseField="2" baseItem="2"/>
  </dataFields>
  <formats count="7">
    <format dxfId="16">
      <pivotArea outline="0" collapsedLevelsAreSubtotals="1" fieldPosition="0"/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field="2" type="button" dataOnly="0" labelOnly="1" outline="0" axis="axisRow" fieldPosition="0"/>
    </format>
    <format dxfId="12">
      <pivotArea dataOnly="0" labelOnly="1" outline="0" axis="axisValues" fieldPosition="0"/>
    </format>
    <format dxfId="11">
      <pivotArea dataOnly="0" labelOnly="1" fieldPosition="0">
        <references count="1">
          <reference field="2" count="2">
            <x v="2"/>
            <x v="3"/>
          </reference>
        </references>
      </pivotArea>
    </format>
    <format dxfId="10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D7:E9" firstHeaderRow="1" firstDataRow="1" firstDataCol="1" rowPageCount="1" colPageCount="1"/>
  <pivotFields count="21">
    <pivotField showAll="0"/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  <pivotField axis="axisPage" showAll="0" defaultSubtotal="0">
      <items count="9">
        <item m="1" x="7"/>
        <item m="1" x="4"/>
        <item m="1" x="3"/>
        <item m="1" x="1"/>
        <item m="1" x="5"/>
        <item m="1" x="6"/>
        <item m="1" x="2"/>
        <item m="1" x="8"/>
        <item x="0"/>
      </items>
    </pivotField>
    <pivotField showAll="0" defaultSubtotal="0"/>
    <pivotField showAll="0"/>
    <pivotField showAll="0"/>
    <pivotField showAll="0"/>
    <pivotField showAll="0"/>
  </pivotFields>
  <rowFields count="1">
    <field x="2"/>
  </rowFields>
  <rowItems count="2">
    <i>
      <x v="5"/>
    </i>
    <i t="grand">
      <x/>
    </i>
  </rowItems>
  <colItems count="1">
    <i/>
  </colItems>
  <pageFields count="1">
    <pageField fld="15" item="8" hier="-1"/>
  </pageFields>
  <dataFields count="1">
    <dataField name="Somme de Montant mutuelle" fld="14" baseField="2" baseItem="0" numFmtId="166"/>
  </dataFields>
  <formats count="7">
    <format dxfId="23">
      <pivotArea outline="0" collapsedLevelsAreSubtotals="1" fieldPosition="0"/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2" type="button" dataOnly="0" labelOnly="1" outline="0" axis="axisRow" fieldPosition="0"/>
    </format>
    <format dxfId="19">
      <pivotArea dataOnly="0" labelOnly="1" outline="0" axis="axisValues" fieldPosition="0"/>
    </format>
    <format dxfId="18">
      <pivotArea dataOnly="0" labelOnly="1" fieldPosition="0">
        <references count="1">
          <reference field="2" count="1">
            <x v="3"/>
          </reference>
        </references>
      </pivotArea>
    </format>
    <format dxfId="17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G7:H8" firstHeaderRow="1" firstDataRow="1" firstDataCol="1" rowPageCount="1" colPageCount="1"/>
  <pivotFields count="21">
    <pivotField showAll="0"/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dataField="1" showAll="0" defaultSubtotal="0"/>
    <pivotField axis="axisPage" multipleItemSelectionAllowed="1" showAll="0">
      <items count="11">
        <item m="1" x="6"/>
        <item h="1" m="1" x="9"/>
        <item h="1" m="1" x="5"/>
        <item h="1" m="1" x="3"/>
        <item h="1" m="1" x="1"/>
        <item h="1" m="1" x="7"/>
        <item h="1" m="1" x="2"/>
        <item h="1" m="1" x="8"/>
        <item h="1" x="0"/>
        <item h="1" m="1" x="4"/>
        <item t="default"/>
      </items>
    </pivotField>
    <pivotField showAll="0"/>
    <pivotField showAll="0"/>
    <pivotField showAll="0"/>
  </pivotFields>
  <rowFields count="1">
    <field x="2"/>
  </rowFields>
  <rowItems count="1">
    <i t="grand">
      <x/>
    </i>
  </rowItems>
  <colItems count="1">
    <i/>
  </colItems>
  <pageFields count="1">
    <pageField fld="17" hier="-1"/>
  </pageFields>
  <dataFields count="1">
    <dataField name="Somme de Honoraire complet" fld="16" baseField="2" baseItem="1"/>
  </dataFields>
  <formats count="7">
    <format dxfId="30">
      <pivotArea outline="0" collapsedLevelsAreSubtotals="1" fieldPosition="0"/>
    </format>
    <format dxfId="29">
      <pivotArea type="all" dataOnly="0" outline="0" fieldPosition="0"/>
    </format>
    <format dxfId="28">
      <pivotArea outline="0" collapsedLevelsAreSubtotals="1" fieldPosition="0"/>
    </format>
    <format dxfId="27">
      <pivotArea field="2" type="button" dataOnly="0" labelOnly="1" outline="0" axis="axisRow" fieldPosition="0"/>
    </format>
    <format dxfId="26">
      <pivotArea dataOnly="0" labelOnly="1" outline="0" axis="axisValues" fieldPosition="0"/>
    </format>
    <format dxfId="25">
      <pivotArea dataOnly="0" labelOnly="1" fieldPosition="0">
        <references count="1">
          <reference field="2" count="1">
            <x v="2"/>
          </reference>
        </references>
      </pivotArea>
    </format>
    <format dxfId="2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Date de la garde">
  <location ref="A7:C9" firstHeaderRow="1" firstDataRow="1" firstDataCol="2" rowPageCount="1" colPageCount="1"/>
  <pivotFields count="21">
    <pivotField axis="axisRow" outline="0" showAll="0" defaultSubtotal="0">
      <items count="1">
        <item x="0"/>
      </items>
    </pivotField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axis="axisPage" showAll="0">
      <items count="6">
        <item m="1" x="2"/>
        <item m="1" x="4"/>
        <item m="1" x="3"/>
        <item m="1" x="1"/>
        <item x="0"/>
        <item t="default"/>
      </items>
    </pivotField>
    <pivotField showAll="0"/>
  </pivotFields>
  <rowFields count="2">
    <field x="0"/>
    <field x="2"/>
  </rowFields>
  <rowItems count="2">
    <i>
      <x/>
      <x v="5"/>
    </i>
    <i t="grand">
      <x/>
    </i>
  </rowItems>
  <colItems count="1">
    <i/>
  </colItems>
  <pageFields count="1">
    <pageField fld="19" item="4" hier="-1"/>
  </pageFields>
  <dataFields count="1">
    <dataField name="Somme paiements clôturés" fld="18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G242" totalsRowShown="0" headerRowDxfId="85" dataDxfId="84">
  <autoFilter ref="A3:G242"/>
  <sortState ref="A4:D11">
    <sortCondition ref="A3:A11"/>
  </sortState>
  <tableColumns count="7">
    <tableColumn id="1" name="Nom &amp; Prénom" dataDxfId="83"/>
    <tableColumn id="2" name="Adresse" dataDxfId="82"/>
    <tableColumn id="3" name="Localité" dataDxfId="81"/>
    <tableColumn id="4" name="CP" dataDxfId="80"/>
    <tableColumn id="5" name="N° INAMI" dataDxfId="79"/>
    <tableColumn id="6" name="Téléphone" dataDxfId="78"/>
    <tableColumn id="7" name="E-mail" dataDxfId="7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76" dataDxfId="74" headerRowBorderDxfId="75" tableBorderDxfId="73">
  <tableColumns count="19">
    <tableColumn id="1" name="N°" dataDxfId="72"/>
    <tableColumn id="18" name="Date" dataDxfId="71">
      <calculatedColumnFormula>IF(ISBLANK(Tabgardes[[#This Row],[Type d''Acte]]),"",$F$6)</calculatedColumnFormula>
    </tableColumn>
    <tableColumn id="19" name="Code" dataDxfId="70">
      <calculatedColumnFormula>IF(ISBLANK(Tabgardes[[#This Row],[Type d''Acte]]),"",$F$7)</calculatedColumnFormula>
    </tableColumn>
    <tableColumn id="20" name="Médecin" dataDxfId="69">
      <calculatedColumnFormula>IF(ISBLANK(Tabgardes[[#This Row],[Type d''Acte]]),"",$F$5)</calculatedColumnFormula>
    </tableColumn>
    <tableColumn id="2" name="Attestation" dataDxfId="68"/>
    <tableColumn id="3" name="Type d'Acte" dataDxfId="67"/>
    <tableColumn id="15" name="Consultation/Visite" dataDxfId="66">
      <calculatedColumnFormula>IF(F10="","",IF(COUNTIF(F10,"*Consul*"),"Consultation","Visite"))</calculatedColumnFormula>
    </tableColumn>
    <tableColumn id="4" name="Nom et prénom du patient" dataDxfId="65"/>
    <tableColumn id="5" name="Coordonnées Institution" dataDxfId="64"/>
    <tableColumn id="6" name="Attestation récupérée" dataDxfId="63"/>
    <tableColumn id="7" name="Montant de base" dataDxfId="1">
      <calculatedColumnFormula>IF(F10="","",VLOOKUP(F10,[2]ACCUEIL!$K$17:$L$34,2,FALSE))</calculatedColumnFormula>
    </tableColumn>
    <tableColumn id="8" name="Montant modifié" dataDxfId="62"/>
    <tableColumn id="9" name="Montant Dépl." dataDxfId="61"/>
    <tableColumn id="10" name="Montant TM" dataDxfId="60"/>
    <tableColumn id="11" name="Type de Paiement" dataDxfId="59"/>
    <tableColumn id="12" name="Type de différé" dataDxfId="58"/>
    <tableColumn id="13" name="Choix montant" dataDxfId="57">
      <calculatedColumnFormula xml:space="preserve"> IF(TRIM(L10)="",K10,L10)</calculatedColumnFormula>
    </tableColumn>
    <tableColumn id="14" name="Montant perçus" dataDxfId="56">
      <calculatedColumnFormula>IF(Q10="","",    IF(O10&lt;&gt;"Différé",Q10+M10,   M10+N10))</calculatedColumnFormula>
    </tableColumn>
    <tableColumn id="17" name="Commentaires éventuels" dataDxfId="5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6" insertRow="1" totalsRowShown="0" headerRowDxfId="54" dataDxfId="53" tableBorderDxfId="52">
  <tableColumns count="21">
    <tableColumn id="1" name="Date" dataDxfId="51"/>
    <tableColumn id="2" name="Code Garde" dataDxfId="50"/>
    <tableColumn id="3" name="Médecin" dataDxfId="49"/>
    <tableColumn id="4" name="Détail Acte" dataDxfId="48"/>
    <tableColumn id="22" name="Consultation ou Visite" dataDxfId="47"/>
    <tableColumn id="5" name="Montant de base" dataDxfId="46"/>
    <tableColumn id="6" name="Patient" dataDxfId="45"/>
    <tableColumn id="7" name="Coordonnées Institution" dataDxfId="44"/>
    <tableColumn id="8" name="Type de paiement" dataDxfId="43"/>
    <tableColumn id="9" name="Type de différé" dataDxfId="42"/>
    <tableColumn id="10" name="ASD" dataDxfId="41"/>
    <tableColumn id="11" name="Montant disponible" dataDxfId="40"/>
    <tableColumn id="12" name="TM" dataDxfId="39"/>
    <tableColumn id="13" name="Date de paiement TM" dataDxfId="38"/>
    <tableColumn id="14" name="Montant mutuelle" dataDxfId="37"/>
    <tableColumn id="15" name="Date de paiement Mm." dataDxfId="36"/>
    <tableColumn id="16" name="Honoraire complet" dataDxfId="35"/>
    <tableColumn id="17" name="Date de paiement Hon." dataDxfId="34"/>
    <tableColumn id="19" name="Total reçu" dataDxfId="33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32"/>
    <tableColumn id="21" name="Remarques" dataDxfId="31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246" totalsRowShown="0" headerRowDxfId="9" dataDxfId="8">
  <autoFilter ref="J7:K246"/>
  <sortState ref="J8:K246">
    <sortCondition descending="1" ref="K7:K246"/>
  </sortState>
  <tableColumns count="2">
    <tableColumn id="1" name="Médecins" dataDxfId="0"/>
    <tableColumn id="2" name="TOTAL" dataDxfId="7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keusb@skynet.be" TargetMode="External"/><Relationship Id="rId21" Type="http://schemas.openxmlformats.org/officeDocument/2006/relationships/hyperlink" Target="mailto:b.buldgen@gmail.com" TargetMode="External"/><Relationship Id="rId42" Type="http://schemas.openxmlformats.org/officeDocument/2006/relationships/hyperlink" Target="mailto:anita.chanteux@belgacom.net" TargetMode="External"/><Relationship Id="rId63" Type="http://schemas.openxmlformats.org/officeDocument/2006/relationships/hyperlink" Target="mailto:docvidall@gmail.com" TargetMode="External"/><Relationship Id="rId84" Type="http://schemas.openxmlformats.org/officeDocument/2006/relationships/hyperlink" Target="mailto:clairegoffard@gmail.com" TargetMode="External"/><Relationship Id="rId138" Type="http://schemas.openxmlformats.org/officeDocument/2006/relationships/hyperlink" Target="mailto:annelinemarganne@gmail.com" TargetMode="External"/><Relationship Id="rId159" Type="http://schemas.openxmlformats.org/officeDocument/2006/relationships/hyperlink" Target="mailto:docteurmarcpapadopoulos@gmail.com" TargetMode="External"/><Relationship Id="rId170" Type="http://schemas.openxmlformats.org/officeDocument/2006/relationships/hyperlink" Target="mailto:stephanie.poetgen@gmail.com" TargetMode="External"/><Relationship Id="rId191" Type="http://schemas.openxmlformats.org/officeDocument/2006/relationships/hyperlink" Target="mailto:docteur.schmitz@skynet.be" TargetMode="External"/><Relationship Id="rId205" Type="http://schemas.openxmlformats.org/officeDocument/2006/relationships/hyperlink" Target="mailto:cvdb@cabvdb.be" TargetMode="External"/><Relationship Id="rId107" Type="http://schemas.openxmlformats.org/officeDocument/2006/relationships/hyperlink" Target="mailto:jp.jacob@skynet.be" TargetMode="External"/><Relationship Id="rId11" Type="http://schemas.openxmlformats.org/officeDocument/2006/relationships/hyperlink" Target="mailto:burgeon.pascal@gmail.com" TargetMode="External"/><Relationship Id="rId32" Type="http://schemas.openxmlformats.org/officeDocument/2006/relationships/hyperlink" Target="mailto:docconstant@gmail.com" TargetMode="External"/><Relationship Id="rId37" Type="http://schemas.openxmlformats.org/officeDocument/2006/relationships/hyperlink" Target="mailto:jean.collard@scarlet.be" TargetMode="External"/><Relationship Id="rId53" Type="http://schemas.openxmlformats.org/officeDocument/2006/relationships/hyperlink" Target="mailto:delcodoc@scarlet.be" TargetMode="External"/><Relationship Id="rId58" Type="http://schemas.openxmlformats.org/officeDocument/2006/relationships/hyperlink" Target="mailto:eric.dessart57@gmail.com" TargetMode="External"/><Relationship Id="rId74" Type="http://schemas.openxmlformats.org/officeDocument/2006/relationships/hyperlink" Target="mailto:cabinetjy@gmail.com" TargetMode="External"/><Relationship Id="rId79" Type="http://schemas.openxmlformats.org/officeDocument/2006/relationships/hyperlink" Target="mailto:beatrice.fourir@gmail.com" TargetMode="External"/><Relationship Id="rId102" Type="http://schemas.openxmlformats.org/officeDocument/2006/relationships/hyperlink" Target="mailto:m.jason@skynet.be" TargetMode="External"/><Relationship Id="rId123" Type="http://schemas.openxmlformats.org/officeDocument/2006/relationships/hyperlink" Target="mailto:palete@skynet.be" TargetMode="External"/><Relationship Id="rId128" Type="http://schemas.openxmlformats.org/officeDocument/2006/relationships/hyperlink" Target="mailto:muriel-l@hotmail.com" TargetMode="External"/><Relationship Id="rId144" Type="http://schemas.openxmlformats.org/officeDocument/2006/relationships/hyperlink" Target="mailto:sevmilet@hotmail.com" TargetMode="External"/><Relationship Id="rId149" Type="http://schemas.openxmlformats.org/officeDocument/2006/relationships/hyperlink" Target="mailto:masson.ph@infonie.be" TargetMode="External"/><Relationship Id="rId5" Type="http://schemas.openxmlformats.org/officeDocument/2006/relationships/hyperlink" Target="mailto:linearnould@yahoo.com" TargetMode="External"/><Relationship Id="rId90" Type="http://schemas.openxmlformats.org/officeDocument/2006/relationships/hyperlink" Target="mailto:gunaydinzehra@hotmail.com" TargetMode="External"/><Relationship Id="rId95" Type="http://schemas.openxmlformats.org/officeDocument/2006/relationships/hyperlink" Target="mailto:jean.hick@gmail.com" TargetMode="External"/><Relationship Id="rId160" Type="http://schemas.openxmlformats.org/officeDocument/2006/relationships/hyperlink" Target="mailto:celine8721@gmail.com" TargetMode="External"/><Relationship Id="rId165" Type="http://schemas.openxmlformats.org/officeDocument/2006/relationships/hyperlink" Target="mailto:docpillitteri@yahoo.fr" TargetMode="External"/><Relationship Id="rId181" Type="http://schemas.openxmlformats.org/officeDocument/2006/relationships/hyperlink" Target="mailto:damian_richter@hotmail.com" TargetMode="External"/><Relationship Id="rId186" Type="http://schemas.openxmlformats.org/officeDocument/2006/relationships/hyperlink" Target="mailto:marcseel@gmail.com" TargetMode="External"/><Relationship Id="rId216" Type="http://schemas.openxmlformats.org/officeDocument/2006/relationships/comments" Target="../comments1.xml"/><Relationship Id="rId211" Type="http://schemas.openxmlformats.org/officeDocument/2006/relationships/hyperlink" Target="mailto:fvdb@cabvdb.be" TargetMode="External"/><Relationship Id="rId22" Type="http://schemas.openxmlformats.org/officeDocument/2006/relationships/hyperlink" Target="mailto:isabelleboniver264@hotmail.com" TargetMode="External"/><Relationship Id="rId27" Type="http://schemas.openxmlformats.org/officeDocument/2006/relationships/hyperlink" Target="mailto:d.bouillon@skynet.be" TargetMode="External"/><Relationship Id="rId43" Type="http://schemas.openxmlformats.org/officeDocument/2006/relationships/hyperlink" Target="mailto:cavezmyriam@gmail.com" TargetMode="External"/><Relationship Id="rId48" Type="http://schemas.openxmlformats.org/officeDocument/2006/relationships/hyperlink" Target="mailto:carolinecallens23@gmail.com" TargetMode="External"/><Relationship Id="rId64" Type="http://schemas.openxmlformats.org/officeDocument/2006/relationships/hyperlink" Target="mailto:ph.dutilleux@skynet.be" TargetMode="External"/><Relationship Id="rId69" Type="http://schemas.openxmlformats.org/officeDocument/2006/relationships/hyperlink" Target="mailto:jdejalle@yahoo.fr" TargetMode="External"/><Relationship Id="rId113" Type="http://schemas.openxmlformats.org/officeDocument/2006/relationships/hyperlink" Target="mailto:w.kuo@hotmail.com" TargetMode="External"/><Relationship Id="rId118" Type="http://schemas.openxmlformats.org/officeDocument/2006/relationships/hyperlink" Target="mailto:isabelle.progesund@gmail.com" TargetMode="External"/><Relationship Id="rId134" Type="http://schemas.openxmlformats.org/officeDocument/2006/relationships/hyperlink" Target="mailto:veroniquelegros@cabchapman.be" TargetMode="External"/><Relationship Id="rId139" Type="http://schemas.openxmlformats.org/officeDocument/2006/relationships/hyperlink" Target="mailto:cmayeres@student.ulg.ac.be" TargetMode="External"/><Relationship Id="rId80" Type="http://schemas.openxmlformats.org/officeDocument/2006/relationships/hyperlink" Target="mailto:fonsny.benoit@gmail.com" TargetMode="External"/><Relationship Id="rId85" Type="http://schemas.openxmlformats.org/officeDocument/2006/relationships/hyperlink" Target="mailto:mireille.gloesener@skynet.be" TargetMode="External"/><Relationship Id="rId150" Type="http://schemas.openxmlformats.org/officeDocument/2006/relationships/hyperlink" Target="mailto:luc.massenaux@skynet.be" TargetMode="External"/><Relationship Id="rId155" Type="http://schemas.openxmlformats.org/officeDocument/2006/relationships/hyperlink" Target="mailto:cecile.nelis@gmail.com" TargetMode="External"/><Relationship Id="rId171" Type="http://schemas.openxmlformats.org/officeDocument/2006/relationships/hyperlink" Target="mailto:emilie.reniers@gmail.com" TargetMode="External"/><Relationship Id="rId176" Type="http://schemas.openxmlformats.org/officeDocument/2006/relationships/hyperlink" Target="mailto:lindaraquet@hotmail.com" TargetMode="External"/><Relationship Id="rId192" Type="http://schemas.openxmlformats.org/officeDocument/2006/relationships/hyperlink" Target="mailto:luisamable1980@yahoo.fr" TargetMode="External"/><Relationship Id="rId197" Type="http://schemas.openxmlformats.org/officeDocument/2006/relationships/hyperlink" Target="mailto:dr.med.schmitz@gmx.de" TargetMode="External"/><Relationship Id="rId206" Type="http://schemas.openxmlformats.org/officeDocument/2006/relationships/hyperlink" Target="mailto:virginiewillem@skynet.be" TargetMode="External"/><Relationship Id="rId201" Type="http://schemas.openxmlformats.org/officeDocument/2006/relationships/hyperlink" Target="mailto:mp.af@scarlet.be" TargetMode="External"/><Relationship Id="rId12" Type="http://schemas.openxmlformats.org/officeDocument/2006/relationships/hyperlink" Target="mailto:anwar1114@yahoo.com" TargetMode="External"/><Relationship Id="rId17" Type="http://schemas.openxmlformats.org/officeDocument/2006/relationships/hyperlink" Target="mailto:a.boschetti@helmo.be" TargetMode="External"/><Relationship Id="rId33" Type="http://schemas.openxmlformats.org/officeDocument/2006/relationships/hyperlink" Target="mailto:dr.a-collin@laposte.net" TargetMode="External"/><Relationship Id="rId38" Type="http://schemas.openxmlformats.org/officeDocument/2006/relationships/hyperlink" Target="mailto:dr.charlier.christian@gmail.com" TargetMode="External"/><Relationship Id="rId59" Type="http://schemas.openxmlformats.org/officeDocument/2006/relationships/hyperlink" Target="mailto:viviane.vancauwenberg@hotmail.com" TargetMode="External"/><Relationship Id="rId103" Type="http://schemas.openxmlformats.org/officeDocument/2006/relationships/hyperlink" Target="mailto:ejunkerdelgado@hotmail.com" TargetMode="External"/><Relationship Id="rId108" Type="http://schemas.openxmlformats.org/officeDocument/2006/relationships/hyperlink" Target="mailto:doktor.janssen@skynet.be" TargetMode="External"/><Relationship Id="rId124" Type="http://schemas.openxmlformats.org/officeDocument/2006/relationships/hyperlink" Target="mailto:docteurnaude@gmail.com" TargetMode="External"/><Relationship Id="rId129" Type="http://schemas.openxmlformats.org/officeDocument/2006/relationships/hyperlink" Target="mailto:jluszezek@gmail.com" TargetMode="External"/><Relationship Id="rId54" Type="http://schemas.openxmlformats.org/officeDocument/2006/relationships/hyperlink" Target="mailto:jldeleuze@gmail.com" TargetMode="External"/><Relationship Id="rId70" Type="http://schemas.openxmlformats.org/officeDocument/2006/relationships/hyperlink" Target="mailto:a_defourny@hotmail.com" TargetMode="External"/><Relationship Id="rId75" Type="http://schemas.openxmlformats.org/officeDocument/2006/relationships/hyperlink" Target="mailto:patrick@depadoc.be" TargetMode="External"/><Relationship Id="rId91" Type="http://schemas.openxmlformats.org/officeDocument/2006/relationships/hyperlink" Target="mailto:francoishick@gmail.com" TargetMode="External"/><Relationship Id="rId96" Type="http://schemas.openxmlformats.org/officeDocument/2006/relationships/hyperlink" Target="mailto:cathy.hermann@skynet.be" TargetMode="External"/><Relationship Id="rId140" Type="http://schemas.openxmlformats.org/officeDocument/2006/relationships/hyperlink" Target="mailto:brigitte.michotte@gmail.com" TargetMode="External"/><Relationship Id="rId145" Type="http://schemas.openxmlformats.org/officeDocument/2006/relationships/hyperlink" Target="mailto:a.maurage@gmail.com" TargetMode="External"/><Relationship Id="rId161" Type="http://schemas.openxmlformats.org/officeDocument/2006/relationships/hyperlink" Target="mailto:eric_peerboom@hotmail.com" TargetMode="External"/><Relationship Id="rId166" Type="http://schemas.openxmlformats.org/officeDocument/2006/relationships/hyperlink" Target="mailto:picquoteric@compaqnet.be" TargetMode="External"/><Relationship Id="rId182" Type="http://schemas.openxmlformats.org/officeDocument/2006/relationships/hyperlink" Target="mailto:dr.robinetpatrick@gmail.com" TargetMode="External"/><Relationship Id="rId187" Type="http://schemas.openxmlformats.org/officeDocument/2006/relationships/hyperlink" Target="mailto:dr.sander@skynet.be" TargetMode="External"/><Relationship Id="rId1" Type="http://schemas.openxmlformats.org/officeDocument/2006/relationships/hyperlink" Target="mailto:aadlju@hotmail.com" TargetMode="External"/><Relationship Id="rId6" Type="http://schemas.openxmlformats.org/officeDocument/2006/relationships/hyperlink" Target="mailto:renee.baivier@skynet.be" TargetMode="External"/><Relationship Id="rId212" Type="http://schemas.openxmlformats.org/officeDocument/2006/relationships/hyperlink" Target="mailto:pawestenbohm@gmail.com" TargetMode="External"/><Relationship Id="rId23" Type="http://schemas.openxmlformats.org/officeDocument/2006/relationships/hyperlink" Target="mailto:domdicodel@skynet.be" TargetMode="External"/><Relationship Id="rId28" Type="http://schemas.openxmlformats.org/officeDocument/2006/relationships/hyperlink" Target="mailto:silviu.braga@gmail.com" TargetMode="External"/><Relationship Id="rId49" Type="http://schemas.openxmlformats.org/officeDocument/2006/relationships/hyperlink" Target="mailto:jean-luc.choffray@base.be" TargetMode="External"/><Relationship Id="rId114" Type="http://schemas.openxmlformats.org/officeDocument/2006/relationships/hyperlink" Target="mailto:drkuz@hotmail.com" TargetMode="External"/><Relationship Id="rId119" Type="http://schemas.openxmlformats.org/officeDocument/2006/relationships/hyperlink" Target="mailto:christine.mockel-kocks@skynet.be" TargetMode="External"/><Relationship Id="rId44" Type="http://schemas.openxmlformats.org/officeDocument/2006/relationships/hyperlink" Target="mailto:dr.andre.carlier@skynet.be" TargetMode="External"/><Relationship Id="rId60" Type="http://schemas.openxmlformats.org/officeDocument/2006/relationships/hyperlink" Target="mailto:duysenscharlotte@gmail.com" TargetMode="External"/><Relationship Id="rId65" Type="http://schemas.openxmlformats.org/officeDocument/2006/relationships/hyperlink" Target="mailto:bdederix@gmail.com" TargetMode="External"/><Relationship Id="rId81" Type="http://schemas.openxmlformats.org/officeDocument/2006/relationships/hyperlink" Target="mailto:christian.favoreel@gmail.com" TargetMode="External"/><Relationship Id="rId86" Type="http://schemas.openxmlformats.org/officeDocument/2006/relationships/hyperlink" Target="mailto:joelle.gilon@skynet.be" TargetMode="External"/><Relationship Id="rId130" Type="http://schemas.openxmlformats.org/officeDocument/2006/relationships/hyperlink" Target="mailto:jonathanlongton@hotmail.com" TargetMode="External"/><Relationship Id="rId135" Type="http://schemas.openxmlformats.org/officeDocument/2006/relationships/hyperlink" Target="mailto:jean.lejeune@live.fr" TargetMode="External"/><Relationship Id="rId151" Type="http://schemas.openxmlformats.org/officeDocument/2006/relationships/hyperlink" Target="mailto:fuhrmann.mathieu@arcor.de" TargetMode="External"/><Relationship Id="rId156" Type="http://schemas.openxmlformats.org/officeDocument/2006/relationships/hyperlink" Target="mailto:doc.thierryorban@gmail.com" TargetMode="External"/><Relationship Id="rId177" Type="http://schemas.openxmlformats.org/officeDocument/2006/relationships/hyperlink" Target="mailto:jfr@ruwet.com" TargetMode="External"/><Relationship Id="rId198" Type="http://schemas.openxmlformats.org/officeDocument/2006/relationships/hyperlink" Target="mailto:marierose.schnackers@skynet.be" TargetMode="External"/><Relationship Id="rId172" Type="http://schemas.openxmlformats.org/officeDocument/2006/relationships/hyperlink" Target="mailto:robinet.celine@gmail.com" TargetMode="External"/><Relationship Id="rId193" Type="http://schemas.openxmlformats.org/officeDocument/2006/relationships/hyperlink" Target="mailto:afst@msn.com" TargetMode="External"/><Relationship Id="rId202" Type="http://schemas.openxmlformats.org/officeDocument/2006/relationships/hyperlink" Target="mailto:helenetimmermann@hotmail.com" TargetMode="External"/><Relationship Id="rId207" Type="http://schemas.openxmlformats.org/officeDocument/2006/relationships/hyperlink" Target="mailto:wathourjulie@hotmail.com" TargetMode="External"/><Relationship Id="rId13" Type="http://schemas.openxmlformats.org/officeDocument/2006/relationships/hyperlink" Target="mailto:g.bruyere@skynet.be" TargetMode="External"/><Relationship Id="rId18" Type="http://schemas.openxmlformats.org/officeDocument/2006/relationships/hyperlink" Target="mailto:philippe.bindelle@skynet.be" TargetMode="External"/><Relationship Id="rId39" Type="http://schemas.openxmlformats.org/officeDocument/2006/relationships/hyperlink" Target="mailto:doccloes@skynet.be" TargetMode="External"/><Relationship Id="rId109" Type="http://schemas.openxmlformats.org/officeDocument/2006/relationships/hyperlink" Target="mailto:docteurjamar@skynet.be" TargetMode="External"/><Relationship Id="rId34" Type="http://schemas.openxmlformats.org/officeDocument/2006/relationships/hyperlink" Target="mailto:jean-charles.crosset@skynet.be" TargetMode="External"/><Relationship Id="rId50" Type="http://schemas.openxmlformats.org/officeDocument/2006/relationships/hyperlink" Target="mailto:dewaidejulie@gmail.com" TargetMode="External"/><Relationship Id="rId55" Type="http://schemas.openxmlformats.org/officeDocument/2006/relationships/hyperlink" Target="mailto:x.delahautcabinet@skynet.be" TargetMode="External"/><Relationship Id="rId76" Type="http://schemas.openxmlformats.org/officeDocument/2006/relationships/hyperlink" Target="mailto:drgregoryernst@gmail.com" TargetMode="External"/><Relationship Id="rId97" Type="http://schemas.openxmlformats.org/officeDocument/2006/relationships/hyperlink" Target="mailto:igballe@hotmail.be" TargetMode="External"/><Relationship Id="rId104" Type="http://schemas.openxmlformats.org/officeDocument/2006/relationships/hyperlink" Target="mailto:belamed@hotmail.com" TargetMode="External"/><Relationship Id="rId120" Type="http://schemas.openxmlformats.org/officeDocument/2006/relationships/hyperlink" Target="mailto:pierre.leonard@outlook.be" TargetMode="External"/><Relationship Id="rId125" Type="http://schemas.openxmlformats.org/officeDocument/2006/relationships/hyperlink" Target="mailto:lukali_isabelle@hotmail.com" TargetMode="External"/><Relationship Id="rId141" Type="http://schemas.openxmlformats.org/officeDocument/2006/relationships/hyperlink" Target="mailto:ion.marinescugheorghe@gmail.com" TargetMode="External"/><Relationship Id="rId146" Type="http://schemas.openxmlformats.org/officeDocument/2006/relationships/hyperlink" Target="mailto:audmagette@gmail.com" TargetMode="External"/><Relationship Id="rId167" Type="http://schemas.openxmlformats.org/officeDocument/2006/relationships/hyperlink" Target="mailto:alpadoc@gmail.com" TargetMode="External"/><Relationship Id="rId188" Type="http://schemas.openxmlformats.org/officeDocument/2006/relationships/hyperlink" Target="mailto:drstaquet@gmail.com" TargetMode="External"/><Relationship Id="rId7" Type="http://schemas.openxmlformats.org/officeDocument/2006/relationships/hyperlink" Target="mailto:bernadette.banneux@hotmail.com" TargetMode="External"/><Relationship Id="rId71" Type="http://schemas.openxmlformats.org/officeDocument/2006/relationships/hyperlink" Target="mailto:diddendr@gmail.com" TargetMode="External"/><Relationship Id="rId92" Type="http://schemas.openxmlformats.org/officeDocument/2006/relationships/hyperlink" Target="mailto:hotermans.andre@skynet.be" TargetMode="External"/><Relationship Id="rId162" Type="http://schemas.openxmlformats.org/officeDocument/2006/relationships/hyperlink" Target="mailto:jean-louis.piette@skynet.be" TargetMode="External"/><Relationship Id="rId183" Type="http://schemas.openxmlformats.org/officeDocument/2006/relationships/hyperlink" Target="mailto:vswinnen@alumni.ulg.ac.be" TargetMode="External"/><Relationship Id="rId213" Type="http://schemas.openxmlformats.org/officeDocument/2006/relationships/printerSettings" Target="../printerSettings/printerSettings1.bin"/><Relationship Id="rId2" Type="http://schemas.openxmlformats.org/officeDocument/2006/relationships/hyperlink" Target="mailto:arens.mariechristine@gmail.com" TargetMode="External"/><Relationship Id="rId29" Type="http://schemas.openxmlformats.org/officeDocument/2006/relationships/hyperlink" Target="mailto:breuer.verena86@gmail.com" TargetMode="External"/><Relationship Id="rId24" Type="http://schemas.openxmlformats.org/officeDocument/2006/relationships/hyperlink" Target="mailto:barclaycatriona@gmail.com" TargetMode="External"/><Relationship Id="rId40" Type="http://schemas.openxmlformats.org/officeDocument/2006/relationships/hyperlink" Target="mailto:jpchristophedoc@gmail.com" TargetMode="External"/><Relationship Id="rId45" Type="http://schemas.openxmlformats.org/officeDocument/2006/relationships/hyperlink" Target="mailto:patrick.comeliau@skynet.be" TargetMode="External"/><Relationship Id="rId66" Type="http://schemas.openxmlformats.org/officeDocument/2006/relationships/hyperlink" Target="mailto:jdodemont88@gmail.com" TargetMode="External"/><Relationship Id="rId87" Type="http://schemas.openxmlformats.org/officeDocument/2006/relationships/hyperlink" Target="mailto:nathaliegilis@hotmail.com" TargetMode="External"/><Relationship Id="rId110" Type="http://schemas.openxmlformats.org/officeDocument/2006/relationships/hyperlink" Target="mailto:alexander.jenniges@gmail.com" TargetMode="External"/><Relationship Id="rId115" Type="http://schemas.openxmlformats.org/officeDocument/2006/relationships/hyperlink" Target="mailto:kouambolivie@gmail.com" TargetMode="External"/><Relationship Id="rId131" Type="http://schemas.openxmlformats.org/officeDocument/2006/relationships/hyperlink" Target="mailto:veronique.letocart@gmail.com" TargetMode="External"/><Relationship Id="rId136" Type="http://schemas.openxmlformats.org/officeDocument/2006/relationships/hyperlink" Target="mailto:frlem@skynet.be" TargetMode="External"/><Relationship Id="rId157" Type="http://schemas.openxmlformats.org/officeDocument/2006/relationships/hyperlink" Target="mailto:bruno.oversteyns@skynet.be" TargetMode="External"/><Relationship Id="rId178" Type="http://schemas.openxmlformats.org/officeDocument/2006/relationships/hyperlink" Target="mailto:romergaetan@hotmail.com" TargetMode="External"/><Relationship Id="rId61" Type="http://schemas.openxmlformats.org/officeDocument/2006/relationships/hyperlink" Target="mailto:diec_kienxuan@hotmail.com" TargetMode="External"/><Relationship Id="rId82" Type="http://schemas.openxmlformats.org/officeDocument/2006/relationships/hyperlink" Target="mailto:marc.franckh@gmail.com" TargetMode="External"/><Relationship Id="rId152" Type="http://schemas.openxmlformats.org/officeDocument/2006/relationships/hyperlink" Target="mailto:drjennifermuller@gmail.com" TargetMode="External"/><Relationship Id="rId173" Type="http://schemas.openxmlformats.org/officeDocument/2006/relationships/hyperlink" Target="mailto:rousseaujy@hotmail.com" TargetMode="External"/><Relationship Id="rId194" Type="http://schemas.openxmlformats.org/officeDocument/2006/relationships/hyperlink" Target="mailto:a.straet@mmlebrasero.be" TargetMode="External"/><Relationship Id="rId199" Type="http://schemas.openxmlformats.org/officeDocument/2006/relationships/hyperlink" Target="mailto:sekretariat@drcloots.be" TargetMode="External"/><Relationship Id="rId203" Type="http://schemas.openxmlformats.org/officeDocument/2006/relationships/hyperlink" Target="mailto:chrissoula.tanidis@hotmail.com" TargetMode="External"/><Relationship Id="rId208" Type="http://schemas.openxmlformats.org/officeDocument/2006/relationships/hyperlink" Target="mailto:etiennehenri57@gmail.com" TargetMode="External"/><Relationship Id="rId19" Type="http://schemas.openxmlformats.org/officeDocument/2006/relationships/hyperlink" Target="mailto:anne.franchimont@laposte.net" TargetMode="External"/><Relationship Id="rId14" Type="http://schemas.openxmlformats.org/officeDocument/2006/relationships/hyperlink" Target="mailto:dominique.bruls@hotmail.com" TargetMode="External"/><Relationship Id="rId30" Type="http://schemas.openxmlformats.org/officeDocument/2006/relationships/hyperlink" Target="mailto:jean.jacques.counet@gmail.com" TargetMode="External"/><Relationship Id="rId35" Type="http://schemas.openxmlformats.org/officeDocument/2006/relationships/hyperlink" Target="mailto:docteurcounet@gmail.com" TargetMode="External"/><Relationship Id="rId56" Type="http://schemas.openxmlformats.org/officeDocument/2006/relationships/hyperlink" Target="mailto:bruno.docquier@skynet.be" TargetMode="External"/><Relationship Id="rId77" Type="http://schemas.openxmlformats.org/officeDocument/2006/relationships/hyperlink" Target="mailto:guillaume.fryns@student.uclouvain.be" TargetMode="External"/><Relationship Id="rId100" Type="http://schemas.openxmlformats.org/officeDocument/2006/relationships/hyperlink" Target="mailto:domenico.iacono@gmail.com" TargetMode="External"/><Relationship Id="rId105" Type="http://schemas.openxmlformats.org/officeDocument/2006/relationships/hyperlink" Target="mailto:mariejeh@yahoo.fr" TargetMode="External"/><Relationship Id="rId126" Type="http://schemas.openxmlformats.org/officeDocument/2006/relationships/hyperlink" Target="mailto:yannickloo@hotmail.com" TargetMode="External"/><Relationship Id="rId147" Type="http://schemas.openxmlformats.org/officeDocument/2006/relationships/hyperlink" Target="mailto:michelmeuriscabmed@hotmail.com" TargetMode="External"/><Relationship Id="rId168" Type="http://schemas.openxmlformats.org/officeDocument/2006/relationships/hyperlink" Target="mailto:jean.piter@skynet.be" TargetMode="External"/><Relationship Id="rId8" Type="http://schemas.openxmlformats.org/officeDocument/2006/relationships/hyperlink" Target="mailto:donatbo@skynet.be" TargetMode="External"/><Relationship Id="rId51" Type="http://schemas.openxmlformats.org/officeDocument/2006/relationships/hyperlink" Target="mailto:guy.daron@proximus.be" TargetMode="External"/><Relationship Id="rId72" Type="http://schemas.openxmlformats.org/officeDocument/2006/relationships/hyperlink" Target="mailto:leo_0371@yahoo.fr" TargetMode="External"/><Relationship Id="rId93" Type="http://schemas.openxmlformats.org/officeDocument/2006/relationships/hyperlink" Target="mailto:mhamacher1107@gmail.com" TargetMode="External"/><Relationship Id="rId98" Type="http://schemas.openxmlformats.org/officeDocument/2006/relationships/hyperlink" Target="mailto:xavier.hurtgen@skynet.be" TargetMode="External"/><Relationship Id="rId121" Type="http://schemas.openxmlformats.org/officeDocument/2006/relationships/hyperlink" Target="mailto:florianelambrechts@msn.com" TargetMode="External"/><Relationship Id="rId142" Type="http://schemas.openxmlformats.org/officeDocument/2006/relationships/hyperlink" Target="mailto:muzembej-l@hotmail.fr" TargetMode="External"/><Relationship Id="rId163" Type="http://schemas.openxmlformats.org/officeDocument/2006/relationships/hyperlink" Target="mailto:julienparotte@skynet.be" TargetMode="External"/><Relationship Id="rId184" Type="http://schemas.openxmlformats.org/officeDocument/2006/relationships/hyperlink" Target="mailto:yerdua_2@msn.com" TargetMode="External"/><Relationship Id="rId189" Type="http://schemas.openxmlformats.org/officeDocument/2006/relationships/hyperlink" Target="mailto:benoit.skr@gmail.com" TargetMode="External"/><Relationship Id="rId3" Type="http://schemas.openxmlformats.org/officeDocument/2006/relationships/hyperlink" Target="mailto:e.al@student.ulg.ac.be" TargetMode="External"/><Relationship Id="rId214" Type="http://schemas.openxmlformats.org/officeDocument/2006/relationships/vmlDrawing" Target="../drawings/vmlDrawing1.vml"/><Relationship Id="rId25" Type="http://schemas.openxmlformats.org/officeDocument/2006/relationships/hyperlink" Target="mailto:anthony_bontems@hotmail.com" TargetMode="External"/><Relationship Id="rId46" Type="http://schemas.openxmlformats.org/officeDocument/2006/relationships/hyperlink" Target="mailto:jeromecorteil@gmail.com" TargetMode="External"/><Relationship Id="rId67" Type="http://schemas.openxmlformats.org/officeDocument/2006/relationships/hyperlink" Target="mailto:sdagrain@hotmail.com" TargetMode="External"/><Relationship Id="rId116" Type="http://schemas.openxmlformats.org/officeDocument/2006/relationships/hyperlink" Target="mailto:claude.kaivers.docs@gmail.com" TargetMode="External"/><Relationship Id="rId137" Type="http://schemas.openxmlformats.org/officeDocument/2006/relationships/hyperlink" Target="mailto:valerie_lemmens@yahoo.de" TargetMode="External"/><Relationship Id="rId158" Type="http://schemas.openxmlformats.org/officeDocument/2006/relationships/hyperlink" Target="mailto:adriaan.oomen@gmail.com" TargetMode="External"/><Relationship Id="rId20" Type="http://schemas.openxmlformats.org/officeDocument/2006/relationships/hyperlink" Target="mailto:luc.belleflamme@gmail.com" TargetMode="External"/><Relationship Id="rId41" Type="http://schemas.openxmlformats.org/officeDocument/2006/relationships/hyperlink" Target="mailto:olivier.chojnacki@gmail.com" TargetMode="External"/><Relationship Id="rId62" Type="http://schemas.openxmlformats.org/officeDocument/2006/relationships/hyperlink" Target="mailto:philippedauby@yahoo.fr" TargetMode="External"/><Relationship Id="rId83" Type="http://schemas.openxmlformats.org/officeDocument/2006/relationships/hyperlink" Target="mailto:monicagmir@yahoo.fr" TargetMode="External"/><Relationship Id="rId88" Type="http://schemas.openxmlformats.org/officeDocument/2006/relationships/hyperlink" Target="mailto:sophie.gardier@gmail.com" TargetMode="External"/><Relationship Id="rId111" Type="http://schemas.openxmlformats.org/officeDocument/2006/relationships/hyperlink" Target="mailto:astridkupper@hotmail.com" TargetMode="External"/><Relationship Id="rId132" Type="http://schemas.openxmlformats.org/officeDocument/2006/relationships/hyperlink" Target="mailto:f.lejeunedoc@skynet.be" TargetMode="External"/><Relationship Id="rId153" Type="http://schemas.openxmlformats.org/officeDocument/2006/relationships/hyperlink" Target="mailto:christine_m@lycos.com" TargetMode="External"/><Relationship Id="rId174" Type="http://schemas.openxmlformats.org/officeDocument/2006/relationships/hyperlink" Target="mailto:roomspdoc@gmail.com" TargetMode="External"/><Relationship Id="rId179" Type="http://schemas.openxmlformats.org/officeDocument/2006/relationships/hyperlink" Target="mailto:philippe.royaux@skynet.be" TargetMode="External"/><Relationship Id="rId195" Type="http://schemas.openxmlformats.org/officeDocument/2006/relationships/hyperlink" Target="mailto:mhdefourny@hotmail.fr" TargetMode="External"/><Relationship Id="rId209" Type="http://schemas.openxmlformats.org/officeDocument/2006/relationships/hyperlink" Target="mailto:carine_werts@hotmail.com" TargetMode="External"/><Relationship Id="rId190" Type="http://schemas.openxmlformats.org/officeDocument/2006/relationships/hyperlink" Target="mailto:docteur.schreiden@skynet.be" TargetMode="External"/><Relationship Id="rId204" Type="http://schemas.openxmlformats.org/officeDocument/2006/relationships/hyperlink" Target="mailto:frank_thomas@gmx.net" TargetMode="External"/><Relationship Id="rId15" Type="http://schemas.openxmlformats.org/officeDocument/2006/relationships/hyperlink" Target="mailto:nicole.bourdon@hotmail.com" TargetMode="External"/><Relationship Id="rId36" Type="http://schemas.openxmlformats.org/officeDocument/2006/relationships/hyperlink" Target="mailto:drpcrutzen@gmail.com" TargetMode="External"/><Relationship Id="rId57" Type="http://schemas.openxmlformats.org/officeDocument/2006/relationships/hyperlink" Target="mailto:marienoelled@lamosaique.be" TargetMode="External"/><Relationship Id="rId106" Type="http://schemas.openxmlformats.org/officeDocument/2006/relationships/hyperlink" Target="mailto:jehinf@hotmail.com" TargetMode="External"/><Relationship Id="rId127" Type="http://schemas.openxmlformats.org/officeDocument/2006/relationships/hyperlink" Target="mailto:leemansdoc@skynet.be" TargetMode="External"/><Relationship Id="rId10" Type="http://schemas.openxmlformats.org/officeDocument/2006/relationships/hyperlink" Target="mailto:mbounameau@yahoo.fr" TargetMode="External"/><Relationship Id="rId31" Type="http://schemas.openxmlformats.org/officeDocument/2006/relationships/hyperlink" Target="mailto:drcohnen@gmail.com" TargetMode="External"/><Relationship Id="rId52" Type="http://schemas.openxmlformats.org/officeDocument/2006/relationships/hyperlink" Target="mailto:m.darssi@laposte.net" TargetMode="External"/><Relationship Id="rId73" Type="http://schemas.openxmlformats.org/officeDocument/2006/relationships/hyperlink" Target="mailto:isabelle.dehottay@skynet.be" TargetMode="External"/><Relationship Id="rId78" Type="http://schemas.openxmlformats.org/officeDocument/2006/relationships/hyperlink" Target="mailto:franckwavreille@hotmail.be" TargetMode="External"/><Relationship Id="rId94" Type="http://schemas.openxmlformats.org/officeDocument/2006/relationships/hyperlink" Target="mailto:docdidierhuart1@gmail.com" TargetMode="External"/><Relationship Id="rId99" Type="http://schemas.openxmlformats.org/officeDocument/2006/relationships/hyperlink" Target="mailto:aivanov8@hotmail.com" TargetMode="External"/><Relationship Id="rId101" Type="http://schemas.openxmlformats.org/officeDocument/2006/relationships/hyperlink" Target="mailto:lilly29janssen@gmail.com" TargetMode="External"/><Relationship Id="rId122" Type="http://schemas.openxmlformats.org/officeDocument/2006/relationships/hyperlink" Target="mailto:r-leonard@skynet.be" TargetMode="External"/><Relationship Id="rId143" Type="http://schemas.openxmlformats.org/officeDocument/2006/relationships/hyperlink" Target="mailto:christophe.muselle@gmail.com" TargetMode="External"/><Relationship Id="rId148" Type="http://schemas.openxmlformats.org/officeDocument/2006/relationships/hyperlink" Target="mailto:martine.massaut@gmail.com" TargetMode="External"/><Relationship Id="rId164" Type="http://schemas.openxmlformats.org/officeDocument/2006/relationships/hyperlink" Target="mailto:philipps.charlotte@icloud.com" TargetMode="External"/><Relationship Id="rId169" Type="http://schemas.openxmlformats.org/officeDocument/2006/relationships/hyperlink" Target="mailto:docpalm@skynet.be" TargetMode="External"/><Relationship Id="rId185" Type="http://schemas.openxmlformats.org/officeDocument/2006/relationships/hyperlink" Target="mailto:marcsartor@icloud.com" TargetMode="External"/><Relationship Id="rId4" Type="http://schemas.openxmlformats.org/officeDocument/2006/relationships/hyperlink" Target="mailto:catherine.aldenhoff@hotmail.com" TargetMode="External"/><Relationship Id="rId9" Type="http://schemas.openxmlformats.org/officeDocument/2006/relationships/hyperlink" Target="mailto:isabellebeckers87@gmail.com" TargetMode="External"/><Relationship Id="rId180" Type="http://schemas.openxmlformats.org/officeDocument/2006/relationships/hyperlink" Target="mailto:doc.robert@skynet.be" TargetMode="External"/><Relationship Id="rId210" Type="http://schemas.openxmlformats.org/officeDocument/2006/relationships/hyperlink" Target="mailto:fr.warnier@skynet.be" TargetMode="External"/><Relationship Id="rId215" Type="http://schemas.openxmlformats.org/officeDocument/2006/relationships/table" Target="../tables/table1.xml"/><Relationship Id="rId26" Type="http://schemas.openxmlformats.org/officeDocument/2006/relationships/hyperlink" Target="mailto:goelebillet@yahoo.de" TargetMode="External"/><Relationship Id="rId47" Type="http://schemas.openxmlformats.org/officeDocument/2006/relationships/hyperlink" Target="mailto:dr.bertrandcamus@gmail.com" TargetMode="External"/><Relationship Id="rId68" Type="http://schemas.openxmlformats.org/officeDocument/2006/relationships/hyperlink" Target="mailto:pascal.desonniaux@skynet.be" TargetMode="External"/><Relationship Id="rId89" Type="http://schemas.openxmlformats.org/officeDocument/2006/relationships/hyperlink" Target="mailto:hilde.govaerts@skynet.be" TargetMode="External"/><Relationship Id="rId112" Type="http://schemas.openxmlformats.org/officeDocument/2006/relationships/hyperlink" Target="mailto:eric.dessart57@gmail.com" TargetMode="External"/><Relationship Id="rId133" Type="http://schemas.openxmlformats.org/officeDocument/2006/relationships/hyperlink" Target="mailto:isabelle.laurent.doc@gmail.com" TargetMode="External"/><Relationship Id="rId154" Type="http://schemas.openxmlformats.org/officeDocument/2006/relationships/hyperlink" Target="mailto:cach.nguyen7799@gmail.com" TargetMode="External"/><Relationship Id="rId175" Type="http://schemas.openxmlformats.org/officeDocument/2006/relationships/hyperlink" Target="mailto:be.romer@belgacom.net" TargetMode="External"/><Relationship Id="rId196" Type="http://schemas.openxmlformats.org/officeDocument/2006/relationships/hyperlink" Target="mailto:schmittmp@hotmail.com" TargetMode="External"/><Relationship Id="rId200" Type="http://schemas.openxmlformats.org/officeDocument/2006/relationships/hyperlink" Target="mailto:asteheux@yahoo.fr" TargetMode="External"/><Relationship Id="rId16" Type="http://schemas.openxmlformats.org/officeDocument/2006/relationships/hyperlink" Target="mailto:ludi1207@skynet.b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42"/>
  <sheetViews>
    <sheetView zoomScaleNormal="100" workbookViewId="0">
      <selection activeCell="A9" sqref="A9"/>
    </sheetView>
  </sheetViews>
  <sheetFormatPr baseColWidth="10" defaultColWidth="11.44140625" defaultRowHeight="14.4" x14ac:dyDescent="0.3"/>
  <cols>
    <col min="1" max="1" width="27.6640625" style="23" customWidth="1"/>
    <col min="2" max="2" width="45.6640625" style="23" customWidth="1"/>
    <col min="3" max="3" width="18.44140625" style="23" customWidth="1"/>
    <col min="4" max="4" width="9.33203125" style="23" customWidth="1"/>
    <col min="5" max="5" width="14.33203125" style="23" customWidth="1"/>
    <col min="6" max="6" width="14.5546875" style="23" customWidth="1"/>
    <col min="7" max="7" width="29.33203125" style="23" customWidth="1"/>
    <col min="8" max="16384" width="11.44140625" style="23"/>
  </cols>
  <sheetData>
    <row r="1" spans="1:7" ht="15" customHeight="1" x14ac:dyDescent="0.3">
      <c r="A1" s="131" t="s">
        <v>60</v>
      </c>
      <c r="B1" s="131"/>
      <c r="C1" s="131"/>
      <c r="D1" s="131"/>
      <c r="E1" s="131"/>
      <c r="F1" s="131"/>
      <c r="G1" s="131"/>
    </row>
    <row r="2" spans="1:7" ht="15" customHeight="1" x14ac:dyDescent="0.3">
      <c r="A2" s="131"/>
      <c r="B2" s="131"/>
      <c r="C2" s="131"/>
      <c r="D2" s="131"/>
      <c r="E2" s="131"/>
      <c r="F2" s="131"/>
      <c r="G2" s="131"/>
    </row>
    <row r="3" spans="1:7" x14ac:dyDescent="0.3">
      <c r="A3" s="23" t="s">
        <v>61</v>
      </c>
      <c r="B3" s="23" t="s">
        <v>62</v>
      </c>
      <c r="C3" s="23" t="s">
        <v>63</v>
      </c>
      <c r="D3" s="23" t="s">
        <v>64</v>
      </c>
      <c r="E3" s="23" t="s">
        <v>88</v>
      </c>
      <c r="F3" s="23" t="s">
        <v>89</v>
      </c>
      <c r="G3" s="23" t="s">
        <v>90</v>
      </c>
    </row>
    <row r="4" spans="1:7" x14ac:dyDescent="0.3">
      <c r="A4" s="23" t="s">
        <v>91</v>
      </c>
      <c r="B4" s="24" t="s">
        <v>97</v>
      </c>
      <c r="C4" s="24" t="s">
        <v>98</v>
      </c>
      <c r="D4" s="23">
        <v>4840</v>
      </c>
      <c r="E4" s="25" t="s">
        <v>99</v>
      </c>
      <c r="F4" s="25" t="s">
        <v>101</v>
      </c>
      <c r="G4" s="17" t="s">
        <v>100</v>
      </c>
    </row>
    <row r="5" spans="1:7" x14ac:dyDescent="0.3">
      <c r="A5" s="23" t="s">
        <v>92</v>
      </c>
      <c r="B5" s="24" t="s">
        <v>102</v>
      </c>
      <c r="C5" s="24" t="s">
        <v>103</v>
      </c>
      <c r="D5" s="26">
        <v>4770</v>
      </c>
      <c r="E5" s="25" t="s">
        <v>104</v>
      </c>
      <c r="F5" s="25" t="s">
        <v>105</v>
      </c>
      <c r="G5" s="18" t="s">
        <v>106</v>
      </c>
    </row>
    <row r="6" spans="1:7" x14ac:dyDescent="0.3">
      <c r="A6" s="27" t="s">
        <v>93</v>
      </c>
      <c r="B6" s="28" t="s">
        <v>107</v>
      </c>
      <c r="C6" s="28" t="s">
        <v>108</v>
      </c>
      <c r="D6" s="26">
        <v>4800</v>
      </c>
      <c r="E6" s="25" t="s">
        <v>109</v>
      </c>
      <c r="F6" s="25" t="s">
        <v>110</v>
      </c>
      <c r="G6" s="18" t="s">
        <v>111</v>
      </c>
    </row>
    <row r="7" spans="1:7" x14ac:dyDescent="0.3">
      <c r="A7" s="23" t="s">
        <v>94</v>
      </c>
      <c r="B7" s="28" t="s">
        <v>112</v>
      </c>
      <c r="C7" s="28" t="s">
        <v>108</v>
      </c>
      <c r="D7" s="26">
        <v>4800</v>
      </c>
      <c r="E7" s="29" t="s">
        <v>113</v>
      </c>
      <c r="F7" s="25" t="s">
        <v>114</v>
      </c>
      <c r="G7" s="19" t="s">
        <v>115</v>
      </c>
    </row>
    <row r="8" spans="1:7" x14ac:dyDescent="0.3">
      <c r="A8" s="27" t="s">
        <v>95</v>
      </c>
      <c r="B8" s="24" t="s">
        <v>116</v>
      </c>
      <c r="C8" s="24" t="s">
        <v>117</v>
      </c>
      <c r="D8" s="26">
        <v>6690</v>
      </c>
      <c r="E8" s="25" t="s">
        <v>118</v>
      </c>
      <c r="F8" s="25" t="s">
        <v>119</v>
      </c>
      <c r="G8" s="17" t="s">
        <v>120</v>
      </c>
    </row>
    <row r="9" spans="1:7" x14ac:dyDescent="0.3">
      <c r="A9" s="27" t="s">
        <v>96</v>
      </c>
      <c r="B9" s="24" t="s">
        <v>121</v>
      </c>
      <c r="C9" s="24" t="s">
        <v>122</v>
      </c>
      <c r="D9" s="26">
        <v>4820</v>
      </c>
      <c r="E9" s="30" t="s">
        <v>123</v>
      </c>
      <c r="F9" s="25" t="s">
        <v>124</v>
      </c>
      <c r="G9" s="17" t="s">
        <v>125</v>
      </c>
    </row>
    <row r="10" spans="1:7" x14ac:dyDescent="0.3">
      <c r="A10" s="27" t="s">
        <v>126</v>
      </c>
      <c r="B10" s="24" t="s">
        <v>151</v>
      </c>
      <c r="C10" s="24" t="s">
        <v>108</v>
      </c>
      <c r="D10" s="26">
        <v>4800</v>
      </c>
      <c r="E10" s="30" t="s">
        <v>152</v>
      </c>
      <c r="F10" s="25" t="s">
        <v>153</v>
      </c>
      <c r="G10" s="17" t="s">
        <v>154</v>
      </c>
    </row>
    <row r="11" spans="1:7" x14ac:dyDescent="0.3">
      <c r="A11" s="27" t="s">
        <v>127</v>
      </c>
      <c r="B11" s="24" t="s">
        <v>155</v>
      </c>
      <c r="C11" s="24" t="s">
        <v>156</v>
      </c>
      <c r="D11" s="26">
        <v>4980</v>
      </c>
      <c r="E11" s="25" t="s">
        <v>157</v>
      </c>
      <c r="F11" s="25" t="s">
        <v>158</v>
      </c>
      <c r="G11" s="17" t="s">
        <v>159</v>
      </c>
    </row>
    <row r="12" spans="1:7" x14ac:dyDescent="0.3">
      <c r="A12" s="27" t="s">
        <v>128</v>
      </c>
      <c r="B12" s="28" t="s">
        <v>160</v>
      </c>
      <c r="C12" s="28" t="s">
        <v>108</v>
      </c>
      <c r="D12" s="26">
        <v>4800</v>
      </c>
      <c r="E12" s="25" t="s">
        <v>161</v>
      </c>
      <c r="F12" s="25" t="s">
        <v>162</v>
      </c>
      <c r="G12" s="18" t="s">
        <v>163</v>
      </c>
    </row>
    <row r="13" spans="1:7" x14ac:dyDescent="0.3">
      <c r="A13" s="27" t="s">
        <v>129</v>
      </c>
      <c r="B13" s="24" t="s">
        <v>164</v>
      </c>
      <c r="C13" s="24" t="s">
        <v>108</v>
      </c>
      <c r="D13" s="26">
        <v>4800</v>
      </c>
      <c r="E13" s="29" t="s">
        <v>165</v>
      </c>
      <c r="F13" s="25" t="s">
        <v>166</v>
      </c>
      <c r="G13" s="17" t="s">
        <v>167</v>
      </c>
    </row>
    <row r="14" spans="1:7" x14ac:dyDescent="0.3">
      <c r="A14" s="27" t="s">
        <v>130</v>
      </c>
      <c r="B14" s="28" t="s">
        <v>168</v>
      </c>
      <c r="C14" s="24" t="s">
        <v>169</v>
      </c>
      <c r="D14" s="26">
        <v>4850</v>
      </c>
      <c r="E14" s="25" t="s">
        <v>170</v>
      </c>
      <c r="F14" s="25" t="s">
        <v>171</v>
      </c>
      <c r="G14" s="17" t="s">
        <v>172</v>
      </c>
    </row>
    <row r="15" spans="1:7" x14ac:dyDescent="0.3">
      <c r="A15" s="27" t="s">
        <v>131</v>
      </c>
      <c r="B15" s="24" t="s">
        <v>173</v>
      </c>
      <c r="C15" s="24" t="s">
        <v>174</v>
      </c>
      <c r="D15" s="26">
        <v>4800</v>
      </c>
      <c r="E15" s="30" t="s">
        <v>175</v>
      </c>
      <c r="F15" s="25" t="s">
        <v>176</v>
      </c>
      <c r="G15" s="17" t="s">
        <v>177</v>
      </c>
    </row>
    <row r="16" spans="1:7" x14ac:dyDescent="0.3">
      <c r="A16" s="27" t="s">
        <v>132</v>
      </c>
      <c r="B16" s="28" t="s">
        <v>178</v>
      </c>
      <c r="C16" s="28" t="s">
        <v>179</v>
      </c>
      <c r="D16" s="26">
        <v>4900</v>
      </c>
      <c r="E16" s="25" t="s">
        <v>180</v>
      </c>
      <c r="F16" s="25" t="s">
        <v>181</v>
      </c>
      <c r="G16" s="20" t="s">
        <v>182</v>
      </c>
    </row>
    <row r="17" spans="1:7" x14ac:dyDescent="0.3">
      <c r="A17" s="27" t="s">
        <v>133</v>
      </c>
      <c r="B17" s="24" t="s">
        <v>183</v>
      </c>
      <c r="C17" s="24" t="s">
        <v>184</v>
      </c>
      <c r="D17" s="26">
        <v>4650</v>
      </c>
      <c r="E17" s="25" t="s">
        <v>185</v>
      </c>
      <c r="F17" s="25" t="s">
        <v>186</v>
      </c>
      <c r="G17" s="17" t="s">
        <v>187</v>
      </c>
    </row>
    <row r="18" spans="1:7" x14ac:dyDescent="0.3">
      <c r="A18" s="27" t="s">
        <v>134</v>
      </c>
      <c r="B18" s="24" t="s">
        <v>102</v>
      </c>
      <c r="C18" s="24" t="s">
        <v>103</v>
      </c>
      <c r="D18" s="26">
        <v>4770</v>
      </c>
      <c r="E18" s="25" t="s">
        <v>188</v>
      </c>
      <c r="F18" s="25" t="s">
        <v>105</v>
      </c>
      <c r="G18" s="18" t="s">
        <v>189</v>
      </c>
    </row>
    <row r="19" spans="1:7" x14ac:dyDescent="0.3">
      <c r="A19" s="27" t="s">
        <v>135</v>
      </c>
      <c r="B19" s="28" t="s">
        <v>190</v>
      </c>
      <c r="C19" s="31" t="s">
        <v>191</v>
      </c>
      <c r="D19" s="26">
        <v>4654</v>
      </c>
      <c r="E19" s="32" t="s">
        <v>192</v>
      </c>
      <c r="F19" s="25" t="s">
        <v>193</v>
      </c>
      <c r="G19" s="17" t="s">
        <v>194</v>
      </c>
    </row>
    <row r="20" spans="1:7" x14ac:dyDescent="0.3">
      <c r="A20" s="27" t="s">
        <v>136</v>
      </c>
      <c r="B20" s="28" t="s">
        <v>195</v>
      </c>
      <c r="C20" s="28" t="s">
        <v>196</v>
      </c>
      <c r="D20" s="26">
        <v>4652</v>
      </c>
      <c r="E20" s="25" t="s">
        <v>197</v>
      </c>
      <c r="F20" s="25" t="s">
        <v>198</v>
      </c>
      <c r="G20" s="20" t="s">
        <v>199</v>
      </c>
    </row>
    <row r="21" spans="1:7" x14ac:dyDescent="0.3">
      <c r="A21" s="27" t="s">
        <v>137</v>
      </c>
      <c r="B21" s="28" t="s">
        <v>200</v>
      </c>
      <c r="C21" s="28" t="s">
        <v>201</v>
      </c>
      <c r="D21" s="26">
        <v>4860</v>
      </c>
      <c r="E21" s="25" t="s">
        <v>202</v>
      </c>
      <c r="F21" s="25" t="s">
        <v>203</v>
      </c>
      <c r="G21" s="20" t="s">
        <v>204</v>
      </c>
    </row>
    <row r="22" spans="1:7" x14ac:dyDescent="0.3">
      <c r="A22" s="27" t="s">
        <v>138</v>
      </c>
      <c r="B22" s="28" t="s">
        <v>173</v>
      </c>
      <c r="C22" s="28" t="s">
        <v>108</v>
      </c>
      <c r="D22" s="26">
        <v>4800</v>
      </c>
      <c r="E22" s="29" t="s">
        <v>205</v>
      </c>
      <c r="F22" s="25" t="s">
        <v>176</v>
      </c>
      <c r="G22" s="20" t="s">
        <v>206</v>
      </c>
    </row>
    <row r="23" spans="1:7" x14ac:dyDescent="0.3">
      <c r="A23" s="27" t="s">
        <v>139</v>
      </c>
      <c r="B23" s="28" t="s">
        <v>207</v>
      </c>
      <c r="C23" s="28" t="s">
        <v>208</v>
      </c>
      <c r="D23" s="26">
        <v>4845</v>
      </c>
      <c r="E23" s="25" t="s">
        <v>209</v>
      </c>
      <c r="F23" s="25" t="s">
        <v>210</v>
      </c>
      <c r="G23" s="17" t="s">
        <v>211</v>
      </c>
    </row>
    <row r="24" spans="1:7" x14ac:dyDescent="0.3">
      <c r="A24" s="27" t="s">
        <v>140</v>
      </c>
      <c r="B24" s="28" t="s">
        <v>178</v>
      </c>
      <c r="C24" s="28" t="s">
        <v>179</v>
      </c>
      <c r="D24" s="26">
        <v>4900</v>
      </c>
      <c r="E24" s="25" t="s">
        <v>212</v>
      </c>
      <c r="F24" s="25" t="s">
        <v>181</v>
      </c>
      <c r="G24" s="18" t="s">
        <v>213</v>
      </c>
    </row>
    <row r="25" spans="1:7" x14ac:dyDescent="0.3">
      <c r="A25" s="27" t="s">
        <v>141</v>
      </c>
      <c r="B25" s="28" t="s">
        <v>107</v>
      </c>
      <c r="C25" s="28" t="s">
        <v>108</v>
      </c>
      <c r="D25" s="26">
        <v>4800</v>
      </c>
      <c r="E25" s="25" t="s">
        <v>214</v>
      </c>
      <c r="F25" s="25" t="s">
        <v>110</v>
      </c>
      <c r="G25" s="17" t="s">
        <v>215</v>
      </c>
    </row>
    <row r="26" spans="1:7" x14ac:dyDescent="0.3">
      <c r="A26" s="27" t="s">
        <v>142</v>
      </c>
      <c r="B26" s="28" t="s">
        <v>216</v>
      </c>
      <c r="C26" s="28" t="s">
        <v>217</v>
      </c>
      <c r="D26" s="26">
        <v>4760</v>
      </c>
      <c r="E26" s="25" t="s">
        <v>218</v>
      </c>
      <c r="F26" s="25" t="s">
        <v>219</v>
      </c>
      <c r="G26" s="18" t="s">
        <v>220</v>
      </c>
    </row>
    <row r="27" spans="1:7" x14ac:dyDescent="0.3">
      <c r="A27" s="27" t="s">
        <v>143</v>
      </c>
      <c r="B27" s="28" t="s">
        <v>107</v>
      </c>
      <c r="C27" s="28" t="s">
        <v>108</v>
      </c>
      <c r="D27" s="26">
        <v>4800</v>
      </c>
      <c r="E27" s="30" t="s">
        <v>221</v>
      </c>
      <c r="F27" s="25" t="s">
        <v>110</v>
      </c>
      <c r="G27" s="20" t="s">
        <v>222</v>
      </c>
    </row>
    <row r="28" spans="1:7" x14ac:dyDescent="0.3">
      <c r="A28" s="27" t="s">
        <v>144</v>
      </c>
      <c r="B28" s="28" t="s">
        <v>223</v>
      </c>
      <c r="C28" s="28" t="s">
        <v>224</v>
      </c>
      <c r="D28" s="26">
        <v>4801</v>
      </c>
      <c r="E28" s="30" t="s">
        <v>225</v>
      </c>
      <c r="F28" s="25" t="s">
        <v>226</v>
      </c>
      <c r="G28" s="20" t="s">
        <v>227</v>
      </c>
    </row>
    <row r="29" spans="1:7" x14ac:dyDescent="0.3">
      <c r="A29" s="27" t="s">
        <v>145</v>
      </c>
      <c r="B29" s="33" t="s">
        <v>228</v>
      </c>
      <c r="C29" s="33" t="s">
        <v>217</v>
      </c>
      <c r="D29" s="34">
        <v>4760</v>
      </c>
      <c r="E29" s="35" t="s">
        <v>229</v>
      </c>
      <c r="F29" s="25" t="s">
        <v>230</v>
      </c>
      <c r="G29" s="18" t="s">
        <v>231</v>
      </c>
    </row>
    <row r="30" spans="1:7" x14ac:dyDescent="0.3">
      <c r="A30" s="27" t="s">
        <v>146</v>
      </c>
      <c r="B30" s="33" t="s">
        <v>232</v>
      </c>
      <c r="C30" s="28" t="s">
        <v>217</v>
      </c>
      <c r="D30" s="34">
        <v>4760</v>
      </c>
      <c r="E30" s="35" t="s">
        <v>233</v>
      </c>
      <c r="F30" s="25" t="s">
        <v>234</v>
      </c>
      <c r="G30" s="18" t="s">
        <v>235</v>
      </c>
    </row>
    <row r="31" spans="1:7" x14ac:dyDescent="0.3">
      <c r="A31" s="27" t="s">
        <v>147</v>
      </c>
      <c r="B31" s="28" t="s">
        <v>236</v>
      </c>
      <c r="C31" s="28" t="s">
        <v>237</v>
      </c>
      <c r="D31" s="26">
        <v>4950</v>
      </c>
      <c r="E31" s="25" t="s">
        <v>238</v>
      </c>
      <c r="F31" s="25" t="s">
        <v>239</v>
      </c>
      <c r="G31" s="19" t="s">
        <v>240</v>
      </c>
    </row>
    <row r="32" spans="1:7" x14ac:dyDescent="0.3">
      <c r="A32" s="27" t="s">
        <v>148</v>
      </c>
      <c r="B32" s="28" t="s">
        <v>241</v>
      </c>
      <c r="C32" s="28" t="s">
        <v>201</v>
      </c>
      <c r="D32" s="26">
        <v>4860</v>
      </c>
      <c r="E32" s="25" t="s">
        <v>242</v>
      </c>
      <c r="F32" s="25" t="s">
        <v>243</v>
      </c>
      <c r="G32" s="20" t="s">
        <v>244</v>
      </c>
    </row>
    <row r="33" spans="1:7" x14ac:dyDescent="0.3">
      <c r="A33" s="27" t="s">
        <v>149</v>
      </c>
      <c r="B33" s="28" t="s">
        <v>245</v>
      </c>
      <c r="C33" s="28" t="s">
        <v>246</v>
      </c>
      <c r="D33" s="26">
        <v>4841</v>
      </c>
      <c r="E33" s="25" t="s">
        <v>247</v>
      </c>
      <c r="F33" s="25" t="s">
        <v>248</v>
      </c>
      <c r="G33" s="17" t="s">
        <v>249</v>
      </c>
    </row>
    <row r="34" spans="1:7" x14ac:dyDescent="0.3">
      <c r="A34" s="27" t="s">
        <v>150</v>
      </c>
      <c r="B34" s="28" t="s">
        <v>250</v>
      </c>
      <c r="C34" s="28" t="s">
        <v>251</v>
      </c>
      <c r="D34" s="26">
        <v>4960</v>
      </c>
      <c r="E34" s="25" t="s">
        <v>252</v>
      </c>
      <c r="F34" s="25" t="s">
        <v>253</v>
      </c>
      <c r="G34" s="20" t="s">
        <v>254</v>
      </c>
    </row>
    <row r="35" spans="1:7" x14ac:dyDescent="0.3">
      <c r="A35" s="27" t="s">
        <v>255</v>
      </c>
      <c r="B35" s="28" t="s">
        <v>275</v>
      </c>
      <c r="C35" s="28" t="s">
        <v>276</v>
      </c>
      <c r="D35" s="26">
        <v>4990</v>
      </c>
      <c r="E35" s="25" t="s">
        <v>277</v>
      </c>
      <c r="F35" s="25" t="s">
        <v>278</v>
      </c>
      <c r="G35" s="19" t="s">
        <v>279</v>
      </c>
    </row>
    <row r="36" spans="1:7" x14ac:dyDescent="0.3">
      <c r="A36" s="27" t="s">
        <v>256</v>
      </c>
      <c r="B36" s="24" t="s">
        <v>280</v>
      </c>
      <c r="C36" s="24" t="s">
        <v>281</v>
      </c>
      <c r="D36" s="26">
        <v>4650</v>
      </c>
      <c r="E36" s="25" t="s">
        <v>282</v>
      </c>
      <c r="F36" s="25" t="s">
        <v>283</v>
      </c>
      <c r="G36" s="19" t="s">
        <v>284</v>
      </c>
    </row>
    <row r="37" spans="1:7" x14ac:dyDescent="0.3">
      <c r="A37" s="27" t="s">
        <v>257</v>
      </c>
      <c r="B37" s="28" t="s">
        <v>285</v>
      </c>
      <c r="C37" s="28" t="s">
        <v>286</v>
      </c>
      <c r="D37" s="26">
        <v>4850</v>
      </c>
      <c r="E37" s="25" t="s">
        <v>287</v>
      </c>
      <c r="F37" s="25" t="s">
        <v>288</v>
      </c>
      <c r="G37" s="20" t="s">
        <v>289</v>
      </c>
    </row>
    <row r="38" spans="1:7" x14ac:dyDescent="0.3">
      <c r="A38" s="27" t="s">
        <v>258</v>
      </c>
      <c r="B38" s="28" t="s">
        <v>285</v>
      </c>
      <c r="C38" s="28" t="s">
        <v>286</v>
      </c>
      <c r="D38" s="26">
        <v>4850</v>
      </c>
      <c r="E38" s="25" t="s">
        <v>290</v>
      </c>
      <c r="F38" s="25" t="s">
        <v>288</v>
      </c>
      <c r="G38" s="20" t="s">
        <v>291</v>
      </c>
    </row>
    <row r="39" spans="1:7" x14ac:dyDescent="0.3">
      <c r="A39" s="27" t="s">
        <v>259</v>
      </c>
      <c r="B39" s="28" t="s">
        <v>292</v>
      </c>
      <c r="C39" s="28" t="s">
        <v>281</v>
      </c>
      <c r="D39" s="26">
        <v>4650</v>
      </c>
      <c r="E39" s="25" t="s">
        <v>293</v>
      </c>
      <c r="F39" s="25" t="s">
        <v>294</v>
      </c>
      <c r="G39" s="20" t="s">
        <v>295</v>
      </c>
    </row>
    <row r="40" spans="1:7" x14ac:dyDescent="0.3">
      <c r="A40" s="27" t="s">
        <v>260</v>
      </c>
      <c r="B40" s="28" t="s">
        <v>296</v>
      </c>
      <c r="C40" s="28" t="s">
        <v>297</v>
      </c>
      <c r="D40" s="26">
        <v>4851</v>
      </c>
      <c r="E40" s="25" t="s">
        <v>298</v>
      </c>
      <c r="F40" s="25" t="s">
        <v>299</v>
      </c>
      <c r="G40" s="20" t="s">
        <v>300</v>
      </c>
    </row>
    <row r="41" spans="1:7" x14ac:dyDescent="0.3">
      <c r="A41" s="27" t="s">
        <v>261</v>
      </c>
      <c r="B41" s="28" t="s">
        <v>301</v>
      </c>
      <c r="C41" s="28" t="s">
        <v>302</v>
      </c>
      <c r="D41" s="26">
        <v>4780</v>
      </c>
      <c r="E41" s="25" t="s">
        <v>303</v>
      </c>
      <c r="F41" s="25" t="s">
        <v>304</v>
      </c>
      <c r="G41" s="19" t="s">
        <v>305</v>
      </c>
    </row>
    <row r="42" spans="1:7" x14ac:dyDescent="0.3">
      <c r="A42" s="27" t="s">
        <v>262</v>
      </c>
      <c r="B42" s="28" t="s">
        <v>306</v>
      </c>
      <c r="C42" s="28" t="s">
        <v>307</v>
      </c>
      <c r="D42" s="26">
        <v>4880</v>
      </c>
      <c r="E42" s="25" t="s">
        <v>308</v>
      </c>
      <c r="F42" s="25" t="s">
        <v>309</v>
      </c>
      <c r="G42" s="20" t="s">
        <v>310</v>
      </c>
    </row>
    <row r="43" spans="1:7" x14ac:dyDescent="0.3">
      <c r="A43" s="27" t="s">
        <v>263</v>
      </c>
      <c r="B43" s="28" t="s">
        <v>311</v>
      </c>
      <c r="C43" s="28" t="s">
        <v>312</v>
      </c>
      <c r="D43" s="26">
        <v>4650</v>
      </c>
      <c r="E43" s="25" t="s">
        <v>313</v>
      </c>
      <c r="F43" s="25" t="s">
        <v>314</v>
      </c>
      <c r="G43" s="20" t="s">
        <v>315</v>
      </c>
    </row>
    <row r="44" spans="1:7" x14ac:dyDescent="0.3">
      <c r="A44" s="27" t="s">
        <v>264</v>
      </c>
      <c r="B44" s="28" t="s">
        <v>316</v>
      </c>
      <c r="C44" s="28" t="s">
        <v>307</v>
      </c>
      <c r="D44" s="26">
        <v>4880</v>
      </c>
      <c r="E44" s="25" t="s">
        <v>317</v>
      </c>
      <c r="F44" s="25" t="s">
        <v>318</v>
      </c>
      <c r="G44" s="20" t="s">
        <v>319</v>
      </c>
    </row>
    <row r="45" spans="1:7" x14ac:dyDescent="0.3">
      <c r="A45" s="27" t="s">
        <v>265</v>
      </c>
      <c r="B45" s="28" t="s">
        <v>320</v>
      </c>
      <c r="C45" s="28" t="s">
        <v>321</v>
      </c>
      <c r="D45" s="26">
        <v>4950</v>
      </c>
      <c r="E45" s="25" t="s">
        <v>322</v>
      </c>
      <c r="F45" s="25" t="s">
        <v>323</v>
      </c>
      <c r="G45" s="19" t="s">
        <v>324</v>
      </c>
    </row>
    <row r="46" spans="1:7" x14ac:dyDescent="0.3">
      <c r="A46" s="27" t="s">
        <v>266</v>
      </c>
      <c r="B46" s="28" t="s">
        <v>325</v>
      </c>
      <c r="C46" s="28" t="s">
        <v>326</v>
      </c>
      <c r="D46" s="26">
        <v>4821</v>
      </c>
      <c r="E46" s="30" t="s">
        <v>327</v>
      </c>
      <c r="F46" s="25" t="s">
        <v>328</v>
      </c>
      <c r="G46" s="20" t="s">
        <v>329</v>
      </c>
    </row>
    <row r="47" spans="1:7" x14ac:dyDescent="0.3">
      <c r="A47" s="27" t="s">
        <v>267</v>
      </c>
      <c r="B47" s="28" t="s">
        <v>330</v>
      </c>
      <c r="C47" s="28" t="s">
        <v>331</v>
      </c>
      <c r="D47" s="26">
        <v>4970</v>
      </c>
      <c r="E47" s="25" t="s">
        <v>332</v>
      </c>
      <c r="F47" s="25" t="s">
        <v>333</v>
      </c>
      <c r="G47" s="20" t="s">
        <v>334</v>
      </c>
    </row>
    <row r="48" spans="1:7" x14ac:dyDescent="0.3">
      <c r="A48" s="27" t="s">
        <v>268</v>
      </c>
      <c r="B48" s="28" t="s">
        <v>335</v>
      </c>
      <c r="C48" s="28" t="s">
        <v>336</v>
      </c>
      <c r="D48" s="26">
        <v>4845</v>
      </c>
      <c r="E48" s="25" t="s">
        <v>337</v>
      </c>
      <c r="F48" s="25" t="s">
        <v>338</v>
      </c>
      <c r="G48" s="20" t="s">
        <v>339</v>
      </c>
    </row>
    <row r="49" spans="1:7" x14ac:dyDescent="0.3">
      <c r="A49" s="27" t="s">
        <v>269</v>
      </c>
      <c r="B49" s="28" t="s">
        <v>316</v>
      </c>
      <c r="C49" s="28" t="s">
        <v>307</v>
      </c>
      <c r="D49" s="26">
        <v>4880</v>
      </c>
      <c r="E49" s="25" t="s">
        <v>340</v>
      </c>
      <c r="F49" s="25" t="s">
        <v>341</v>
      </c>
      <c r="G49" s="20" t="s">
        <v>342</v>
      </c>
    </row>
    <row r="50" spans="1:7" x14ac:dyDescent="0.3">
      <c r="A50" s="27" t="s">
        <v>270</v>
      </c>
      <c r="B50" s="28" t="s">
        <v>178</v>
      </c>
      <c r="C50" s="28" t="s">
        <v>179</v>
      </c>
      <c r="D50" s="26">
        <v>4900</v>
      </c>
      <c r="E50" s="25" t="s">
        <v>343</v>
      </c>
      <c r="F50" s="25" t="s">
        <v>181</v>
      </c>
      <c r="G50" s="20" t="s">
        <v>344</v>
      </c>
    </row>
    <row r="51" spans="1:7" x14ac:dyDescent="0.3">
      <c r="A51" s="27" t="s">
        <v>271</v>
      </c>
      <c r="B51" s="28" t="s">
        <v>155</v>
      </c>
      <c r="C51" s="28" t="s">
        <v>156</v>
      </c>
      <c r="D51" s="26">
        <v>4980</v>
      </c>
      <c r="E51" s="25" t="s">
        <v>345</v>
      </c>
      <c r="F51" s="25" t="s">
        <v>158</v>
      </c>
      <c r="G51" s="20" t="s">
        <v>346</v>
      </c>
    </row>
    <row r="52" spans="1:7" x14ac:dyDescent="0.3">
      <c r="A52" s="27" t="s">
        <v>272</v>
      </c>
      <c r="B52" s="28" t="s">
        <v>347</v>
      </c>
      <c r="C52" s="28" t="s">
        <v>224</v>
      </c>
      <c r="D52" s="26">
        <v>4801</v>
      </c>
      <c r="E52" s="25" t="s">
        <v>348</v>
      </c>
      <c r="F52" s="25" t="s">
        <v>349</v>
      </c>
      <c r="G52" s="20" t="s">
        <v>350</v>
      </c>
    </row>
    <row r="53" spans="1:7" x14ac:dyDescent="0.3">
      <c r="A53" s="27" t="s">
        <v>273</v>
      </c>
      <c r="B53" s="28" t="s">
        <v>351</v>
      </c>
      <c r="C53" s="28" t="s">
        <v>122</v>
      </c>
      <c r="D53" s="26">
        <v>4820</v>
      </c>
      <c r="E53" s="30" t="s">
        <v>352</v>
      </c>
      <c r="F53" s="25" t="s">
        <v>353</v>
      </c>
      <c r="G53" s="20" t="s">
        <v>354</v>
      </c>
    </row>
    <row r="54" spans="1:7" x14ac:dyDescent="0.3">
      <c r="A54" s="27" t="s">
        <v>274</v>
      </c>
      <c r="B54" s="28" t="s">
        <v>355</v>
      </c>
      <c r="C54" s="28" t="s">
        <v>237</v>
      </c>
      <c r="D54" s="26">
        <v>4950</v>
      </c>
      <c r="E54" s="25" t="s">
        <v>356</v>
      </c>
      <c r="F54" s="25" t="s">
        <v>357</v>
      </c>
      <c r="G54" s="20" t="s">
        <v>358</v>
      </c>
    </row>
    <row r="55" spans="1:7" x14ac:dyDescent="0.3">
      <c r="A55" s="27" t="s">
        <v>468</v>
      </c>
      <c r="B55" s="28" t="s">
        <v>359</v>
      </c>
      <c r="C55" s="28" t="s">
        <v>179</v>
      </c>
      <c r="D55" s="26">
        <v>4900</v>
      </c>
      <c r="E55" s="25" t="s">
        <v>360</v>
      </c>
      <c r="F55" s="25"/>
      <c r="G55" s="20" t="s">
        <v>361</v>
      </c>
    </row>
    <row r="56" spans="1:7" x14ac:dyDescent="0.3">
      <c r="A56" s="27" t="s">
        <v>469</v>
      </c>
      <c r="B56" s="24" t="s">
        <v>362</v>
      </c>
      <c r="C56" s="24" t="s">
        <v>363</v>
      </c>
      <c r="D56" s="26">
        <v>4651</v>
      </c>
      <c r="E56" s="25" t="s">
        <v>364</v>
      </c>
      <c r="F56" s="25" t="s">
        <v>365</v>
      </c>
      <c r="G56" s="17" t="s">
        <v>366</v>
      </c>
    </row>
    <row r="57" spans="1:7" x14ac:dyDescent="0.3">
      <c r="A57" s="27" t="s">
        <v>470</v>
      </c>
      <c r="B57" s="24" t="s">
        <v>367</v>
      </c>
      <c r="C57" s="24" t="s">
        <v>368</v>
      </c>
      <c r="D57" s="26">
        <v>4700</v>
      </c>
      <c r="E57" s="25" t="s">
        <v>369</v>
      </c>
      <c r="F57" s="25" t="s">
        <v>370</v>
      </c>
      <c r="G57" s="18" t="s">
        <v>371</v>
      </c>
    </row>
    <row r="58" spans="1:7" x14ac:dyDescent="0.3">
      <c r="A58" s="27" t="s">
        <v>471</v>
      </c>
      <c r="B58" s="24" t="s">
        <v>280</v>
      </c>
      <c r="C58" s="24" t="s">
        <v>281</v>
      </c>
      <c r="D58" s="26">
        <v>4650</v>
      </c>
      <c r="E58" s="25" t="s">
        <v>372</v>
      </c>
      <c r="F58" s="25" t="s">
        <v>283</v>
      </c>
      <c r="G58" s="17" t="s">
        <v>373</v>
      </c>
    </row>
    <row r="59" spans="1:7" x14ac:dyDescent="0.3">
      <c r="A59" s="27" t="s">
        <v>472</v>
      </c>
      <c r="B59" s="24" t="s">
        <v>280</v>
      </c>
      <c r="C59" s="24" t="s">
        <v>281</v>
      </c>
      <c r="D59" s="26">
        <v>4650</v>
      </c>
      <c r="E59" s="30" t="s">
        <v>374</v>
      </c>
      <c r="F59" s="25" t="s">
        <v>283</v>
      </c>
      <c r="G59" s="18" t="s">
        <v>375</v>
      </c>
    </row>
    <row r="60" spans="1:7" x14ac:dyDescent="0.3">
      <c r="A60" s="27" t="s">
        <v>473</v>
      </c>
      <c r="B60" s="28" t="s">
        <v>160</v>
      </c>
      <c r="C60" s="28" t="s">
        <v>108</v>
      </c>
      <c r="D60" s="26">
        <v>4800</v>
      </c>
      <c r="E60" s="30" t="s">
        <v>376</v>
      </c>
      <c r="F60" s="25" t="s">
        <v>162</v>
      </c>
      <c r="G60" s="17" t="s">
        <v>377</v>
      </c>
    </row>
    <row r="61" spans="1:7" x14ac:dyDescent="0.3">
      <c r="A61" s="27" t="s">
        <v>474</v>
      </c>
      <c r="B61" s="24" t="s">
        <v>378</v>
      </c>
      <c r="C61" s="24" t="s">
        <v>281</v>
      </c>
      <c r="D61" s="26">
        <v>4650</v>
      </c>
      <c r="E61" s="25" t="s">
        <v>379</v>
      </c>
      <c r="F61" s="25" t="s">
        <v>380</v>
      </c>
      <c r="G61" s="17" t="s">
        <v>381</v>
      </c>
    </row>
    <row r="62" spans="1:7" x14ac:dyDescent="0.3">
      <c r="A62" s="27" t="s">
        <v>475</v>
      </c>
      <c r="B62" s="24" t="s">
        <v>382</v>
      </c>
      <c r="C62" s="24" t="s">
        <v>383</v>
      </c>
      <c r="D62" s="26">
        <v>4730</v>
      </c>
      <c r="E62" s="25" t="s">
        <v>384</v>
      </c>
      <c r="F62" s="25"/>
      <c r="G62" s="18" t="s">
        <v>385</v>
      </c>
    </row>
    <row r="63" spans="1:7" x14ac:dyDescent="0.3">
      <c r="A63" s="27" t="s">
        <v>476</v>
      </c>
      <c r="B63" s="28" t="s">
        <v>207</v>
      </c>
      <c r="C63" s="28" t="s">
        <v>336</v>
      </c>
      <c r="D63" s="26">
        <v>4845</v>
      </c>
      <c r="E63" s="25" t="s">
        <v>386</v>
      </c>
      <c r="F63" s="25" t="s">
        <v>210</v>
      </c>
      <c r="G63" s="20" t="s">
        <v>387</v>
      </c>
    </row>
    <row r="64" spans="1:7" x14ac:dyDescent="0.3">
      <c r="A64" s="27" t="s">
        <v>477</v>
      </c>
      <c r="B64" s="28" t="s">
        <v>388</v>
      </c>
      <c r="C64" s="28" t="s">
        <v>389</v>
      </c>
      <c r="D64" s="26">
        <v>4720</v>
      </c>
      <c r="E64" s="25" t="s">
        <v>390</v>
      </c>
      <c r="F64" s="25" t="s">
        <v>391</v>
      </c>
      <c r="G64" s="20" t="s">
        <v>392</v>
      </c>
    </row>
    <row r="65" spans="1:7" x14ac:dyDescent="0.3">
      <c r="A65" s="27" t="s">
        <v>478</v>
      </c>
      <c r="B65" s="36" t="s">
        <v>393</v>
      </c>
      <c r="C65" s="36" t="s">
        <v>224</v>
      </c>
      <c r="D65" s="26">
        <v>4801</v>
      </c>
      <c r="E65" s="37" t="s">
        <v>394</v>
      </c>
      <c r="F65" s="29" t="s">
        <v>395</v>
      </c>
      <c r="G65" s="20" t="s">
        <v>396</v>
      </c>
    </row>
    <row r="66" spans="1:7" x14ac:dyDescent="0.3">
      <c r="A66" s="27" t="s">
        <v>479</v>
      </c>
      <c r="B66" s="28" t="s">
        <v>397</v>
      </c>
      <c r="C66" s="28" t="s">
        <v>117</v>
      </c>
      <c r="D66" s="26">
        <v>6690</v>
      </c>
      <c r="E66" s="25" t="s">
        <v>398</v>
      </c>
      <c r="F66" s="25" t="s">
        <v>399</v>
      </c>
      <c r="G66" s="20" t="s">
        <v>400</v>
      </c>
    </row>
    <row r="67" spans="1:7" x14ac:dyDescent="0.3">
      <c r="A67" s="27" t="s">
        <v>480</v>
      </c>
      <c r="B67" s="28" t="s">
        <v>401</v>
      </c>
      <c r="C67" s="28" t="s">
        <v>402</v>
      </c>
      <c r="D67" s="26">
        <v>4830</v>
      </c>
      <c r="E67" s="25" t="s">
        <v>403</v>
      </c>
      <c r="F67" s="25" t="s">
        <v>404</v>
      </c>
      <c r="G67" s="17" t="s">
        <v>405</v>
      </c>
    </row>
    <row r="68" spans="1:7" x14ac:dyDescent="0.3">
      <c r="A68" s="27" t="s">
        <v>481</v>
      </c>
      <c r="B68" s="28" t="s">
        <v>406</v>
      </c>
      <c r="C68" s="28" t="s">
        <v>246</v>
      </c>
      <c r="D68" s="26">
        <v>4841</v>
      </c>
      <c r="E68" s="25" t="s">
        <v>407</v>
      </c>
      <c r="F68" s="25" t="s">
        <v>248</v>
      </c>
      <c r="G68" s="20" t="s">
        <v>408</v>
      </c>
    </row>
    <row r="69" spans="1:7" x14ac:dyDescent="0.3">
      <c r="A69" s="27" t="s">
        <v>482</v>
      </c>
      <c r="B69" s="28" t="s">
        <v>409</v>
      </c>
      <c r="C69" s="28" t="s">
        <v>410</v>
      </c>
      <c r="D69" s="26">
        <v>4802</v>
      </c>
      <c r="E69" s="30" t="s">
        <v>411</v>
      </c>
      <c r="F69" s="25" t="s">
        <v>412</v>
      </c>
      <c r="G69" s="20" t="s">
        <v>413</v>
      </c>
    </row>
    <row r="70" spans="1:7" x14ac:dyDescent="0.3">
      <c r="A70" s="27" t="s">
        <v>483</v>
      </c>
      <c r="B70" s="28" t="s">
        <v>414</v>
      </c>
      <c r="C70" s="28" t="s">
        <v>117</v>
      </c>
      <c r="D70" s="26">
        <v>6650</v>
      </c>
      <c r="E70" s="25" t="s">
        <v>415</v>
      </c>
      <c r="F70" s="25" t="s">
        <v>416</v>
      </c>
      <c r="G70" s="20" t="s">
        <v>417</v>
      </c>
    </row>
    <row r="71" spans="1:7" x14ac:dyDescent="0.3">
      <c r="A71" s="27" t="s">
        <v>484</v>
      </c>
      <c r="B71" s="28" t="s">
        <v>164</v>
      </c>
      <c r="C71" s="28" t="s">
        <v>108</v>
      </c>
      <c r="D71" s="26">
        <v>4800</v>
      </c>
      <c r="E71" s="25" t="s">
        <v>418</v>
      </c>
      <c r="F71" s="25" t="s">
        <v>419</v>
      </c>
      <c r="G71" s="20" t="s">
        <v>420</v>
      </c>
    </row>
    <row r="72" spans="1:7" x14ac:dyDescent="0.3">
      <c r="A72" s="27" t="s">
        <v>485</v>
      </c>
      <c r="B72" s="24" t="s">
        <v>421</v>
      </c>
      <c r="C72" s="24" t="s">
        <v>331</v>
      </c>
      <c r="D72" s="26">
        <v>4970</v>
      </c>
      <c r="E72" s="25" t="s">
        <v>422</v>
      </c>
      <c r="F72" s="25" t="s">
        <v>423</v>
      </c>
      <c r="G72" s="17" t="s">
        <v>424</v>
      </c>
    </row>
    <row r="73" spans="1:7" x14ac:dyDescent="0.3">
      <c r="A73" s="27" t="s">
        <v>486</v>
      </c>
      <c r="B73" s="28" t="s">
        <v>275</v>
      </c>
      <c r="C73" s="28" t="s">
        <v>276</v>
      </c>
      <c r="D73" s="26">
        <v>4990</v>
      </c>
      <c r="E73" s="25" t="s">
        <v>425</v>
      </c>
      <c r="F73" s="25" t="s">
        <v>278</v>
      </c>
      <c r="G73" s="20" t="s">
        <v>426</v>
      </c>
    </row>
    <row r="74" spans="1:7" x14ac:dyDescent="0.3">
      <c r="A74" s="27" t="s">
        <v>487</v>
      </c>
      <c r="B74" s="24" t="s">
        <v>427</v>
      </c>
      <c r="C74" s="24" t="s">
        <v>108</v>
      </c>
      <c r="D74" s="26">
        <v>4800</v>
      </c>
      <c r="E74" s="30" t="s">
        <v>428</v>
      </c>
      <c r="F74" s="25" t="s">
        <v>429</v>
      </c>
      <c r="G74" s="17" t="s">
        <v>430</v>
      </c>
    </row>
    <row r="75" spans="1:7" x14ac:dyDescent="0.3">
      <c r="A75" s="27" t="s">
        <v>488</v>
      </c>
      <c r="B75" s="28" t="s">
        <v>107</v>
      </c>
      <c r="C75" s="28" t="s">
        <v>108</v>
      </c>
      <c r="D75" s="26">
        <v>4800</v>
      </c>
      <c r="E75" s="25" t="s">
        <v>431</v>
      </c>
      <c r="F75" s="25" t="s">
        <v>110</v>
      </c>
      <c r="G75" s="20" t="s">
        <v>432</v>
      </c>
    </row>
    <row r="76" spans="1:7" x14ac:dyDescent="0.3">
      <c r="A76" s="27" t="s">
        <v>489</v>
      </c>
      <c r="B76" s="36" t="s">
        <v>433</v>
      </c>
      <c r="C76" s="36" t="s">
        <v>434</v>
      </c>
      <c r="D76" s="26">
        <v>4800</v>
      </c>
      <c r="E76" s="29" t="s">
        <v>435</v>
      </c>
      <c r="F76" s="25" t="s">
        <v>436</v>
      </c>
      <c r="G76" s="19" t="s">
        <v>437</v>
      </c>
    </row>
    <row r="77" spans="1:7" x14ac:dyDescent="0.3">
      <c r="A77" s="27" t="s">
        <v>490</v>
      </c>
      <c r="B77" s="36" t="s">
        <v>438</v>
      </c>
      <c r="C77" s="36" t="s">
        <v>302</v>
      </c>
      <c r="D77" s="26">
        <v>4780</v>
      </c>
      <c r="E77" s="29" t="s">
        <v>439</v>
      </c>
      <c r="F77" s="25" t="s">
        <v>440</v>
      </c>
      <c r="G77" s="19" t="s">
        <v>441</v>
      </c>
    </row>
    <row r="78" spans="1:7" x14ac:dyDescent="0.3">
      <c r="A78" s="27" t="s">
        <v>491</v>
      </c>
      <c r="B78" s="26" t="s">
        <v>442</v>
      </c>
      <c r="C78" s="26" t="s">
        <v>363</v>
      </c>
      <c r="D78" s="26">
        <v>4651</v>
      </c>
      <c r="E78" s="25" t="s">
        <v>443</v>
      </c>
      <c r="F78" s="25" t="s">
        <v>444</v>
      </c>
      <c r="G78" s="17" t="s">
        <v>445</v>
      </c>
    </row>
    <row r="79" spans="1:7" x14ac:dyDescent="0.3">
      <c r="A79" s="27" t="s">
        <v>492</v>
      </c>
      <c r="B79" s="36" t="s">
        <v>446</v>
      </c>
      <c r="C79" s="36" t="s">
        <v>251</v>
      </c>
      <c r="D79" s="26">
        <v>4960</v>
      </c>
      <c r="E79" s="25" t="s">
        <v>447</v>
      </c>
      <c r="F79" s="29" t="s">
        <v>448</v>
      </c>
      <c r="G79" s="20" t="s">
        <v>449</v>
      </c>
    </row>
    <row r="80" spans="1:7" x14ac:dyDescent="0.3">
      <c r="A80" s="27" t="s">
        <v>493</v>
      </c>
      <c r="B80" s="28" t="s">
        <v>450</v>
      </c>
      <c r="C80" s="28" t="s">
        <v>451</v>
      </c>
      <c r="D80" s="26">
        <v>4800</v>
      </c>
      <c r="E80" s="29" t="s">
        <v>452</v>
      </c>
      <c r="F80" s="25" t="s">
        <v>453</v>
      </c>
      <c r="G80" s="20" t="s">
        <v>454</v>
      </c>
    </row>
    <row r="81" spans="1:7" x14ac:dyDescent="0.3">
      <c r="A81" s="27" t="s">
        <v>494</v>
      </c>
      <c r="B81" s="36" t="s">
        <v>455</v>
      </c>
      <c r="C81" s="36" t="s">
        <v>456</v>
      </c>
      <c r="D81" s="26">
        <v>4910</v>
      </c>
      <c r="E81" s="25" t="s">
        <v>457</v>
      </c>
      <c r="F81" s="29" t="s">
        <v>458</v>
      </c>
      <c r="G81" s="20" t="s">
        <v>459</v>
      </c>
    </row>
    <row r="82" spans="1:7" x14ac:dyDescent="0.3">
      <c r="A82" s="27" t="s">
        <v>495</v>
      </c>
      <c r="B82" s="28" t="s">
        <v>460</v>
      </c>
      <c r="C82" s="28" t="s">
        <v>251</v>
      </c>
      <c r="D82" s="26">
        <v>4960</v>
      </c>
      <c r="E82" s="25" t="s">
        <v>461</v>
      </c>
      <c r="F82" s="25" t="s">
        <v>462</v>
      </c>
      <c r="G82" s="20" t="s">
        <v>463</v>
      </c>
    </row>
    <row r="83" spans="1:7" x14ac:dyDescent="0.3">
      <c r="A83" s="27" t="s">
        <v>496</v>
      </c>
      <c r="B83" s="26" t="s">
        <v>464</v>
      </c>
      <c r="C83" s="26" t="s">
        <v>184</v>
      </c>
      <c r="D83" s="26">
        <v>4650</v>
      </c>
      <c r="E83" s="25" t="s">
        <v>465</v>
      </c>
      <c r="F83" s="25" t="s">
        <v>466</v>
      </c>
      <c r="G83" s="17" t="s">
        <v>467</v>
      </c>
    </row>
    <row r="84" spans="1:7" x14ac:dyDescent="0.3">
      <c r="A84" s="27" t="s">
        <v>508</v>
      </c>
      <c r="B84" s="26" t="s">
        <v>497</v>
      </c>
      <c r="C84" s="26" t="s">
        <v>368</v>
      </c>
      <c r="D84" s="26">
        <v>4700</v>
      </c>
      <c r="E84" s="25" t="s">
        <v>498</v>
      </c>
      <c r="F84" s="25"/>
      <c r="G84" s="18" t="s">
        <v>499</v>
      </c>
    </row>
    <row r="85" spans="1:7" x14ac:dyDescent="0.3">
      <c r="A85" s="27" t="s">
        <v>509</v>
      </c>
      <c r="B85" s="28" t="s">
        <v>500</v>
      </c>
      <c r="C85" s="28" t="s">
        <v>224</v>
      </c>
      <c r="D85" s="26">
        <v>4801</v>
      </c>
      <c r="E85" s="30" t="s">
        <v>501</v>
      </c>
      <c r="F85" s="25" t="s">
        <v>502</v>
      </c>
      <c r="G85" s="20" t="s">
        <v>503</v>
      </c>
    </row>
    <row r="86" spans="1:7" x14ac:dyDescent="0.3">
      <c r="A86" s="27" t="s">
        <v>510</v>
      </c>
      <c r="B86" s="28" t="s">
        <v>504</v>
      </c>
      <c r="C86" s="28" t="s">
        <v>98</v>
      </c>
      <c r="D86" s="26">
        <v>4840</v>
      </c>
      <c r="E86" s="25" t="s">
        <v>505</v>
      </c>
      <c r="F86" s="25" t="s">
        <v>506</v>
      </c>
      <c r="G86" s="20" t="s">
        <v>507</v>
      </c>
    </row>
    <row r="87" spans="1:7" x14ac:dyDescent="0.3">
      <c r="A87" s="27" t="s">
        <v>533</v>
      </c>
      <c r="B87" s="28" t="s">
        <v>511</v>
      </c>
      <c r="C87" s="28" t="s">
        <v>383</v>
      </c>
      <c r="D87" s="26">
        <v>4730</v>
      </c>
      <c r="E87" s="25" t="s">
        <v>512</v>
      </c>
      <c r="F87" s="25"/>
      <c r="G87" s="19" t="s">
        <v>513</v>
      </c>
    </row>
    <row r="88" spans="1:7" x14ac:dyDescent="0.3">
      <c r="A88" s="27" t="s">
        <v>534</v>
      </c>
      <c r="B88" s="26" t="s">
        <v>164</v>
      </c>
      <c r="C88" s="26" t="s">
        <v>108</v>
      </c>
      <c r="D88" s="26">
        <v>4800</v>
      </c>
      <c r="E88" s="30" t="s">
        <v>514</v>
      </c>
      <c r="F88" s="25" t="s">
        <v>515</v>
      </c>
      <c r="G88" s="17" t="s">
        <v>516</v>
      </c>
    </row>
    <row r="89" spans="1:7" x14ac:dyDescent="0.3">
      <c r="A89" s="27" t="s">
        <v>536</v>
      </c>
      <c r="B89" s="26" t="s">
        <v>517</v>
      </c>
      <c r="C89" s="26" t="s">
        <v>518</v>
      </c>
      <c r="D89" s="26">
        <v>4834</v>
      </c>
      <c r="E89" s="38" t="s">
        <v>519</v>
      </c>
      <c r="F89" s="25" t="s">
        <v>520</v>
      </c>
      <c r="G89" s="17" t="s">
        <v>521</v>
      </c>
    </row>
    <row r="90" spans="1:7" x14ac:dyDescent="0.3">
      <c r="A90" s="27" t="s">
        <v>537</v>
      </c>
      <c r="B90" s="28" t="s">
        <v>522</v>
      </c>
      <c r="C90" s="26" t="s">
        <v>523</v>
      </c>
      <c r="D90" s="26">
        <v>4710</v>
      </c>
      <c r="E90" s="25" t="s">
        <v>524</v>
      </c>
      <c r="F90" s="25" t="s">
        <v>525</v>
      </c>
      <c r="G90" s="17" t="s">
        <v>526</v>
      </c>
    </row>
    <row r="91" spans="1:7" x14ac:dyDescent="0.3">
      <c r="A91" s="27" t="s">
        <v>535</v>
      </c>
      <c r="B91" s="28" t="s">
        <v>367</v>
      </c>
      <c r="C91" s="26" t="s">
        <v>368</v>
      </c>
      <c r="D91" s="26">
        <v>4700</v>
      </c>
      <c r="E91" s="25" t="s">
        <v>527</v>
      </c>
      <c r="F91" s="25" t="s">
        <v>370</v>
      </c>
      <c r="G91" s="18" t="s">
        <v>528</v>
      </c>
    </row>
    <row r="92" spans="1:7" x14ac:dyDescent="0.3">
      <c r="A92" s="27" t="s">
        <v>538</v>
      </c>
      <c r="B92" s="28" t="s">
        <v>529</v>
      </c>
      <c r="C92" s="26" t="s">
        <v>98</v>
      </c>
      <c r="D92" s="26">
        <v>4840</v>
      </c>
      <c r="E92" s="25" t="s">
        <v>530</v>
      </c>
      <c r="F92" s="25" t="s">
        <v>531</v>
      </c>
      <c r="G92" s="17" t="s">
        <v>532</v>
      </c>
    </row>
    <row r="93" spans="1:7" x14ac:dyDescent="0.3">
      <c r="A93" s="27" t="s">
        <v>571</v>
      </c>
      <c r="B93" s="28" t="s">
        <v>539</v>
      </c>
      <c r="C93" s="28" t="s">
        <v>540</v>
      </c>
      <c r="D93" s="26">
        <v>4860</v>
      </c>
      <c r="E93" s="25" t="s">
        <v>541</v>
      </c>
      <c r="F93" s="25" t="s">
        <v>542</v>
      </c>
      <c r="G93" s="17" t="s">
        <v>543</v>
      </c>
    </row>
    <row r="94" spans="1:7" x14ac:dyDescent="0.3">
      <c r="A94" s="27" t="s">
        <v>572</v>
      </c>
      <c r="B94" s="28" t="s">
        <v>450</v>
      </c>
      <c r="C94" s="28" t="s">
        <v>451</v>
      </c>
      <c r="D94" s="26">
        <v>4800</v>
      </c>
      <c r="E94" s="25" t="s">
        <v>544</v>
      </c>
      <c r="F94" s="25" t="s">
        <v>453</v>
      </c>
      <c r="G94" s="20" t="s">
        <v>545</v>
      </c>
    </row>
    <row r="95" spans="1:7" x14ac:dyDescent="0.3">
      <c r="A95" s="27" t="s">
        <v>573</v>
      </c>
      <c r="B95" s="26" t="s">
        <v>546</v>
      </c>
      <c r="C95" s="26" t="s">
        <v>363</v>
      </c>
      <c r="D95" s="26">
        <v>4651</v>
      </c>
      <c r="E95" s="25" t="s">
        <v>547</v>
      </c>
      <c r="F95" s="25" t="s">
        <v>365</v>
      </c>
      <c r="G95" s="17" t="s">
        <v>548</v>
      </c>
    </row>
    <row r="96" spans="1:7" x14ac:dyDescent="0.3">
      <c r="A96" s="27" t="s">
        <v>574</v>
      </c>
      <c r="B96" s="28" t="s">
        <v>549</v>
      </c>
      <c r="C96" s="28" t="s">
        <v>179</v>
      </c>
      <c r="D96" s="26">
        <v>4900</v>
      </c>
      <c r="E96" s="25" t="s">
        <v>550</v>
      </c>
      <c r="F96" s="25" t="s">
        <v>551</v>
      </c>
      <c r="G96" s="20" t="s">
        <v>552</v>
      </c>
    </row>
    <row r="97" spans="1:7" x14ac:dyDescent="0.3">
      <c r="A97" s="27" t="s">
        <v>575</v>
      </c>
      <c r="B97" s="28" t="s">
        <v>107</v>
      </c>
      <c r="C97" s="28" t="s">
        <v>108</v>
      </c>
      <c r="D97" s="26">
        <v>4800</v>
      </c>
      <c r="E97" s="30" t="s">
        <v>553</v>
      </c>
      <c r="F97" s="25" t="s">
        <v>110</v>
      </c>
      <c r="G97" s="20" t="s">
        <v>554</v>
      </c>
    </row>
    <row r="98" spans="1:7" x14ac:dyDescent="0.3">
      <c r="A98" s="27" t="s">
        <v>576</v>
      </c>
      <c r="B98" s="28" t="s">
        <v>555</v>
      </c>
      <c r="C98" s="28" t="s">
        <v>410</v>
      </c>
      <c r="D98" s="26">
        <v>4802</v>
      </c>
      <c r="E98" s="30" t="s">
        <v>556</v>
      </c>
      <c r="F98" s="25" t="s">
        <v>557</v>
      </c>
      <c r="G98" s="20" t="s">
        <v>558</v>
      </c>
    </row>
    <row r="99" spans="1:7" x14ac:dyDescent="0.3">
      <c r="A99" s="27" t="s">
        <v>577</v>
      </c>
      <c r="B99" s="28" t="s">
        <v>559</v>
      </c>
      <c r="C99" s="28" t="s">
        <v>560</v>
      </c>
      <c r="D99" s="26">
        <v>4910</v>
      </c>
      <c r="E99" s="25" t="s">
        <v>561</v>
      </c>
      <c r="F99" s="25" t="s">
        <v>562</v>
      </c>
      <c r="G99" s="20" t="s">
        <v>563</v>
      </c>
    </row>
    <row r="100" spans="1:7" x14ac:dyDescent="0.3">
      <c r="A100" s="27" t="s">
        <v>578</v>
      </c>
      <c r="B100" s="28" t="s">
        <v>564</v>
      </c>
      <c r="C100" s="28" t="s">
        <v>169</v>
      </c>
      <c r="D100" s="26">
        <v>4850</v>
      </c>
      <c r="E100" s="25" t="s">
        <v>565</v>
      </c>
      <c r="F100" s="25" t="s">
        <v>566</v>
      </c>
      <c r="G100" s="17" t="s">
        <v>567</v>
      </c>
    </row>
    <row r="101" spans="1:7" x14ac:dyDescent="0.3">
      <c r="A101" s="27" t="s">
        <v>582</v>
      </c>
      <c r="B101" s="36" t="s">
        <v>568</v>
      </c>
      <c r="C101" s="28" t="s">
        <v>122</v>
      </c>
      <c r="D101" s="26">
        <v>4820</v>
      </c>
      <c r="E101" s="25" t="s">
        <v>569</v>
      </c>
      <c r="F101" s="25" t="s">
        <v>124</v>
      </c>
      <c r="G101" s="20" t="s">
        <v>570</v>
      </c>
    </row>
    <row r="102" spans="1:7" x14ac:dyDescent="0.3">
      <c r="A102" s="27" t="s">
        <v>583</v>
      </c>
      <c r="B102" s="36" t="s">
        <v>579</v>
      </c>
      <c r="C102" s="28" t="s">
        <v>108</v>
      </c>
      <c r="D102" s="26">
        <v>4800</v>
      </c>
      <c r="E102" s="30" t="s">
        <v>580</v>
      </c>
      <c r="F102" s="25"/>
      <c r="G102" s="17" t="s">
        <v>581</v>
      </c>
    </row>
    <row r="103" spans="1:7" x14ac:dyDescent="0.3">
      <c r="A103" s="27" t="s">
        <v>615</v>
      </c>
      <c r="B103" s="36" t="s">
        <v>173</v>
      </c>
      <c r="C103" s="36" t="s">
        <v>108</v>
      </c>
      <c r="D103" s="26">
        <v>4800</v>
      </c>
      <c r="E103" s="29" t="s">
        <v>584</v>
      </c>
      <c r="F103" s="25" t="s">
        <v>585</v>
      </c>
      <c r="G103" s="20" t="s">
        <v>586</v>
      </c>
    </row>
    <row r="104" spans="1:7" x14ac:dyDescent="0.3">
      <c r="A104" s="27" t="s">
        <v>616</v>
      </c>
      <c r="B104" s="36" t="s">
        <v>568</v>
      </c>
      <c r="C104" s="36" t="s">
        <v>122</v>
      </c>
      <c r="D104" s="26">
        <v>4820</v>
      </c>
      <c r="E104" s="25" t="s">
        <v>587</v>
      </c>
      <c r="F104" s="25" t="s">
        <v>124</v>
      </c>
      <c r="G104" s="20" t="s">
        <v>588</v>
      </c>
    </row>
    <row r="105" spans="1:7" x14ac:dyDescent="0.3">
      <c r="A105" s="27" t="s">
        <v>617</v>
      </c>
      <c r="B105" s="36" t="s">
        <v>589</v>
      </c>
      <c r="C105" s="36" t="s">
        <v>590</v>
      </c>
      <c r="D105" s="26">
        <v>4970</v>
      </c>
      <c r="E105" s="25" t="s">
        <v>591</v>
      </c>
      <c r="F105" s="25" t="s">
        <v>592</v>
      </c>
      <c r="G105" s="20" t="s">
        <v>593</v>
      </c>
    </row>
    <row r="106" spans="1:7" x14ac:dyDescent="0.3">
      <c r="A106" s="27" t="s">
        <v>618</v>
      </c>
      <c r="B106" s="28" t="s">
        <v>236</v>
      </c>
      <c r="C106" s="28" t="s">
        <v>594</v>
      </c>
      <c r="D106" s="26">
        <v>4950</v>
      </c>
      <c r="E106" s="25" t="s">
        <v>595</v>
      </c>
      <c r="F106" s="25" t="s">
        <v>239</v>
      </c>
      <c r="G106" s="17" t="s">
        <v>596</v>
      </c>
    </row>
    <row r="107" spans="1:7" x14ac:dyDescent="0.3">
      <c r="A107" s="27" t="s">
        <v>620</v>
      </c>
      <c r="B107" s="26" t="s">
        <v>164</v>
      </c>
      <c r="C107" s="26" t="s">
        <v>108</v>
      </c>
      <c r="D107" s="26">
        <v>4800</v>
      </c>
      <c r="E107" s="25" t="s">
        <v>597</v>
      </c>
      <c r="F107" s="25" t="s">
        <v>515</v>
      </c>
      <c r="G107" s="18" t="s">
        <v>598</v>
      </c>
    </row>
    <row r="108" spans="1:7" x14ac:dyDescent="0.3">
      <c r="A108" s="27" t="s">
        <v>619</v>
      </c>
      <c r="B108" s="24" t="s">
        <v>464</v>
      </c>
      <c r="C108" s="24" t="s">
        <v>184</v>
      </c>
      <c r="D108" s="26">
        <v>4650</v>
      </c>
      <c r="E108" s="25" t="s">
        <v>599</v>
      </c>
      <c r="F108" s="25" t="s">
        <v>466</v>
      </c>
      <c r="G108" s="17" t="s">
        <v>600</v>
      </c>
    </row>
    <row r="109" spans="1:7" x14ac:dyDescent="0.3">
      <c r="A109" s="27" t="s">
        <v>622</v>
      </c>
      <c r="B109" s="28" t="s">
        <v>601</v>
      </c>
      <c r="C109" s="28" t="s">
        <v>602</v>
      </c>
      <c r="D109" s="26">
        <v>4987</v>
      </c>
      <c r="E109" s="25" t="s">
        <v>603</v>
      </c>
      <c r="F109" s="25" t="s">
        <v>604</v>
      </c>
      <c r="G109" s="20" t="s">
        <v>605</v>
      </c>
    </row>
    <row r="110" spans="1:7" x14ac:dyDescent="0.3">
      <c r="A110" s="27" t="s">
        <v>623</v>
      </c>
      <c r="B110" s="28" t="s">
        <v>606</v>
      </c>
      <c r="C110" s="28" t="s">
        <v>307</v>
      </c>
      <c r="D110" s="26">
        <v>4880</v>
      </c>
      <c r="E110" s="25" t="s">
        <v>607</v>
      </c>
      <c r="F110" s="25" t="s">
        <v>608</v>
      </c>
      <c r="G110" s="17" t="s">
        <v>609</v>
      </c>
    </row>
    <row r="111" spans="1:7" x14ac:dyDescent="0.3">
      <c r="A111" s="27" t="s">
        <v>621</v>
      </c>
      <c r="B111" s="28" t="s">
        <v>610</v>
      </c>
      <c r="C111" s="28" t="s">
        <v>611</v>
      </c>
      <c r="D111" s="26">
        <v>4770</v>
      </c>
      <c r="E111" s="25" t="s">
        <v>612</v>
      </c>
      <c r="F111" s="25" t="s">
        <v>613</v>
      </c>
      <c r="G111" s="18" t="s">
        <v>614</v>
      </c>
    </row>
    <row r="112" spans="1:7" x14ac:dyDescent="0.3">
      <c r="A112" s="27" t="s">
        <v>632</v>
      </c>
      <c r="B112" s="39" t="s">
        <v>624</v>
      </c>
      <c r="C112" s="28" t="s">
        <v>237</v>
      </c>
      <c r="D112" s="26">
        <v>4950</v>
      </c>
      <c r="E112" s="25" t="s">
        <v>625</v>
      </c>
      <c r="F112" s="25" t="s">
        <v>626</v>
      </c>
      <c r="G112" s="17" t="s">
        <v>627</v>
      </c>
    </row>
    <row r="113" spans="1:7" x14ac:dyDescent="0.3">
      <c r="A113" s="27" t="s">
        <v>633</v>
      </c>
      <c r="B113" s="28" t="s">
        <v>628</v>
      </c>
      <c r="C113" s="28" t="s">
        <v>602</v>
      </c>
      <c r="D113" s="26">
        <v>4987</v>
      </c>
      <c r="E113" s="25" t="s">
        <v>629</v>
      </c>
      <c r="F113" s="25" t="s">
        <v>630</v>
      </c>
      <c r="G113" s="20" t="s">
        <v>631</v>
      </c>
    </row>
    <row r="114" spans="1:7" x14ac:dyDescent="0.3">
      <c r="A114" s="27" t="s">
        <v>667</v>
      </c>
      <c r="B114" s="24" t="s">
        <v>634</v>
      </c>
      <c r="C114" s="24" t="s">
        <v>434</v>
      </c>
      <c r="D114" s="26">
        <v>4800</v>
      </c>
      <c r="E114" s="30" t="s">
        <v>635</v>
      </c>
      <c r="F114" s="25" t="s">
        <v>636</v>
      </c>
      <c r="G114" s="17" t="s">
        <v>637</v>
      </c>
    </row>
    <row r="115" spans="1:7" x14ac:dyDescent="0.3">
      <c r="A115" s="27" t="s">
        <v>669</v>
      </c>
      <c r="B115" s="28" t="s">
        <v>638</v>
      </c>
      <c r="C115" s="28" t="s">
        <v>560</v>
      </c>
      <c r="D115" s="26">
        <v>4910</v>
      </c>
      <c r="E115" s="25" t="s">
        <v>639</v>
      </c>
      <c r="F115" s="25" t="s">
        <v>640</v>
      </c>
      <c r="G115" s="17" t="s">
        <v>641</v>
      </c>
    </row>
    <row r="116" spans="1:7" x14ac:dyDescent="0.3">
      <c r="A116" s="27" t="s">
        <v>670</v>
      </c>
      <c r="B116" s="28" t="s">
        <v>642</v>
      </c>
      <c r="C116" s="28" t="s">
        <v>389</v>
      </c>
      <c r="D116" s="26">
        <v>4720</v>
      </c>
      <c r="E116" s="25" t="s">
        <v>643</v>
      </c>
      <c r="F116" s="25" t="s">
        <v>644</v>
      </c>
      <c r="G116" s="17" t="s">
        <v>645</v>
      </c>
    </row>
    <row r="117" spans="1:7" x14ac:dyDescent="0.3">
      <c r="A117" s="27" t="s">
        <v>671</v>
      </c>
      <c r="B117" s="28" t="s">
        <v>642</v>
      </c>
      <c r="C117" s="28" t="s">
        <v>389</v>
      </c>
      <c r="D117" s="26">
        <v>4720</v>
      </c>
      <c r="E117" s="25" t="s">
        <v>646</v>
      </c>
      <c r="F117" s="25" t="s">
        <v>647</v>
      </c>
      <c r="G117" s="20" t="s">
        <v>648</v>
      </c>
    </row>
    <row r="118" spans="1:7" x14ac:dyDescent="0.3">
      <c r="A118" s="27" t="s">
        <v>672</v>
      </c>
      <c r="B118" s="28" t="s">
        <v>649</v>
      </c>
      <c r="C118" s="28" t="s">
        <v>326</v>
      </c>
      <c r="D118" s="26">
        <v>4821</v>
      </c>
      <c r="E118" s="29" t="s">
        <v>650</v>
      </c>
      <c r="F118" s="25" t="s">
        <v>651</v>
      </c>
      <c r="G118" s="20" t="s">
        <v>652</v>
      </c>
    </row>
    <row r="119" spans="1:7" x14ac:dyDescent="0.3">
      <c r="A119" s="27" t="s">
        <v>673</v>
      </c>
      <c r="B119" s="28" t="s">
        <v>653</v>
      </c>
      <c r="C119" s="28" t="s">
        <v>179</v>
      </c>
      <c r="D119" s="26">
        <v>4900</v>
      </c>
      <c r="E119" s="25" t="s">
        <v>654</v>
      </c>
      <c r="F119" s="25"/>
      <c r="G119" s="20" t="s">
        <v>655</v>
      </c>
    </row>
    <row r="120" spans="1:7" x14ac:dyDescent="0.3">
      <c r="A120" s="27" t="s">
        <v>674</v>
      </c>
      <c r="B120" s="28" t="s">
        <v>656</v>
      </c>
      <c r="C120" s="28" t="s">
        <v>179</v>
      </c>
      <c r="D120" s="26">
        <v>4900</v>
      </c>
      <c r="E120" s="25" t="s">
        <v>657</v>
      </c>
      <c r="F120" s="25" t="s">
        <v>658</v>
      </c>
      <c r="G120" s="17" t="s">
        <v>659</v>
      </c>
    </row>
    <row r="121" spans="1:7" x14ac:dyDescent="0.3">
      <c r="A121" s="27" t="s">
        <v>668</v>
      </c>
      <c r="B121" s="28" t="s">
        <v>232</v>
      </c>
      <c r="C121" s="28" t="s">
        <v>217</v>
      </c>
      <c r="D121" s="26">
        <v>4760</v>
      </c>
      <c r="E121" s="25" t="s">
        <v>660</v>
      </c>
      <c r="F121" s="25" t="s">
        <v>661</v>
      </c>
      <c r="G121" s="18" t="s">
        <v>662</v>
      </c>
    </row>
    <row r="122" spans="1:7" x14ac:dyDescent="0.3">
      <c r="A122" s="27" t="s">
        <v>675</v>
      </c>
      <c r="B122" s="28" t="s">
        <v>529</v>
      </c>
      <c r="C122" s="28" t="s">
        <v>98</v>
      </c>
      <c r="D122" s="26">
        <v>4840</v>
      </c>
      <c r="E122" s="25" t="s">
        <v>663</v>
      </c>
      <c r="F122" s="25" t="s">
        <v>531</v>
      </c>
      <c r="G122" s="20" t="s">
        <v>664</v>
      </c>
    </row>
    <row r="123" spans="1:7" x14ac:dyDescent="0.3">
      <c r="A123" s="27" t="s">
        <v>676</v>
      </c>
      <c r="B123" s="28" t="s">
        <v>500</v>
      </c>
      <c r="C123" s="28" t="s">
        <v>224</v>
      </c>
      <c r="D123" s="26">
        <v>4801</v>
      </c>
      <c r="E123" s="30" t="s">
        <v>665</v>
      </c>
      <c r="F123" s="40" t="s">
        <v>502</v>
      </c>
      <c r="G123" s="20" t="s">
        <v>666</v>
      </c>
    </row>
    <row r="124" spans="1:7" x14ac:dyDescent="0.3">
      <c r="A124" s="27" t="s">
        <v>711</v>
      </c>
      <c r="B124" s="28" t="s">
        <v>677</v>
      </c>
      <c r="C124" s="28" t="s">
        <v>410</v>
      </c>
      <c r="D124" s="26">
        <v>4802</v>
      </c>
      <c r="E124" s="30" t="s">
        <v>678</v>
      </c>
      <c r="F124" s="25" t="s">
        <v>679</v>
      </c>
      <c r="G124" s="20" t="s">
        <v>680</v>
      </c>
    </row>
    <row r="125" spans="1:7" x14ac:dyDescent="0.3">
      <c r="A125" s="27" t="s">
        <v>712</v>
      </c>
      <c r="B125" s="28" t="s">
        <v>681</v>
      </c>
      <c r="C125" s="28" t="s">
        <v>682</v>
      </c>
      <c r="D125" s="26">
        <v>4791</v>
      </c>
      <c r="E125" s="30" t="s">
        <v>683</v>
      </c>
      <c r="F125" s="25" t="s">
        <v>684</v>
      </c>
      <c r="G125" s="19" t="s">
        <v>685</v>
      </c>
    </row>
    <row r="126" spans="1:7" x14ac:dyDescent="0.3">
      <c r="A126" s="27" t="s">
        <v>713</v>
      </c>
      <c r="B126" s="28" t="s">
        <v>686</v>
      </c>
      <c r="C126" s="28" t="s">
        <v>368</v>
      </c>
      <c r="D126" s="26">
        <v>4700</v>
      </c>
      <c r="E126" s="30" t="s">
        <v>687</v>
      </c>
      <c r="F126" s="25" t="s">
        <v>688</v>
      </c>
      <c r="G126" s="19" t="s">
        <v>689</v>
      </c>
    </row>
    <row r="127" spans="1:7" x14ac:dyDescent="0.3">
      <c r="A127" s="27" t="s">
        <v>714</v>
      </c>
      <c r="B127" s="28" t="s">
        <v>228</v>
      </c>
      <c r="C127" s="28" t="s">
        <v>690</v>
      </c>
      <c r="D127" s="26">
        <v>4760</v>
      </c>
      <c r="E127" s="30" t="s">
        <v>691</v>
      </c>
      <c r="F127" s="25" t="s">
        <v>230</v>
      </c>
      <c r="G127" s="19" t="s">
        <v>692</v>
      </c>
    </row>
    <row r="128" spans="1:7" x14ac:dyDescent="0.3">
      <c r="A128" s="27" t="s">
        <v>715</v>
      </c>
      <c r="B128" s="28" t="s">
        <v>693</v>
      </c>
      <c r="C128" s="28" t="s">
        <v>251</v>
      </c>
      <c r="D128" s="26">
        <v>4960</v>
      </c>
      <c r="E128" s="25" t="s">
        <v>694</v>
      </c>
      <c r="F128" s="25" t="s">
        <v>695</v>
      </c>
      <c r="G128" s="19" t="s">
        <v>696</v>
      </c>
    </row>
    <row r="129" spans="1:7" x14ac:dyDescent="0.3">
      <c r="A129" s="27" t="s">
        <v>716</v>
      </c>
      <c r="B129" s="28" t="s">
        <v>697</v>
      </c>
      <c r="C129" s="28" t="s">
        <v>179</v>
      </c>
      <c r="D129" s="26">
        <v>4900</v>
      </c>
      <c r="E129" s="25" t="s">
        <v>698</v>
      </c>
      <c r="F129" s="25" t="s">
        <v>699</v>
      </c>
      <c r="G129" s="20" t="s">
        <v>700</v>
      </c>
    </row>
    <row r="130" spans="1:7" x14ac:dyDescent="0.3">
      <c r="A130" s="27" t="s">
        <v>717</v>
      </c>
      <c r="B130" s="24" t="s">
        <v>427</v>
      </c>
      <c r="C130" s="28" t="s">
        <v>108</v>
      </c>
      <c r="D130" s="26">
        <v>4800</v>
      </c>
      <c r="E130" s="30" t="s">
        <v>701</v>
      </c>
      <c r="F130" s="25" t="s">
        <v>702</v>
      </c>
      <c r="G130" s="17" t="s">
        <v>430</v>
      </c>
    </row>
    <row r="131" spans="1:7" x14ac:dyDescent="0.3">
      <c r="A131" s="27" t="s">
        <v>718</v>
      </c>
      <c r="B131" s="28" t="s">
        <v>703</v>
      </c>
      <c r="C131" s="28" t="s">
        <v>251</v>
      </c>
      <c r="D131" s="26">
        <v>4960</v>
      </c>
      <c r="E131" s="25" t="s">
        <v>704</v>
      </c>
      <c r="F131" s="25" t="s">
        <v>705</v>
      </c>
      <c r="G131" s="20" t="s">
        <v>706</v>
      </c>
    </row>
    <row r="132" spans="1:7" x14ac:dyDescent="0.3">
      <c r="A132" s="27" t="s">
        <v>719</v>
      </c>
      <c r="B132" s="41" t="s">
        <v>707</v>
      </c>
      <c r="C132" s="28" t="s">
        <v>108</v>
      </c>
      <c r="D132" s="26">
        <v>4800</v>
      </c>
      <c r="E132" s="30" t="s">
        <v>708</v>
      </c>
      <c r="F132" s="25" t="s">
        <v>709</v>
      </c>
      <c r="G132" s="20" t="s">
        <v>710</v>
      </c>
    </row>
    <row r="133" spans="1:7" x14ac:dyDescent="0.3">
      <c r="A133" s="27" t="s">
        <v>776</v>
      </c>
      <c r="B133" s="28" t="s">
        <v>720</v>
      </c>
      <c r="C133" s="28" t="s">
        <v>251</v>
      </c>
      <c r="D133" s="26">
        <v>4960</v>
      </c>
      <c r="E133" s="25" t="s">
        <v>721</v>
      </c>
      <c r="F133" s="25" t="s">
        <v>722</v>
      </c>
      <c r="G133" s="20" t="s">
        <v>723</v>
      </c>
    </row>
    <row r="134" spans="1:7" x14ac:dyDescent="0.3">
      <c r="A134" s="27" t="s">
        <v>777</v>
      </c>
      <c r="B134" s="24" t="s">
        <v>724</v>
      </c>
      <c r="C134" s="24" t="s">
        <v>156</v>
      </c>
      <c r="D134" s="26">
        <v>4980</v>
      </c>
      <c r="E134" s="25" t="s">
        <v>725</v>
      </c>
      <c r="F134" s="25" t="s">
        <v>726</v>
      </c>
      <c r="G134" s="17" t="s">
        <v>727</v>
      </c>
    </row>
    <row r="135" spans="1:7" x14ac:dyDescent="0.3">
      <c r="A135" s="27" t="s">
        <v>778</v>
      </c>
      <c r="B135" s="28" t="s">
        <v>236</v>
      </c>
      <c r="C135" s="28" t="s">
        <v>728</v>
      </c>
      <c r="D135" s="26">
        <v>4950</v>
      </c>
      <c r="E135" s="25" t="s">
        <v>729</v>
      </c>
      <c r="F135" s="25" t="s">
        <v>239</v>
      </c>
      <c r="G135" s="20" t="s">
        <v>730</v>
      </c>
    </row>
    <row r="136" spans="1:7" x14ac:dyDescent="0.3">
      <c r="A136" s="27" t="s">
        <v>779</v>
      </c>
      <c r="B136" s="24" t="s">
        <v>173</v>
      </c>
      <c r="C136" s="24" t="s">
        <v>174</v>
      </c>
      <c r="D136" s="26">
        <v>4800</v>
      </c>
      <c r="E136" s="30" t="s">
        <v>731</v>
      </c>
      <c r="F136" s="25" t="s">
        <v>176</v>
      </c>
      <c r="G136" s="17" t="s">
        <v>732</v>
      </c>
    </row>
    <row r="137" spans="1:7" x14ac:dyDescent="0.3">
      <c r="A137" s="27" t="s">
        <v>780</v>
      </c>
      <c r="B137" s="28" t="s">
        <v>178</v>
      </c>
      <c r="C137" s="28" t="s">
        <v>179</v>
      </c>
      <c r="D137" s="26">
        <v>4900</v>
      </c>
      <c r="E137" s="25" t="s">
        <v>733</v>
      </c>
      <c r="F137" s="25" t="s">
        <v>181</v>
      </c>
      <c r="G137" s="17" t="s">
        <v>734</v>
      </c>
    </row>
    <row r="138" spans="1:7" x14ac:dyDescent="0.3">
      <c r="A138" s="27" t="s">
        <v>781</v>
      </c>
      <c r="B138" s="28" t="s">
        <v>735</v>
      </c>
      <c r="C138" s="28" t="s">
        <v>117</v>
      </c>
      <c r="D138" s="26">
        <v>6690</v>
      </c>
      <c r="E138" s="25" t="s">
        <v>736</v>
      </c>
      <c r="F138" s="25" t="s">
        <v>737</v>
      </c>
      <c r="G138" s="20" t="s">
        <v>738</v>
      </c>
    </row>
    <row r="139" spans="1:7" x14ac:dyDescent="0.3">
      <c r="A139" s="27" t="s">
        <v>782</v>
      </c>
      <c r="B139" s="28" t="s">
        <v>638</v>
      </c>
      <c r="C139" s="28" t="s">
        <v>560</v>
      </c>
      <c r="D139" s="26">
        <v>4910</v>
      </c>
      <c r="E139" s="25" t="s">
        <v>739</v>
      </c>
      <c r="F139" s="25" t="s">
        <v>640</v>
      </c>
      <c r="G139" s="19" t="s">
        <v>740</v>
      </c>
    </row>
    <row r="140" spans="1:7" x14ac:dyDescent="0.3">
      <c r="A140" s="27" t="s">
        <v>783</v>
      </c>
      <c r="B140" s="28" t="s">
        <v>223</v>
      </c>
      <c r="C140" s="24" t="s">
        <v>224</v>
      </c>
      <c r="D140" s="26">
        <v>4801</v>
      </c>
      <c r="E140" s="30" t="s">
        <v>741</v>
      </c>
      <c r="F140" s="25" t="s">
        <v>226</v>
      </c>
      <c r="G140" s="17" t="s">
        <v>742</v>
      </c>
    </row>
    <row r="141" spans="1:7" x14ac:dyDescent="0.3">
      <c r="A141" s="27" t="s">
        <v>784</v>
      </c>
      <c r="B141" s="28" t="s">
        <v>743</v>
      </c>
      <c r="C141" s="24" t="s">
        <v>368</v>
      </c>
      <c r="D141" s="26">
        <v>4700</v>
      </c>
      <c r="E141" s="30" t="s">
        <v>744</v>
      </c>
      <c r="F141" s="25"/>
      <c r="G141" s="18" t="s">
        <v>745</v>
      </c>
    </row>
    <row r="142" spans="1:7" x14ac:dyDescent="0.3">
      <c r="A142" s="27" t="s">
        <v>785</v>
      </c>
      <c r="B142" s="28" t="s">
        <v>746</v>
      </c>
      <c r="C142" s="24" t="s">
        <v>383</v>
      </c>
      <c r="D142" s="26">
        <v>4730</v>
      </c>
      <c r="E142" s="30" t="s">
        <v>747</v>
      </c>
      <c r="F142" s="25"/>
      <c r="G142" s="18" t="s">
        <v>748</v>
      </c>
    </row>
    <row r="143" spans="1:7" x14ac:dyDescent="0.3">
      <c r="A143" s="27" t="s">
        <v>786</v>
      </c>
      <c r="B143" s="24" t="s">
        <v>749</v>
      </c>
      <c r="C143" s="24" t="s">
        <v>312</v>
      </c>
      <c r="D143" s="26">
        <v>4650</v>
      </c>
      <c r="E143" s="25" t="s">
        <v>750</v>
      </c>
      <c r="F143" s="25" t="s">
        <v>751</v>
      </c>
      <c r="G143" s="17" t="s">
        <v>752</v>
      </c>
    </row>
    <row r="144" spans="1:7" x14ac:dyDescent="0.3">
      <c r="A144" s="27" t="s">
        <v>787</v>
      </c>
      <c r="B144" s="28" t="s">
        <v>753</v>
      </c>
      <c r="C144" s="24" t="s">
        <v>174</v>
      </c>
      <c r="D144" s="26">
        <v>4800</v>
      </c>
      <c r="E144" s="30" t="s">
        <v>754</v>
      </c>
      <c r="F144" s="25" t="s">
        <v>755</v>
      </c>
      <c r="G144" s="17" t="s">
        <v>756</v>
      </c>
    </row>
    <row r="145" spans="1:7" x14ac:dyDescent="0.3">
      <c r="A145" s="27" t="s">
        <v>788</v>
      </c>
      <c r="B145" s="28" t="s">
        <v>757</v>
      </c>
      <c r="C145" s="24" t="s">
        <v>434</v>
      </c>
      <c r="D145" s="26">
        <v>4800</v>
      </c>
      <c r="E145" s="30" t="s">
        <v>758</v>
      </c>
      <c r="F145" s="25" t="s">
        <v>759</v>
      </c>
      <c r="G145" s="17" t="s">
        <v>760</v>
      </c>
    </row>
    <row r="146" spans="1:7" x14ac:dyDescent="0.3">
      <c r="A146" s="27" t="s">
        <v>789</v>
      </c>
      <c r="B146" s="24" t="s">
        <v>160</v>
      </c>
      <c r="C146" s="24" t="s">
        <v>108</v>
      </c>
      <c r="D146" s="26">
        <v>4800</v>
      </c>
      <c r="E146" s="30" t="s">
        <v>761</v>
      </c>
      <c r="F146" s="25" t="s">
        <v>162</v>
      </c>
      <c r="G146" s="17" t="s">
        <v>762</v>
      </c>
    </row>
    <row r="147" spans="1:7" x14ac:dyDescent="0.3">
      <c r="A147" s="27" t="s">
        <v>790</v>
      </c>
      <c r="B147" s="28" t="s">
        <v>316</v>
      </c>
      <c r="C147" s="28" t="s">
        <v>307</v>
      </c>
      <c r="D147" s="26">
        <v>4880</v>
      </c>
      <c r="E147" s="25" t="s">
        <v>763</v>
      </c>
      <c r="F147" s="25" t="s">
        <v>764</v>
      </c>
      <c r="G147" s="20" t="s">
        <v>765</v>
      </c>
    </row>
    <row r="148" spans="1:7" x14ac:dyDescent="0.3">
      <c r="A148" s="27" t="s">
        <v>791</v>
      </c>
      <c r="B148" s="24" t="s">
        <v>766</v>
      </c>
      <c r="C148" s="24" t="s">
        <v>410</v>
      </c>
      <c r="D148" s="26">
        <v>4802</v>
      </c>
      <c r="E148" s="30" t="s">
        <v>767</v>
      </c>
      <c r="F148" s="25" t="s">
        <v>768</v>
      </c>
      <c r="G148" s="17" t="s">
        <v>769</v>
      </c>
    </row>
    <row r="149" spans="1:7" x14ac:dyDescent="0.3">
      <c r="A149" s="27" t="s">
        <v>792</v>
      </c>
      <c r="B149" s="28" t="s">
        <v>107</v>
      </c>
      <c r="C149" s="24" t="s">
        <v>108</v>
      </c>
      <c r="D149" s="26">
        <v>4800</v>
      </c>
      <c r="E149" s="25" t="s">
        <v>770</v>
      </c>
      <c r="F149" s="25" t="s">
        <v>110</v>
      </c>
      <c r="G149" s="17" t="s">
        <v>771</v>
      </c>
    </row>
    <row r="150" spans="1:7" x14ac:dyDescent="0.3">
      <c r="A150" s="27" t="s">
        <v>793</v>
      </c>
      <c r="B150" s="28" t="s">
        <v>772</v>
      </c>
      <c r="C150" s="28" t="s">
        <v>402</v>
      </c>
      <c r="D150" s="26">
        <v>4830</v>
      </c>
      <c r="E150" s="42" t="s">
        <v>773</v>
      </c>
      <c r="F150" s="25" t="s">
        <v>774</v>
      </c>
      <c r="G150" s="20" t="s">
        <v>775</v>
      </c>
    </row>
    <row r="151" spans="1:7" x14ac:dyDescent="0.3">
      <c r="A151" s="27" t="s">
        <v>860</v>
      </c>
      <c r="B151" s="24" t="s">
        <v>794</v>
      </c>
      <c r="C151" s="24" t="s">
        <v>389</v>
      </c>
      <c r="D151" s="26">
        <v>4720</v>
      </c>
      <c r="E151" s="25" t="s">
        <v>795</v>
      </c>
      <c r="F151" s="25" t="s">
        <v>796</v>
      </c>
      <c r="G151" s="17" t="s">
        <v>797</v>
      </c>
    </row>
    <row r="152" spans="1:7" x14ac:dyDescent="0.3">
      <c r="A152" s="27" t="s">
        <v>861</v>
      </c>
      <c r="B152" s="24" t="s">
        <v>464</v>
      </c>
      <c r="C152" s="24" t="s">
        <v>184</v>
      </c>
      <c r="D152" s="26">
        <v>4650</v>
      </c>
      <c r="E152" s="42" t="s">
        <v>798</v>
      </c>
      <c r="F152" s="25" t="s">
        <v>466</v>
      </c>
      <c r="G152" s="18" t="s">
        <v>799</v>
      </c>
    </row>
    <row r="153" spans="1:7" x14ac:dyDescent="0.3">
      <c r="A153" s="27" t="s">
        <v>862</v>
      </c>
      <c r="B153" s="24" t="s">
        <v>800</v>
      </c>
      <c r="C153" s="24" t="s">
        <v>434</v>
      </c>
      <c r="D153" s="26">
        <v>4800</v>
      </c>
      <c r="E153" s="30" t="s">
        <v>801</v>
      </c>
      <c r="F153" s="25" t="s">
        <v>802</v>
      </c>
      <c r="G153" s="17" t="s">
        <v>803</v>
      </c>
    </row>
    <row r="154" spans="1:7" x14ac:dyDescent="0.3">
      <c r="A154" s="27" t="s">
        <v>863</v>
      </c>
      <c r="B154" s="28" t="s">
        <v>804</v>
      </c>
      <c r="C154" s="28" t="s">
        <v>276</v>
      </c>
      <c r="D154" s="26">
        <v>4990</v>
      </c>
      <c r="E154" s="25" t="s">
        <v>805</v>
      </c>
      <c r="F154" s="25" t="s">
        <v>806</v>
      </c>
      <c r="G154" s="19" t="s">
        <v>807</v>
      </c>
    </row>
    <row r="155" spans="1:7" x14ac:dyDescent="0.3">
      <c r="A155" s="27" t="s">
        <v>864</v>
      </c>
      <c r="B155" s="28" t="s">
        <v>808</v>
      </c>
      <c r="C155" s="28" t="s">
        <v>809</v>
      </c>
      <c r="D155" s="26">
        <v>4780</v>
      </c>
      <c r="E155" s="25" t="s">
        <v>810</v>
      </c>
      <c r="F155" s="25" t="s">
        <v>811</v>
      </c>
      <c r="G155" s="19" t="s">
        <v>812</v>
      </c>
    </row>
    <row r="156" spans="1:7" x14ac:dyDescent="0.3">
      <c r="A156" s="27" t="s">
        <v>865</v>
      </c>
      <c r="B156" s="24" t="s">
        <v>813</v>
      </c>
      <c r="C156" s="24" t="s">
        <v>363</v>
      </c>
      <c r="D156" s="26">
        <v>4651</v>
      </c>
      <c r="E156" s="25" t="s">
        <v>814</v>
      </c>
      <c r="F156" s="25" t="s">
        <v>815</v>
      </c>
      <c r="G156" s="17" t="s">
        <v>816</v>
      </c>
    </row>
    <row r="157" spans="1:7" x14ac:dyDescent="0.3">
      <c r="A157" s="27" t="s">
        <v>866</v>
      </c>
      <c r="B157" s="43" t="s">
        <v>817</v>
      </c>
      <c r="C157" s="44" t="s">
        <v>818</v>
      </c>
      <c r="D157" s="45">
        <v>4750</v>
      </c>
      <c r="E157" s="35" t="s">
        <v>819</v>
      </c>
      <c r="F157" s="38" t="s">
        <v>820</v>
      </c>
      <c r="G157" s="21" t="s">
        <v>821</v>
      </c>
    </row>
    <row r="158" spans="1:7" x14ac:dyDescent="0.3">
      <c r="A158" s="27" t="s">
        <v>867</v>
      </c>
      <c r="B158" s="24" t="s">
        <v>822</v>
      </c>
      <c r="C158" s="24" t="s">
        <v>326</v>
      </c>
      <c r="D158" s="26">
        <v>4821</v>
      </c>
      <c r="E158" s="25" t="s">
        <v>823</v>
      </c>
      <c r="F158" s="25" t="s">
        <v>824</v>
      </c>
      <c r="G158" s="17" t="s">
        <v>825</v>
      </c>
    </row>
    <row r="159" spans="1:7" x14ac:dyDescent="0.3">
      <c r="A159" s="27" t="s">
        <v>868</v>
      </c>
      <c r="B159" s="36" t="s">
        <v>446</v>
      </c>
      <c r="C159" s="36" t="s">
        <v>251</v>
      </c>
      <c r="D159" s="26">
        <v>4960</v>
      </c>
      <c r="E159" s="25" t="s">
        <v>826</v>
      </c>
      <c r="F159" s="29" t="s">
        <v>448</v>
      </c>
      <c r="G159" s="18" t="s">
        <v>827</v>
      </c>
    </row>
    <row r="160" spans="1:7" x14ac:dyDescent="0.3">
      <c r="A160" s="27" t="s">
        <v>869</v>
      </c>
      <c r="B160" s="36" t="s">
        <v>828</v>
      </c>
      <c r="C160" s="36" t="s">
        <v>368</v>
      </c>
      <c r="D160" s="26">
        <v>4700</v>
      </c>
      <c r="E160" s="25" t="s">
        <v>829</v>
      </c>
      <c r="F160" s="29"/>
      <c r="G160" s="18" t="s">
        <v>830</v>
      </c>
    </row>
    <row r="161" spans="1:7" x14ac:dyDescent="0.3">
      <c r="A161" s="27" t="s">
        <v>870</v>
      </c>
      <c r="B161" s="28" t="s">
        <v>831</v>
      </c>
      <c r="C161" s="28" t="s">
        <v>179</v>
      </c>
      <c r="D161" s="26">
        <v>4900</v>
      </c>
      <c r="E161" s="25" t="s">
        <v>832</v>
      </c>
      <c r="F161" s="25" t="s">
        <v>658</v>
      </c>
      <c r="G161" s="20" t="s">
        <v>833</v>
      </c>
    </row>
    <row r="162" spans="1:7" x14ac:dyDescent="0.3">
      <c r="A162" s="27" t="s">
        <v>871</v>
      </c>
      <c r="B162" s="24" t="s">
        <v>834</v>
      </c>
      <c r="C162" s="24" t="s">
        <v>590</v>
      </c>
      <c r="D162" s="26">
        <v>4970</v>
      </c>
      <c r="E162" s="25" t="s">
        <v>835</v>
      </c>
      <c r="F162" s="25" t="s">
        <v>836</v>
      </c>
      <c r="G162" s="17" t="s">
        <v>837</v>
      </c>
    </row>
    <row r="163" spans="1:7" x14ac:dyDescent="0.3">
      <c r="A163" s="27" t="s">
        <v>872</v>
      </c>
      <c r="B163" s="24" t="s">
        <v>838</v>
      </c>
      <c r="C163" s="24" t="s">
        <v>224</v>
      </c>
      <c r="D163" s="26">
        <v>4801</v>
      </c>
      <c r="E163" s="30" t="s">
        <v>839</v>
      </c>
      <c r="F163" s="25" t="s">
        <v>840</v>
      </c>
      <c r="G163" s="17" t="s">
        <v>841</v>
      </c>
    </row>
    <row r="164" spans="1:7" x14ac:dyDescent="0.3">
      <c r="A164" s="27" t="s">
        <v>873</v>
      </c>
      <c r="B164" s="28" t="s">
        <v>772</v>
      </c>
      <c r="C164" s="24" t="s">
        <v>842</v>
      </c>
      <c r="D164" s="26">
        <v>4830</v>
      </c>
      <c r="E164" s="25" t="s">
        <v>843</v>
      </c>
      <c r="F164" s="25" t="s">
        <v>774</v>
      </c>
      <c r="G164" s="17" t="s">
        <v>844</v>
      </c>
    </row>
    <row r="165" spans="1:7" x14ac:dyDescent="0.3">
      <c r="A165" s="27" t="s">
        <v>874</v>
      </c>
      <c r="B165" s="28" t="s">
        <v>772</v>
      </c>
      <c r="C165" s="28" t="s">
        <v>842</v>
      </c>
      <c r="D165" s="26">
        <v>4830</v>
      </c>
      <c r="E165" s="25" t="s">
        <v>845</v>
      </c>
      <c r="F165" s="25" t="s">
        <v>774</v>
      </c>
      <c r="G165" s="20" t="s">
        <v>846</v>
      </c>
    </row>
    <row r="166" spans="1:7" x14ac:dyDescent="0.3">
      <c r="A166" s="27" t="s">
        <v>875</v>
      </c>
      <c r="B166" s="24" t="s">
        <v>427</v>
      </c>
      <c r="C166" s="24" t="s">
        <v>108</v>
      </c>
      <c r="D166" s="26">
        <v>4800</v>
      </c>
      <c r="E166" s="37" t="s">
        <v>847</v>
      </c>
      <c r="F166" s="25"/>
      <c r="G166" s="17" t="s">
        <v>848</v>
      </c>
    </row>
    <row r="167" spans="1:7" x14ac:dyDescent="0.3">
      <c r="A167" s="27" t="s">
        <v>876</v>
      </c>
      <c r="B167" s="24" t="s">
        <v>817</v>
      </c>
      <c r="C167" s="24" t="s">
        <v>818</v>
      </c>
      <c r="D167" s="26">
        <v>4750</v>
      </c>
      <c r="E167" s="25" t="s">
        <v>849</v>
      </c>
      <c r="F167" s="38" t="s">
        <v>820</v>
      </c>
      <c r="G167" s="18" t="s">
        <v>850</v>
      </c>
    </row>
    <row r="168" spans="1:7" x14ac:dyDescent="0.3">
      <c r="A168" s="27" t="s">
        <v>877</v>
      </c>
      <c r="B168" s="24" t="s">
        <v>102</v>
      </c>
      <c r="C168" s="24" t="s">
        <v>103</v>
      </c>
      <c r="D168" s="26">
        <v>4770</v>
      </c>
      <c r="E168" s="25" t="s">
        <v>851</v>
      </c>
      <c r="F168" s="25" t="s">
        <v>105</v>
      </c>
      <c r="G168" s="18" t="s">
        <v>852</v>
      </c>
    </row>
    <row r="169" spans="1:7" x14ac:dyDescent="0.3">
      <c r="A169" s="27" t="s">
        <v>878</v>
      </c>
      <c r="B169" s="24" t="s">
        <v>853</v>
      </c>
      <c r="C169" s="24" t="s">
        <v>854</v>
      </c>
      <c r="D169" s="26">
        <v>4852</v>
      </c>
      <c r="E169" s="25" t="s">
        <v>855</v>
      </c>
      <c r="F169" s="25" t="s">
        <v>856</v>
      </c>
      <c r="G169" s="17" t="s">
        <v>857</v>
      </c>
    </row>
    <row r="170" spans="1:7" x14ac:dyDescent="0.3">
      <c r="A170" s="27" t="s">
        <v>879</v>
      </c>
      <c r="B170" s="24" t="s">
        <v>160</v>
      </c>
      <c r="C170" s="46" t="s">
        <v>108</v>
      </c>
      <c r="D170" s="26">
        <v>4800</v>
      </c>
      <c r="E170" s="25" t="s">
        <v>858</v>
      </c>
      <c r="F170" s="25" t="s">
        <v>162</v>
      </c>
      <c r="G170" s="17" t="s">
        <v>859</v>
      </c>
    </row>
    <row r="171" spans="1:7" x14ac:dyDescent="0.3">
      <c r="A171" s="27" t="s">
        <v>894</v>
      </c>
      <c r="B171" s="24" t="s">
        <v>853</v>
      </c>
      <c r="C171" s="24" t="s">
        <v>854</v>
      </c>
      <c r="D171" s="26">
        <v>4852</v>
      </c>
      <c r="E171" s="25" t="s">
        <v>880</v>
      </c>
      <c r="F171" s="25" t="s">
        <v>856</v>
      </c>
      <c r="G171" s="17" t="s">
        <v>881</v>
      </c>
    </row>
    <row r="172" spans="1:7" x14ac:dyDescent="0.3">
      <c r="A172" s="27" t="s">
        <v>895</v>
      </c>
      <c r="B172" s="24" t="s">
        <v>882</v>
      </c>
      <c r="C172" s="24" t="s">
        <v>590</v>
      </c>
      <c r="D172" s="26">
        <v>4970</v>
      </c>
      <c r="E172" s="25" t="s">
        <v>883</v>
      </c>
      <c r="F172" s="25" t="s">
        <v>884</v>
      </c>
      <c r="G172" s="17" t="s">
        <v>885</v>
      </c>
    </row>
    <row r="173" spans="1:7" x14ac:dyDescent="0.3">
      <c r="A173" s="27" t="s">
        <v>896</v>
      </c>
      <c r="B173" s="28" t="s">
        <v>886</v>
      </c>
      <c r="C173" s="28" t="s">
        <v>887</v>
      </c>
      <c r="D173" s="26">
        <v>4910</v>
      </c>
      <c r="E173" s="25" t="s">
        <v>888</v>
      </c>
      <c r="F173" s="25" t="s">
        <v>889</v>
      </c>
      <c r="G173" s="20" t="s">
        <v>890</v>
      </c>
    </row>
    <row r="174" spans="1:7" x14ac:dyDescent="0.3">
      <c r="A174" s="27" t="s">
        <v>897</v>
      </c>
      <c r="B174" s="31" t="s">
        <v>891</v>
      </c>
      <c r="C174" s="24" t="s">
        <v>281</v>
      </c>
      <c r="D174" s="26">
        <v>4650</v>
      </c>
      <c r="E174" s="32" t="s">
        <v>892</v>
      </c>
      <c r="F174" s="32" t="s">
        <v>893</v>
      </c>
      <c r="G174" s="47"/>
    </row>
    <row r="175" spans="1:7" x14ac:dyDescent="0.3">
      <c r="A175" s="27" t="s">
        <v>910</v>
      </c>
      <c r="B175" s="31" t="s">
        <v>898</v>
      </c>
      <c r="C175" s="24" t="s">
        <v>899</v>
      </c>
      <c r="D175" s="26">
        <v>4701</v>
      </c>
      <c r="E175" s="32" t="s">
        <v>900</v>
      </c>
      <c r="F175" s="32"/>
      <c r="G175" s="21" t="s">
        <v>901</v>
      </c>
    </row>
    <row r="176" spans="1:7" x14ac:dyDescent="0.3">
      <c r="A176" s="27" t="s">
        <v>911</v>
      </c>
      <c r="B176" s="24" t="s">
        <v>902</v>
      </c>
      <c r="C176" s="24" t="s">
        <v>98</v>
      </c>
      <c r="D176" s="26">
        <v>4840</v>
      </c>
      <c r="E176" s="25" t="s">
        <v>903</v>
      </c>
      <c r="F176" s="25" t="s">
        <v>904</v>
      </c>
      <c r="G176" s="17" t="s">
        <v>905</v>
      </c>
    </row>
    <row r="177" spans="1:7" x14ac:dyDescent="0.3">
      <c r="A177" s="27" t="s">
        <v>912</v>
      </c>
      <c r="B177" s="24" t="s">
        <v>906</v>
      </c>
      <c r="C177" s="24" t="s">
        <v>179</v>
      </c>
      <c r="D177" s="26">
        <v>4900</v>
      </c>
      <c r="E177" s="25" t="s">
        <v>907</v>
      </c>
      <c r="F177" s="25" t="s">
        <v>908</v>
      </c>
      <c r="G177" s="17" t="s">
        <v>909</v>
      </c>
    </row>
    <row r="178" spans="1:7" x14ac:dyDescent="0.3">
      <c r="A178" s="27" t="s">
        <v>962</v>
      </c>
      <c r="B178" s="24" t="s">
        <v>913</v>
      </c>
      <c r="C178" s="24" t="s">
        <v>914</v>
      </c>
      <c r="D178" s="26">
        <v>4790</v>
      </c>
      <c r="E178" s="25" t="s">
        <v>915</v>
      </c>
      <c r="F178" s="25" t="s">
        <v>916</v>
      </c>
      <c r="G178" s="18" t="s">
        <v>917</v>
      </c>
    </row>
    <row r="179" spans="1:7" x14ac:dyDescent="0.3">
      <c r="A179" s="27" t="s">
        <v>963</v>
      </c>
      <c r="B179" s="24" t="s">
        <v>427</v>
      </c>
      <c r="C179" s="24" t="s">
        <v>108</v>
      </c>
      <c r="D179" s="26">
        <v>4800</v>
      </c>
      <c r="E179" s="30" t="s">
        <v>918</v>
      </c>
      <c r="F179" s="25" t="s">
        <v>919</v>
      </c>
      <c r="G179" s="17" t="s">
        <v>920</v>
      </c>
    </row>
    <row r="180" spans="1:7" x14ac:dyDescent="0.3">
      <c r="A180" s="27" t="s">
        <v>964</v>
      </c>
      <c r="B180" s="24" t="s">
        <v>921</v>
      </c>
      <c r="C180" s="24" t="s">
        <v>922</v>
      </c>
      <c r="D180" s="26">
        <v>4983</v>
      </c>
      <c r="E180" s="25" t="s">
        <v>923</v>
      </c>
      <c r="F180" s="25" t="s">
        <v>924</v>
      </c>
      <c r="G180" s="17" t="s">
        <v>925</v>
      </c>
    </row>
    <row r="181" spans="1:7" x14ac:dyDescent="0.3">
      <c r="A181" s="27" t="s">
        <v>965</v>
      </c>
      <c r="B181" s="24" t="s">
        <v>926</v>
      </c>
      <c r="C181" s="24" t="s">
        <v>224</v>
      </c>
      <c r="D181" s="26">
        <v>4801</v>
      </c>
      <c r="E181" s="30" t="s">
        <v>927</v>
      </c>
      <c r="F181" s="25" t="s">
        <v>928</v>
      </c>
      <c r="G181" s="17" t="s">
        <v>929</v>
      </c>
    </row>
    <row r="182" spans="1:7" x14ac:dyDescent="0.3">
      <c r="A182" s="27" t="s">
        <v>966</v>
      </c>
      <c r="B182" s="24" t="s">
        <v>930</v>
      </c>
      <c r="C182" s="24" t="s">
        <v>174</v>
      </c>
      <c r="D182" s="26">
        <v>4800</v>
      </c>
      <c r="E182" s="30" t="s">
        <v>931</v>
      </c>
      <c r="F182" s="25" t="s">
        <v>932</v>
      </c>
      <c r="G182" s="17" t="s">
        <v>933</v>
      </c>
    </row>
    <row r="183" spans="1:7" x14ac:dyDescent="0.3">
      <c r="A183" s="27" t="s">
        <v>967</v>
      </c>
      <c r="B183" s="24" t="s">
        <v>173</v>
      </c>
      <c r="C183" s="24" t="s">
        <v>174</v>
      </c>
      <c r="D183" s="26">
        <v>4800</v>
      </c>
      <c r="E183" s="48" t="s">
        <v>934</v>
      </c>
      <c r="F183" s="25" t="s">
        <v>176</v>
      </c>
      <c r="G183" s="18" t="s">
        <v>935</v>
      </c>
    </row>
    <row r="184" spans="1:7" x14ac:dyDescent="0.3">
      <c r="A184" s="27" t="s">
        <v>968</v>
      </c>
      <c r="B184" s="24" t="s">
        <v>497</v>
      </c>
      <c r="C184" s="24" t="s">
        <v>368</v>
      </c>
      <c r="D184" s="26">
        <v>4700</v>
      </c>
      <c r="E184" s="37" t="s">
        <v>936</v>
      </c>
      <c r="F184" s="25" t="s">
        <v>937</v>
      </c>
      <c r="G184" s="18" t="s">
        <v>938</v>
      </c>
    </row>
    <row r="185" spans="1:7" x14ac:dyDescent="0.3">
      <c r="A185" s="27" t="s">
        <v>969</v>
      </c>
      <c r="B185" s="28" t="s">
        <v>939</v>
      </c>
      <c r="C185" s="28" t="s">
        <v>98</v>
      </c>
      <c r="D185" s="26">
        <v>4840</v>
      </c>
      <c r="E185" s="25" t="s">
        <v>940</v>
      </c>
      <c r="F185" s="25" t="s">
        <v>941</v>
      </c>
      <c r="G185" s="19" t="s">
        <v>942</v>
      </c>
    </row>
    <row r="186" spans="1:7" x14ac:dyDescent="0.3">
      <c r="A186" s="27" t="s">
        <v>970</v>
      </c>
      <c r="B186" s="24" t="s">
        <v>943</v>
      </c>
      <c r="C186" s="24" t="s">
        <v>201</v>
      </c>
      <c r="D186" s="26">
        <v>4860</v>
      </c>
      <c r="E186" s="25" t="s">
        <v>944</v>
      </c>
      <c r="F186" s="25" t="s">
        <v>945</v>
      </c>
      <c r="G186" s="17" t="s">
        <v>946</v>
      </c>
    </row>
    <row r="187" spans="1:7" x14ac:dyDescent="0.3">
      <c r="A187" s="27" t="s">
        <v>971</v>
      </c>
      <c r="B187" s="24" t="s">
        <v>822</v>
      </c>
      <c r="C187" s="24" t="s">
        <v>108</v>
      </c>
      <c r="D187" s="26">
        <v>4800</v>
      </c>
      <c r="E187" s="30" t="s">
        <v>947</v>
      </c>
      <c r="F187" s="25" t="s">
        <v>824</v>
      </c>
      <c r="G187" s="17" t="s">
        <v>948</v>
      </c>
    </row>
    <row r="188" spans="1:7" x14ac:dyDescent="0.3">
      <c r="A188" s="27" t="s">
        <v>972</v>
      </c>
      <c r="B188" s="24" t="s">
        <v>949</v>
      </c>
      <c r="C188" s="24" t="s">
        <v>108</v>
      </c>
      <c r="D188" s="26">
        <v>4800</v>
      </c>
      <c r="E188" s="29" t="s">
        <v>950</v>
      </c>
      <c r="F188" s="25" t="s">
        <v>166</v>
      </c>
      <c r="G188" s="17" t="s">
        <v>951</v>
      </c>
    </row>
    <row r="189" spans="1:7" x14ac:dyDescent="0.3">
      <c r="A189" s="27" t="s">
        <v>973</v>
      </c>
      <c r="B189" s="28" t="s">
        <v>952</v>
      </c>
      <c r="C189" s="28" t="s">
        <v>117</v>
      </c>
      <c r="D189" s="26">
        <v>6690</v>
      </c>
      <c r="E189" s="25" t="s">
        <v>953</v>
      </c>
      <c r="F189" s="25" t="s">
        <v>954</v>
      </c>
      <c r="G189" s="20" t="s">
        <v>955</v>
      </c>
    </row>
    <row r="190" spans="1:7" x14ac:dyDescent="0.3">
      <c r="A190" s="27" t="s">
        <v>974</v>
      </c>
      <c r="B190" s="24" t="s">
        <v>956</v>
      </c>
      <c r="C190" s="24" t="s">
        <v>410</v>
      </c>
      <c r="D190" s="26">
        <v>4802</v>
      </c>
      <c r="E190" s="30" t="s">
        <v>957</v>
      </c>
      <c r="F190" s="25" t="s">
        <v>958</v>
      </c>
      <c r="G190" s="17" t="s">
        <v>959</v>
      </c>
    </row>
    <row r="191" spans="1:7" x14ac:dyDescent="0.3">
      <c r="A191" s="27" t="s">
        <v>975</v>
      </c>
      <c r="B191" s="24" t="s">
        <v>497</v>
      </c>
      <c r="C191" s="24" t="s">
        <v>368</v>
      </c>
      <c r="D191" s="26">
        <v>4700</v>
      </c>
      <c r="E191" s="30" t="s">
        <v>960</v>
      </c>
      <c r="F191" s="25"/>
      <c r="G191" s="18" t="s">
        <v>961</v>
      </c>
    </row>
    <row r="192" spans="1:7" x14ac:dyDescent="0.3">
      <c r="A192" s="27" t="s">
        <v>1015</v>
      </c>
      <c r="B192" s="24" t="s">
        <v>976</v>
      </c>
      <c r="C192" s="24" t="s">
        <v>276</v>
      </c>
      <c r="D192" s="26">
        <v>4990</v>
      </c>
      <c r="E192" s="25" t="s">
        <v>977</v>
      </c>
      <c r="F192" s="25" t="s">
        <v>978</v>
      </c>
      <c r="G192" s="17" t="s">
        <v>979</v>
      </c>
    </row>
    <row r="193" spans="1:7" x14ac:dyDescent="0.3">
      <c r="A193" s="27" t="s">
        <v>1016</v>
      </c>
      <c r="B193" s="28" t="s">
        <v>107</v>
      </c>
      <c r="C193" s="24" t="s">
        <v>108</v>
      </c>
      <c r="D193" s="26">
        <v>4800</v>
      </c>
      <c r="E193" s="25" t="s">
        <v>980</v>
      </c>
      <c r="F193" s="25" t="s">
        <v>110</v>
      </c>
      <c r="G193" s="19" t="s">
        <v>981</v>
      </c>
    </row>
    <row r="194" spans="1:7" x14ac:dyDescent="0.3">
      <c r="A194" s="27" t="s">
        <v>1017</v>
      </c>
      <c r="B194" s="28" t="s">
        <v>178</v>
      </c>
      <c r="C194" s="28" t="s">
        <v>179</v>
      </c>
      <c r="D194" s="26">
        <v>4900</v>
      </c>
      <c r="E194" s="25" t="s">
        <v>982</v>
      </c>
      <c r="F194" s="25" t="s">
        <v>181</v>
      </c>
      <c r="G194" s="19" t="s">
        <v>983</v>
      </c>
    </row>
    <row r="195" spans="1:7" x14ac:dyDescent="0.3">
      <c r="A195" s="27" t="s">
        <v>1018</v>
      </c>
      <c r="B195" s="28" t="s">
        <v>746</v>
      </c>
      <c r="C195" s="28" t="s">
        <v>383</v>
      </c>
      <c r="D195" s="26">
        <v>4730</v>
      </c>
      <c r="E195" s="25" t="s">
        <v>984</v>
      </c>
      <c r="F195" s="25"/>
      <c r="G195" s="19" t="s">
        <v>985</v>
      </c>
    </row>
    <row r="196" spans="1:7" x14ac:dyDescent="0.3">
      <c r="A196" s="27" t="s">
        <v>1019</v>
      </c>
      <c r="B196" s="28" t="s">
        <v>986</v>
      </c>
      <c r="C196" s="28" t="s">
        <v>251</v>
      </c>
      <c r="D196" s="26">
        <v>4960</v>
      </c>
      <c r="E196" s="25" t="s">
        <v>987</v>
      </c>
      <c r="F196" s="25" t="s">
        <v>988</v>
      </c>
      <c r="G196" s="20" t="s">
        <v>989</v>
      </c>
    </row>
    <row r="197" spans="1:7" x14ac:dyDescent="0.3">
      <c r="A197" s="27" t="s">
        <v>1020</v>
      </c>
      <c r="B197" s="24" t="s">
        <v>497</v>
      </c>
      <c r="C197" s="24" t="s">
        <v>368</v>
      </c>
      <c r="D197" s="26">
        <v>4700</v>
      </c>
      <c r="E197" s="25" t="s">
        <v>990</v>
      </c>
      <c r="F197" s="25" t="s">
        <v>937</v>
      </c>
      <c r="G197" s="19" t="s">
        <v>991</v>
      </c>
    </row>
    <row r="198" spans="1:7" x14ac:dyDescent="0.3">
      <c r="A198" s="27" t="s">
        <v>1021</v>
      </c>
      <c r="B198" s="24" t="s">
        <v>497</v>
      </c>
      <c r="C198" s="24" t="s">
        <v>368</v>
      </c>
      <c r="D198" s="26">
        <v>4700</v>
      </c>
      <c r="E198" s="25" t="s">
        <v>992</v>
      </c>
      <c r="F198" s="25" t="s">
        <v>937</v>
      </c>
      <c r="G198" s="19" t="s">
        <v>993</v>
      </c>
    </row>
    <row r="199" spans="1:7" x14ac:dyDescent="0.3">
      <c r="A199" s="27" t="s">
        <v>1022</v>
      </c>
      <c r="B199" s="24" t="s">
        <v>994</v>
      </c>
      <c r="C199" s="24" t="s">
        <v>98</v>
      </c>
      <c r="D199" s="26">
        <v>4840</v>
      </c>
      <c r="E199" s="25" t="s">
        <v>995</v>
      </c>
      <c r="F199" s="25" t="s">
        <v>996</v>
      </c>
      <c r="G199" s="17" t="s">
        <v>997</v>
      </c>
    </row>
    <row r="200" spans="1:7" x14ac:dyDescent="0.3">
      <c r="A200" s="27" t="s">
        <v>1023</v>
      </c>
      <c r="B200" s="28" t="s">
        <v>994</v>
      </c>
      <c r="C200" s="28" t="s">
        <v>98</v>
      </c>
      <c r="D200" s="26">
        <v>4840</v>
      </c>
      <c r="E200" s="25" t="s">
        <v>998</v>
      </c>
      <c r="F200" s="25" t="s">
        <v>996</v>
      </c>
      <c r="G200" s="20" t="s">
        <v>999</v>
      </c>
    </row>
    <row r="201" spans="1:7" x14ac:dyDescent="0.3">
      <c r="A201" s="27" t="s">
        <v>1024</v>
      </c>
      <c r="B201" s="24" t="s">
        <v>433</v>
      </c>
      <c r="C201" s="24" t="s">
        <v>434</v>
      </c>
      <c r="D201" s="26">
        <v>4800</v>
      </c>
      <c r="E201" s="30" t="s">
        <v>1000</v>
      </c>
      <c r="F201" s="25" t="s">
        <v>436</v>
      </c>
      <c r="G201" s="17" t="s">
        <v>1001</v>
      </c>
    </row>
    <row r="202" spans="1:7" x14ac:dyDescent="0.3">
      <c r="A202" s="27" t="s">
        <v>1025</v>
      </c>
      <c r="B202" s="24" t="s">
        <v>1002</v>
      </c>
      <c r="C202" s="44" t="s">
        <v>410</v>
      </c>
      <c r="D202" s="45">
        <v>4802</v>
      </c>
      <c r="E202" s="30" t="s">
        <v>1003</v>
      </c>
      <c r="F202" s="25" t="s">
        <v>1004</v>
      </c>
      <c r="G202" s="17" t="s">
        <v>1005</v>
      </c>
    </row>
    <row r="203" spans="1:7" x14ac:dyDescent="0.3">
      <c r="A203" s="27" t="s">
        <v>1026</v>
      </c>
      <c r="B203" s="28" t="s">
        <v>1006</v>
      </c>
      <c r="C203" s="28" t="s">
        <v>251</v>
      </c>
      <c r="D203" s="26">
        <v>4960</v>
      </c>
      <c r="E203" s="25" t="s">
        <v>1007</v>
      </c>
      <c r="F203" s="25" t="s">
        <v>1008</v>
      </c>
      <c r="G203" s="20" t="s">
        <v>1009</v>
      </c>
    </row>
    <row r="204" spans="1:7" x14ac:dyDescent="0.3">
      <c r="A204" s="27" t="s">
        <v>1027</v>
      </c>
      <c r="B204" s="24" t="s">
        <v>1010</v>
      </c>
      <c r="C204" s="24" t="s">
        <v>1011</v>
      </c>
      <c r="D204" s="26">
        <v>4890</v>
      </c>
      <c r="E204" s="25" t="s">
        <v>1012</v>
      </c>
      <c r="F204" s="25" t="s">
        <v>1013</v>
      </c>
      <c r="G204" s="17" t="s">
        <v>1014</v>
      </c>
    </row>
    <row r="205" spans="1:7" x14ac:dyDescent="0.3">
      <c r="A205" s="27" t="s">
        <v>1091</v>
      </c>
      <c r="B205" s="24" t="s">
        <v>1028</v>
      </c>
      <c r="C205" s="24" t="s">
        <v>122</v>
      </c>
      <c r="D205" s="26">
        <v>4820</v>
      </c>
      <c r="E205" s="30" t="s">
        <v>1029</v>
      </c>
      <c r="F205" s="25" t="s">
        <v>1030</v>
      </c>
      <c r="G205" s="17" t="s">
        <v>1031</v>
      </c>
    </row>
    <row r="206" spans="1:7" x14ac:dyDescent="0.3">
      <c r="A206" s="27" t="s">
        <v>1092</v>
      </c>
      <c r="B206" s="24" t="s">
        <v>1032</v>
      </c>
      <c r="C206" s="24" t="s">
        <v>451</v>
      </c>
      <c r="D206" s="26">
        <v>4800</v>
      </c>
      <c r="E206" s="30" t="s">
        <v>1033</v>
      </c>
      <c r="F206" s="25" t="s">
        <v>1034</v>
      </c>
      <c r="G206" s="17" t="s">
        <v>1035</v>
      </c>
    </row>
    <row r="207" spans="1:7" x14ac:dyDescent="0.3">
      <c r="A207" s="27" t="s">
        <v>1093</v>
      </c>
      <c r="B207" s="28" t="s">
        <v>1036</v>
      </c>
      <c r="C207" s="28" t="s">
        <v>224</v>
      </c>
      <c r="D207" s="26">
        <v>4801</v>
      </c>
      <c r="E207" s="25" t="s">
        <v>1037</v>
      </c>
      <c r="F207" s="25" t="s">
        <v>840</v>
      </c>
      <c r="G207" s="20" t="s">
        <v>1038</v>
      </c>
    </row>
    <row r="208" spans="1:7" x14ac:dyDescent="0.3">
      <c r="A208" s="27" t="s">
        <v>1094</v>
      </c>
      <c r="B208" s="28" t="s">
        <v>1039</v>
      </c>
      <c r="C208" s="28" t="s">
        <v>590</v>
      </c>
      <c r="D208" s="26">
        <v>4970</v>
      </c>
      <c r="E208" s="25" t="s">
        <v>1040</v>
      </c>
      <c r="F208" s="25" t="s">
        <v>1041</v>
      </c>
      <c r="G208" s="19" t="s">
        <v>1042</v>
      </c>
    </row>
    <row r="209" spans="1:7" x14ac:dyDescent="0.3">
      <c r="A209" s="27" t="s">
        <v>1095</v>
      </c>
      <c r="B209" s="28" t="s">
        <v>1043</v>
      </c>
      <c r="C209" s="28" t="s">
        <v>1044</v>
      </c>
      <c r="D209" s="26">
        <v>4700</v>
      </c>
      <c r="E209" s="25" t="s">
        <v>1045</v>
      </c>
      <c r="F209" s="25" t="s">
        <v>1046</v>
      </c>
      <c r="G209" s="19" t="s">
        <v>1047</v>
      </c>
    </row>
    <row r="210" spans="1:7" x14ac:dyDescent="0.3">
      <c r="A210" s="27" t="s">
        <v>1096</v>
      </c>
      <c r="B210" s="28" t="s">
        <v>1048</v>
      </c>
      <c r="C210" s="28" t="s">
        <v>383</v>
      </c>
      <c r="D210" s="26">
        <v>4731</v>
      </c>
      <c r="E210" s="25" t="s">
        <v>1049</v>
      </c>
      <c r="F210" s="25"/>
      <c r="G210" s="19" t="s">
        <v>1050</v>
      </c>
    </row>
    <row r="211" spans="1:7" x14ac:dyDescent="0.3">
      <c r="A211" s="27" t="s">
        <v>1098</v>
      </c>
      <c r="B211" s="24" t="s">
        <v>1051</v>
      </c>
      <c r="C211" s="24" t="s">
        <v>410</v>
      </c>
      <c r="D211" s="26">
        <v>4802</v>
      </c>
      <c r="E211" s="25" t="s">
        <v>1052</v>
      </c>
      <c r="F211" s="25" t="s">
        <v>1053</v>
      </c>
      <c r="G211" s="17" t="s">
        <v>1054</v>
      </c>
    </row>
    <row r="212" spans="1:7" x14ac:dyDescent="0.3">
      <c r="A212" s="27" t="s">
        <v>1099</v>
      </c>
      <c r="B212" s="24" t="s">
        <v>1055</v>
      </c>
      <c r="C212" s="24" t="s">
        <v>383</v>
      </c>
      <c r="D212" s="26">
        <v>4731</v>
      </c>
      <c r="E212" s="25" t="s">
        <v>1056</v>
      </c>
      <c r="F212" s="25"/>
      <c r="G212" s="18" t="s">
        <v>1057</v>
      </c>
    </row>
    <row r="213" spans="1:7" x14ac:dyDescent="0.3">
      <c r="A213" s="27" t="s">
        <v>1100</v>
      </c>
      <c r="B213" s="49" t="s">
        <v>1058</v>
      </c>
      <c r="C213" s="49" t="s">
        <v>302</v>
      </c>
      <c r="D213" s="45">
        <v>4780</v>
      </c>
      <c r="E213" s="35" t="s">
        <v>1059</v>
      </c>
      <c r="F213" s="38" t="s">
        <v>1060</v>
      </c>
      <c r="G213" s="21" t="s">
        <v>1061</v>
      </c>
    </row>
    <row r="214" spans="1:7" x14ac:dyDescent="0.3">
      <c r="A214" s="27" t="s">
        <v>1101</v>
      </c>
      <c r="B214" s="24" t="s">
        <v>1062</v>
      </c>
      <c r="C214" s="24" t="s">
        <v>108</v>
      </c>
      <c r="D214" s="26">
        <v>4800</v>
      </c>
      <c r="E214" s="30" t="s">
        <v>1063</v>
      </c>
      <c r="F214" s="25" t="s">
        <v>1064</v>
      </c>
      <c r="G214" s="17" t="s">
        <v>1065</v>
      </c>
    </row>
    <row r="215" spans="1:7" x14ac:dyDescent="0.3">
      <c r="A215" s="27" t="s">
        <v>1097</v>
      </c>
      <c r="B215" s="24" t="s">
        <v>1062</v>
      </c>
      <c r="C215" s="24" t="s">
        <v>108</v>
      </c>
      <c r="D215" s="26">
        <v>4800</v>
      </c>
      <c r="E215" s="30" t="s">
        <v>1066</v>
      </c>
      <c r="F215" s="25" t="s">
        <v>1064</v>
      </c>
      <c r="G215" s="17" t="s">
        <v>1067</v>
      </c>
    </row>
    <row r="216" spans="1:7" x14ac:dyDescent="0.3">
      <c r="A216" s="27" t="s">
        <v>1102</v>
      </c>
      <c r="B216" s="28" t="s">
        <v>397</v>
      </c>
      <c r="C216" s="28" t="s">
        <v>117</v>
      </c>
      <c r="D216" s="26">
        <v>6690</v>
      </c>
      <c r="E216" s="25" t="s">
        <v>1068</v>
      </c>
      <c r="F216" s="25" t="s">
        <v>399</v>
      </c>
      <c r="G216" s="20" t="s">
        <v>1069</v>
      </c>
    </row>
    <row r="217" spans="1:7" x14ac:dyDescent="0.3">
      <c r="A217" s="27" t="s">
        <v>1103</v>
      </c>
      <c r="B217" s="24" t="s">
        <v>539</v>
      </c>
      <c r="C217" s="24" t="s">
        <v>540</v>
      </c>
      <c r="D217" s="26">
        <v>4860</v>
      </c>
      <c r="E217" s="25" t="s">
        <v>1070</v>
      </c>
      <c r="F217" s="25" t="s">
        <v>542</v>
      </c>
      <c r="G217" s="17" t="s">
        <v>1071</v>
      </c>
    </row>
    <row r="218" spans="1:7" x14ac:dyDescent="0.3">
      <c r="A218" s="27" t="s">
        <v>1104</v>
      </c>
      <c r="B218" s="24" t="s">
        <v>898</v>
      </c>
      <c r="C218" s="24" t="s">
        <v>899</v>
      </c>
      <c r="D218" s="26">
        <v>4700</v>
      </c>
      <c r="E218" s="25" t="s">
        <v>1072</v>
      </c>
      <c r="F218" s="25"/>
      <c r="G218" s="18" t="s">
        <v>1073</v>
      </c>
    </row>
    <row r="219" spans="1:7" x14ac:dyDescent="0.3">
      <c r="A219" s="27" t="s">
        <v>1105</v>
      </c>
      <c r="B219" s="28" t="s">
        <v>1006</v>
      </c>
      <c r="C219" s="28" t="s">
        <v>251</v>
      </c>
      <c r="D219" s="26">
        <v>4960</v>
      </c>
      <c r="E219" s="42" t="s">
        <v>1074</v>
      </c>
      <c r="F219" s="25" t="s">
        <v>1008</v>
      </c>
      <c r="G219" s="18" t="s">
        <v>1075</v>
      </c>
    </row>
    <row r="220" spans="1:7" x14ac:dyDescent="0.3">
      <c r="A220" s="27" t="s">
        <v>1106</v>
      </c>
      <c r="B220" s="24" t="s">
        <v>1076</v>
      </c>
      <c r="C220" s="24" t="s">
        <v>1077</v>
      </c>
      <c r="D220" s="26">
        <v>4837</v>
      </c>
      <c r="E220" s="25" t="s">
        <v>1078</v>
      </c>
      <c r="F220" s="25" t="s">
        <v>1079</v>
      </c>
      <c r="G220" s="17" t="s">
        <v>1080</v>
      </c>
    </row>
    <row r="221" spans="1:7" x14ac:dyDescent="0.3">
      <c r="A221" s="27" t="s">
        <v>1107</v>
      </c>
      <c r="B221" s="24" t="s">
        <v>173</v>
      </c>
      <c r="C221" s="24" t="s">
        <v>174</v>
      </c>
      <c r="D221" s="26">
        <v>4800</v>
      </c>
      <c r="E221" s="30" t="s">
        <v>1081</v>
      </c>
      <c r="F221" s="25" t="s">
        <v>176</v>
      </c>
      <c r="G221" s="17" t="s">
        <v>1082</v>
      </c>
    </row>
    <row r="222" spans="1:7" x14ac:dyDescent="0.3">
      <c r="A222" s="27" t="s">
        <v>1108</v>
      </c>
      <c r="B222" s="28" t="s">
        <v>1083</v>
      </c>
      <c r="C222" s="28" t="s">
        <v>402</v>
      </c>
      <c r="D222" s="26">
        <v>4830</v>
      </c>
      <c r="E222" s="25" t="s">
        <v>1084</v>
      </c>
      <c r="F222" s="25" t="s">
        <v>1085</v>
      </c>
      <c r="G222" s="20" t="s">
        <v>1086</v>
      </c>
    </row>
    <row r="223" spans="1:7" x14ac:dyDescent="0.3">
      <c r="A223" s="27" t="s">
        <v>1109</v>
      </c>
      <c r="B223" s="28" t="s">
        <v>112</v>
      </c>
      <c r="C223" s="28" t="s">
        <v>108</v>
      </c>
      <c r="D223" s="26">
        <v>4800</v>
      </c>
      <c r="E223" s="25" t="s">
        <v>1087</v>
      </c>
      <c r="F223" s="25" t="s">
        <v>114</v>
      </c>
      <c r="G223" s="19" t="s">
        <v>1088</v>
      </c>
    </row>
    <row r="224" spans="1:7" x14ac:dyDescent="0.3">
      <c r="A224" s="27" t="s">
        <v>1110</v>
      </c>
      <c r="B224" s="28" t="s">
        <v>450</v>
      </c>
      <c r="C224" s="28" t="s">
        <v>451</v>
      </c>
      <c r="D224" s="26">
        <v>4800</v>
      </c>
      <c r="E224" s="25" t="s">
        <v>1089</v>
      </c>
      <c r="F224" s="25" t="s">
        <v>453</v>
      </c>
      <c r="G224" s="19" t="s">
        <v>1090</v>
      </c>
    </row>
    <row r="225" spans="1:7" x14ac:dyDescent="0.3">
      <c r="A225" s="27" t="s">
        <v>1128</v>
      </c>
      <c r="B225" s="24" t="s">
        <v>160</v>
      </c>
      <c r="C225" s="24" t="s">
        <v>108</v>
      </c>
      <c r="D225" s="26">
        <v>4800</v>
      </c>
      <c r="E225" s="25" t="s">
        <v>1111</v>
      </c>
      <c r="F225" s="25" t="s">
        <v>162</v>
      </c>
      <c r="G225" s="19" t="s">
        <v>1112</v>
      </c>
    </row>
    <row r="226" spans="1:7" x14ac:dyDescent="0.3">
      <c r="A226" s="27" t="s">
        <v>1129</v>
      </c>
      <c r="B226" s="24" t="s">
        <v>107</v>
      </c>
      <c r="C226" s="24" t="s">
        <v>108</v>
      </c>
      <c r="D226" s="26">
        <v>4800</v>
      </c>
      <c r="E226" s="25" t="s">
        <v>1113</v>
      </c>
      <c r="F226" s="25" t="s">
        <v>110</v>
      </c>
      <c r="G226" s="17" t="s">
        <v>1114</v>
      </c>
    </row>
    <row r="227" spans="1:7" x14ac:dyDescent="0.3">
      <c r="A227" s="27" t="s">
        <v>1130</v>
      </c>
      <c r="B227" s="24" t="s">
        <v>1115</v>
      </c>
      <c r="C227" s="24" t="s">
        <v>1116</v>
      </c>
      <c r="D227" s="26">
        <v>4731</v>
      </c>
      <c r="E227" s="25" t="s">
        <v>1117</v>
      </c>
      <c r="F227" s="25" t="s">
        <v>1118</v>
      </c>
      <c r="G227" s="18" t="s">
        <v>1119</v>
      </c>
    </row>
    <row r="228" spans="1:7" x14ac:dyDescent="0.3">
      <c r="A228" s="27" t="s">
        <v>1131</v>
      </c>
      <c r="B228" s="24" t="s">
        <v>160</v>
      </c>
      <c r="C228" s="24" t="s">
        <v>108</v>
      </c>
      <c r="D228" s="26">
        <v>4800</v>
      </c>
      <c r="E228" s="25" t="s">
        <v>1120</v>
      </c>
      <c r="F228" s="25" t="s">
        <v>162</v>
      </c>
      <c r="G228" s="18" t="s">
        <v>1121</v>
      </c>
    </row>
    <row r="229" spans="1:7" x14ac:dyDescent="0.3">
      <c r="A229" s="27" t="s">
        <v>1132</v>
      </c>
      <c r="B229" s="28" t="s">
        <v>1083</v>
      </c>
      <c r="C229" s="28" t="s">
        <v>402</v>
      </c>
      <c r="D229" s="26">
        <v>4830</v>
      </c>
      <c r="E229" s="25" t="s">
        <v>1122</v>
      </c>
      <c r="F229" s="25" t="s">
        <v>1085</v>
      </c>
      <c r="G229" s="20" t="s">
        <v>1123</v>
      </c>
    </row>
    <row r="230" spans="1:7" x14ac:dyDescent="0.3">
      <c r="A230" s="27" t="s">
        <v>1133</v>
      </c>
      <c r="B230" s="28" t="s">
        <v>1124</v>
      </c>
      <c r="C230" s="28" t="s">
        <v>108</v>
      </c>
      <c r="D230" s="26">
        <v>4800</v>
      </c>
      <c r="E230" s="30" t="s">
        <v>1125</v>
      </c>
      <c r="F230" s="25" t="s">
        <v>1126</v>
      </c>
      <c r="G230" s="20" t="s">
        <v>1127</v>
      </c>
    </row>
    <row r="231" spans="1:7" x14ac:dyDescent="0.3">
      <c r="A231" s="27" t="s">
        <v>1134</v>
      </c>
      <c r="B231" s="28" t="s">
        <v>1146</v>
      </c>
      <c r="C231" s="24" t="s">
        <v>336</v>
      </c>
      <c r="D231" s="26">
        <v>4845</v>
      </c>
      <c r="E231" s="25" t="s">
        <v>1147</v>
      </c>
      <c r="F231" s="25" t="s">
        <v>1148</v>
      </c>
      <c r="G231" s="17" t="s">
        <v>1149</v>
      </c>
    </row>
    <row r="232" spans="1:7" x14ac:dyDescent="0.3">
      <c r="A232" s="27" t="s">
        <v>1135</v>
      </c>
      <c r="B232" s="24" t="s">
        <v>1146</v>
      </c>
      <c r="C232" s="28" t="s">
        <v>336</v>
      </c>
      <c r="D232" s="26">
        <v>4845</v>
      </c>
      <c r="E232" s="25" t="s">
        <v>1150</v>
      </c>
      <c r="F232" s="25" t="s">
        <v>1148</v>
      </c>
      <c r="G232" s="17" t="s">
        <v>1151</v>
      </c>
    </row>
    <row r="233" spans="1:7" x14ac:dyDescent="0.3">
      <c r="A233" s="27" t="s">
        <v>1136</v>
      </c>
      <c r="B233" s="28" t="s">
        <v>1146</v>
      </c>
      <c r="C233" s="28" t="s">
        <v>336</v>
      </c>
      <c r="D233" s="26">
        <v>4845</v>
      </c>
      <c r="E233" s="25" t="s">
        <v>1152</v>
      </c>
      <c r="F233" s="25" t="s">
        <v>1148</v>
      </c>
      <c r="G233" s="20" t="s">
        <v>1153</v>
      </c>
    </row>
    <row r="234" spans="1:7" x14ac:dyDescent="0.3">
      <c r="A234" s="27" t="s">
        <v>1137</v>
      </c>
      <c r="B234" s="24" t="s">
        <v>1154</v>
      </c>
      <c r="C234" s="24" t="s">
        <v>560</v>
      </c>
      <c r="D234" s="26">
        <v>4910</v>
      </c>
      <c r="E234" s="25" t="s">
        <v>1155</v>
      </c>
      <c r="F234" s="25" t="s">
        <v>1156</v>
      </c>
      <c r="G234" s="17" t="s">
        <v>1157</v>
      </c>
    </row>
    <row r="235" spans="1:7" x14ac:dyDescent="0.3">
      <c r="A235" s="27" t="s">
        <v>1138</v>
      </c>
      <c r="B235" s="24" t="s">
        <v>1002</v>
      </c>
      <c r="C235" s="44" t="s">
        <v>410</v>
      </c>
      <c r="D235" s="45">
        <v>4802</v>
      </c>
      <c r="E235" s="35" t="s">
        <v>1158</v>
      </c>
      <c r="F235" s="25" t="s">
        <v>1004</v>
      </c>
      <c r="G235" s="21" t="s">
        <v>1159</v>
      </c>
    </row>
    <row r="236" spans="1:7" x14ac:dyDescent="0.3">
      <c r="A236" s="27" t="s">
        <v>1139</v>
      </c>
      <c r="B236" s="24" t="s">
        <v>1160</v>
      </c>
      <c r="C236" s="24" t="s">
        <v>1011</v>
      </c>
      <c r="D236" s="26">
        <v>4890</v>
      </c>
      <c r="E236" s="25" t="s">
        <v>1161</v>
      </c>
      <c r="F236" s="25" t="s">
        <v>1162</v>
      </c>
      <c r="G236" s="17" t="s">
        <v>1163</v>
      </c>
    </row>
    <row r="237" spans="1:7" x14ac:dyDescent="0.3">
      <c r="A237" s="27" t="s">
        <v>1140</v>
      </c>
      <c r="B237" s="24" t="s">
        <v>107</v>
      </c>
      <c r="C237" s="24" t="s">
        <v>108</v>
      </c>
      <c r="D237" s="26">
        <v>4800</v>
      </c>
      <c r="E237" s="30" t="s">
        <v>1164</v>
      </c>
      <c r="F237" s="25" t="s">
        <v>110</v>
      </c>
      <c r="G237" s="17" t="s">
        <v>1165</v>
      </c>
    </row>
    <row r="238" spans="1:7" x14ac:dyDescent="0.3">
      <c r="A238" s="27" t="s">
        <v>1141</v>
      </c>
      <c r="B238" s="28" t="s">
        <v>236</v>
      </c>
      <c r="C238" s="28" t="s">
        <v>594</v>
      </c>
      <c r="D238" s="26">
        <v>4950</v>
      </c>
      <c r="E238" s="25" t="s">
        <v>1166</v>
      </c>
      <c r="F238" s="25" t="s">
        <v>239</v>
      </c>
      <c r="G238" s="20" t="s">
        <v>1167</v>
      </c>
    </row>
    <row r="239" spans="1:7" x14ac:dyDescent="0.3">
      <c r="A239" s="27" t="s">
        <v>1142</v>
      </c>
      <c r="B239" s="28" t="s">
        <v>1168</v>
      </c>
      <c r="C239" s="28" t="s">
        <v>1169</v>
      </c>
      <c r="D239" s="26">
        <v>4780</v>
      </c>
      <c r="E239" s="25" t="s">
        <v>1170</v>
      </c>
      <c r="F239" s="25" t="s">
        <v>1171</v>
      </c>
      <c r="G239" s="19" t="s">
        <v>1172</v>
      </c>
    </row>
    <row r="240" spans="1:7" x14ac:dyDescent="0.3">
      <c r="A240" s="27" t="s">
        <v>1143</v>
      </c>
      <c r="B240" s="24" t="s">
        <v>1173</v>
      </c>
      <c r="C240" s="24" t="s">
        <v>1174</v>
      </c>
      <c r="D240" s="26">
        <v>4845</v>
      </c>
      <c r="E240" s="25" t="s">
        <v>1175</v>
      </c>
      <c r="F240" s="25" t="s">
        <v>210</v>
      </c>
      <c r="G240" s="17" t="s">
        <v>1176</v>
      </c>
    </row>
    <row r="241" spans="1:7" x14ac:dyDescent="0.3">
      <c r="A241" s="27" t="s">
        <v>1144</v>
      </c>
      <c r="B241" s="28" t="s">
        <v>1177</v>
      </c>
      <c r="C241" s="28" t="s">
        <v>818</v>
      </c>
      <c r="D241" s="26">
        <v>4750</v>
      </c>
      <c r="E241" s="25" t="s">
        <v>1178</v>
      </c>
      <c r="F241" s="25" t="s">
        <v>1179</v>
      </c>
      <c r="G241" s="19" t="s">
        <v>1180</v>
      </c>
    </row>
    <row r="242" spans="1:7" x14ac:dyDescent="0.3">
      <c r="A242" s="27" t="s">
        <v>1145</v>
      </c>
      <c r="B242" s="24" t="s">
        <v>160</v>
      </c>
      <c r="C242" s="24" t="s">
        <v>108</v>
      </c>
      <c r="D242" s="26">
        <v>4800</v>
      </c>
      <c r="E242" s="29" t="s">
        <v>1181</v>
      </c>
      <c r="F242" s="25" t="s">
        <v>162</v>
      </c>
      <c r="G242" s="18" t="s">
        <v>1182</v>
      </c>
    </row>
  </sheetData>
  <mergeCells count="1">
    <mergeCell ref="A1:G2"/>
  </mergeCells>
  <hyperlinks>
    <hyperlink ref="G4" r:id="rId1"/>
    <hyperlink ref="G5" r:id="rId2"/>
    <hyperlink ref="G6" r:id="rId3"/>
    <hyperlink ref="G7" r:id="rId4"/>
    <hyperlink ref="G9" r:id="rId5"/>
    <hyperlink ref="G10" r:id="rId6"/>
    <hyperlink ref="G11" r:id="rId7"/>
    <hyperlink ref="G21" r:id="rId8"/>
    <hyperlink ref="G13" r:id="rId9"/>
    <hyperlink ref="G27" r:id="rId10"/>
    <hyperlink ref="G34" r:id="rId11"/>
    <hyperlink ref="G15" r:id="rId12"/>
    <hyperlink ref="G32" r:id="rId13"/>
    <hyperlink ref="G31" r:id="rId14"/>
    <hyperlink ref="G28" r:id="rId15"/>
    <hyperlink ref="G22" r:id="rId16"/>
    <hyperlink ref="G25" r:id="rId17"/>
    <hyperlink ref="G19" r:id="rId18"/>
    <hyperlink ref="G17" r:id="rId19"/>
    <hyperlink ref="G14" r:id="rId20"/>
    <hyperlink ref="G33" r:id="rId21"/>
    <hyperlink ref="G23" r:id="rId22"/>
    <hyperlink ref="G20" r:id="rId23"/>
    <hyperlink ref="G12" r:id="rId24"/>
    <hyperlink ref="G24" r:id="rId25"/>
    <hyperlink ref="G18" r:id="rId26"/>
    <hyperlink ref="G26" r:id="rId27"/>
    <hyperlink ref="G29" r:id="rId28"/>
    <hyperlink ref="G30" r:id="rId29"/>
    <hyperlink ref="G51" r:id="rId30"/>
    <hyperlink ref="G45" r:id="rId31"/>
    <hyperlink ref="G49" r:id="rId32"/>
    <hyperlink ref="G47" r:id="rId33"/>
    <hyperlink ref="G53" r:id="rId34"/>
    <hyperlink ref="G52" r:id="rId35"/>
    <hyperlink ref="G54" r:id="rId36"/>
    <hyperlink ref="G46" r:id="rId37"/>
    <hyperlink ref="G40" r:id="rId38"/>
    <hyperlink ref="G44" r:id="rId39"/>
    <hyperlink ref="G43" r:id="rId40"/>
    <hyperlink ref="G42" r:id="rId41"/>
    <hyperlink ref="G39" r:id="rId42"/>
    <hyperlink ref="G38" r:id="rId43"/>
    <hyperlink ref="G37" r:id="rId44"/>
    <hyperlink ref="G48" r:id="rId45"/>
    <hyperlink ref="G50" r:id="rId46"/>
    <hyperlink ref="G36" r:id="rId47"/>
    <hyperlink ref="G35" r:id="rId48"/>
    <hyperlink ref="G41" r:id="rId49"/>
    <hyperlink ref="G76" r:id="rId50"/>
    <hyperlink ref="G59" r:id="rId51"/>
    <hyperlink ref="G60" r:id="rId52"/>
    <hyperlink ref="G70" r:id="rId53"/>
    <hyperlink ref="G63" r:id="rId54"/>
    <hyperlink ref="G69" r:id="rId55"/>
    <hyperlink ref="G79" r:id="rId56"/>
    <hyperlink ref="G75" r:id="rId57"/>
    <hyperlink ref="G74" r:id="rId58"/>
    <hyperlink ref="G64" r:id="rId59"/>
    <hyperlink ref="G83" r:id="rId60"/>
    <hyperlink ref="G78" r:id="rId61"/>
    <hyperlink ref="G61" r:id="rId62"/>
    <hyperlink ref="G56" r:id="rId63"/>
    <hyperlink ref="G82" r:id="rId64"/>
    <hyperlink ref="G65" r:id="rId65"/>
    <hyperlink ref="G80" r:id="rId66"/>
    <hyperlink ref="G55" r:id="rId67"/>
    <hyperlink ref="G73" r:id="rId68"/>
    <hyperlink ref="G68" r:id="rId69"/>
    <hyperlink ref="G66" r:id="rId70"/>
    <hyperlink ref="G77" r:id="rId71"/>
    <hyperlink ref="G57" r:id="rId72"/>
    <hyperlink ref="G62" r:id="rId73"/>
    <hyperlink ref="G85" r:id="rId74"/>
    <hyperlink ref="G86" r:id="rId75"/>
    <hyperlink ref="G84" r:id="rId76"/>
    <hyperlink ref="G92" r:id="rId77"/>
    <hyperlink ref="G90" r:id="rId78"/>
    <hyperlink ref="G89" r:id="rId79"/>
    <hyperlink ref="G88" r:id="rId80"/>
    <hyperlink ref="G87" r:id="rId81"/>
    <hyperlink ref="G91" r:id="rId82"/>
    <hyperlink ref="G101" r:id="rId83"/>
    <hyperlink ref="G99" r:id="rId84"/>
    <hyperlink ref="G98" r:id="rId85"/>
    <hyperlink ref="G97" r:id="rId86"/>
    <hyperlink ref="G94" r:id="rId87"/>
    <hyperlink ref="G93" r:id="rId88"/>
    <hyperlink ref="G100" r:id="rId89"/>
    <hyperlink ref="G102" r:id="rId90"/>
    <hyperlink ref="G107" r:id="rId91"/>
    <hyperlink ref="G109" r:id="rId92"/>
    <hyperlink ref="G104" r:id="rId93"/>
    <hyperlink ref="G110" r:id="rId94"/>
    <hyperlink ref="G108" r:id="rId95"/>
    <hyperlink ref="G106" r:id="rId96"/>
    <hyperlink ref="G103" r:id="rId97"/>
    <hyperlink ref="G111" r:id="rId98"/>
    <hyperlink ref="G113" r:id="rId99"/>
    <hyperlink ref="G112" r:id="rId100"/>
    <hyperlink ref="G116" r:id="rId101"/>
    <hyperlink ref="G118" r:id="rId102"/>
    <hyperlink ref="G123" r:id="rId103"/>
    <hyperlink ref="G122" r:id="rId104"/>
    <hyperlink ref="G120" r:id="rId105"/>
    <hyperlink ref="G119" r:id="rId106"/>
    <hyperlink ref="G114" r:id="rId107"/>
    <hyperlink ref="G117" r:id="rId108"/>
    <hyperlink ref="G115" r:id="rId109"/>
    <hyperlink ref="G121" r:id="rId110"/>
    <hyperlink ref="G131" r:id="rId111"/>
    <hyperlink ref="G130" r:id="rId112"/>
    <hyperlink ref="G129" r:id="rId113"/>
    <hyperlink ref="G132" r:id="rId114"/>
    <hyperlink ref="G128" r:id="rId115"/>
    <hyperlink ref="G124" r:id="rId116"/>
    <hyperlink ref="G125" r:id="rId117"/>
    <hyperlink ref="G127" r:id="rId118"/>
    <hyperlink ref="G126" r:id="rId119"/>
    <hyperlink ref="G143" r:id="rId120"/>
    <hyperlink ref="G133" r:id="rId121"/>
    <hyperlink ref="G144" r:id="rId122"/>
    <hyperlink ref="G145" r:id="rId123"/>
    <hyperlink ref="G140" r:id="rId124"/>
    <hyperlink ref="G149" r:id="rId125"/>
    <hyperlink ref="G148" r:id="rId126"/>
    <hyperlink ref="G136" r:id="rId127"/>
    <hyperlink ref="G135" r:id="rId128"/>
    <hyperlink ref="G150" r:id="rId129"/>
    <hyperlink ref="G147" r:id="rId130"/>
    <hyperlink ref="G146" r:id="rId131"/>
    <hyperlink ref="G138" r:id="rId132"/>
    <hyperlink ref="G134" r:id="rId133"/>
    <hyperlink ref="G137" r:id="rId134"/>
    <hyperlink ref="G139" r:id="rId135"/>
    <hyperlink ref="G141" r:id="rId136"/>
    <hyperlink ref="G142" r:id="rId137"/>
    <hyperlink ref="G152" r:id="rId138"/>
    <hyperlink ref="G159" r:id="rId139"/>
    <hyperlink ref="G163" r:id="rId140"/>
    <hyperlink ref="G153" r:id="rId141"/>
    <hyperlink ref="G170" r:id="rId142"/>
    <hyperlink ref="G169" r:id="rId143"/>
    <hyperlink ref="G165" r:id="rId144"/>
    <hyperlink ref="G158" r:id="rId145"/>
    <hyperlink ref="G151" r:id="rId146"/>
    <hyperlink ref="G161" r:id="rId147"/>
    <hyperlink ref="G154" r:id="rId148"/>
    <hyperlink ref="G156" r:id="rId149"/>
    <hyperlink ref="G155" r:id="rId150"/>
    <hyperlink ref="G157" r:id="rId151"/>
    <hyperlink ref="G168" r:id="rId152"/>
    <hyperlink ref="G160" r:id="rId153"/>
    <hyperlink ref="G172" r:id="rId154"/>
    <hyperlink ref="G171" r:id="rId155"/>
    <hyperlink ref="G176" r:id="rId156"/>
    <hyperlink ref="G177" r:id="rId157"/>
    <hyperlink ref="G175" r:id="rId158"/>
    <hyperlink ref="G179" r:id="rId159"/>
    <hyperlink ref="G188" r:id="rId160"/>
    <hyperlink ref="G182" r:id="rId161"/>
    <hyperlink ref="G186" r:id="rId162"/>
    <hyperlink ref="G181" r:id="rId163"/>
    <hyperlink ref="G184" r:id="rId164"/>
    <hyperlink ref="G187" r:id="rId165"/>
    <hyperlink ref="G185" r:id="rId166"/>
    <hyperlink ref="G180" r:id="rId167"/>
    <hyperlink ref="G189" r:id="rId168"/>
    <hyperlink ref="G178" r:id="rId169"/>
    <hyperlink ref="G191" r:id="rId170"/>
    <hyperlink ref="G194" r:id="rId171"/>
    <hyperlink ref="G197" r:id="rId172"/>
    <hyperlink ref="G202" r:id="rId173"/>
    <hyperlink ref="G201" r:id="rId174"/>
    <hyperlink ref="G199" r:id="rId175"/>
    <hyperlink ref="G192" r:id="rId176"/>
    <hyperlink ref="G204" r:id="rId177"/>
    <hyperlink ref="G200" r:id="rId178"/>
    <hyperlink ref="G203" r:id="rId179"/>
    <hyperlink ref="G196" r:id="rId180"/>
    <hyperlink ref="G195" r:id="rId181"/>
    <hyperlink ref="G198" r:id="rId182"/>
    <hyperlink ref="G224" r:id="rId183"/>
    <hyperlink ref="G219" r:id="rId184"/>
    <hyperlink ref="G208" r:id="rId185"/>
    <hyperlink ref="G215" r:id="rId186"/>
    <hyperlink ref="G206" r:id="rId187"/>
    <hyperlink ref="G221" r:id="rId188"/>
    <hyperlink ref="G217" r:id="rId189"/>
    <hyperlink ref="G214" r:id="rId190"/>
    <hyperlink ref="G211" r:id="rId191"/>
    <hyperlink ref="G207" r:id="rId192"/>
    <hyperlink ref="G222" r:id="rId193"/>
    <hyperlink ref="G223" r:id="rId194"/>
    <hyperlink ref="G216" r:id="rId195"/>
    <hyperlink ref="G209" r:id="rId196"/>
    <hyperlink ref="G210" r:id="rId197"/>
    <hyperlink ref="G212" r:id="rId198"/>
    <hyperlink ref="G218" r:id="rId199"/>
    <hyperlink ref="G226" r:id="rId200"/>
    <hyperlink ref="G229" r:id="rId201"/>
    <hyperlink ref="G228" r:id="rId202"/>
    <hyperlink ref="G225" r:id="rId203"/>
    <hyperlink ref="G227" r:id="rId204"/>
    <hyperlink ref="G232" r:id="rId205"/>
    <hyperlink ref="G240" r:id="rId206"/>
    <hyperlink ref="G237" r:id="rId207"/>
    <hyperlink ref="G234" r:id="rId208"/>
    <hyperlink ref="G238" r:id="rId209"/>
    <hyperlink ref="G236" r:id="rId210"/>
    <hyperlink ref="G233" r:id="rId211"/>
    <hyperlink ref="G239" r:id="rId212"/>
  </hyperlinks>
  <pageMargins left="0.70866141732283472" right="0.70866141732283472" top="0.74803149606299213" bottom="0.74803149606299213" header="0.31496062992125984" footer="0.31496062992125984"/>
  <pageSetup paperSize="9" pageOrder="overThenDown" orientation="portrait" r:id="rId213"/>
  <legacyDrawing r:id="rId214"/>
  <tableParts count="1">
    <tablePart r:id="rId2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tabSelected="1" zoomScale="80" zoomScaleNormal="80" workbookViewId="0">
      <selection activeCell="F16" sqref="F16"/>
    </sheetView>
  </sheetViews>
  <sheetFormatPr baseColWidth="10" defaultColWidth="9.109375" defaultRowHeight="14.4" x14ac:dyDescent="0.3"/>
  <cols>
    <col min="1" max="1" width="5.109375" style="22" customWidth="1"/>
    <col min="2" max="2" width="5.33203125" style="22" hidden="1" customWidth="1"/>
    <col min="3" max="3" width="5.109375" style="22" hidden="1" customWidth="1"/>
    <col min="4" max="4" width="9.33203125" style="22" hidden="1" customWidth="1"/>
    <col min="5" max="5" width="12" style="22" customWidth="1"/>
    <col min="6" max="6" width="44" style="22" customWidth="1"/>
    <col min="7" max="7" width="14.21875" style="22" hidden="1" customWidth="1"/>
    <col min="8" max="8" width="19.5546875" style="22" customWidth="1"/>
    <col min="9" max="9" width="17" style="22" customWidth="1"/>
    <col min="10" max="10" width="16.109375" style="22" customWidth="1"/>
    <col min="11" max="14" width="9.109375" style="22"/>
    <col min="15" max="15" width="13.5546875" style="22" customWidth="1"/>
    <col min="16" max="18" width="9.109375" style="22"/>
    <col min="19" max="19" width="13.5546875" style="22" customWidth="1"/>
    <col min="20" max="20" width="2.6640625" style="22" customWidth="1"/>
    <col min="21" max="21" width="41" style="22" customWidth="1"/>
    <col min="22" max="22" width="13.44140625" style="22" customWidth="1"/>
    <col min="23" max="23" width="2.109375" style="22" customWidth="1"/>
    <col min="24" max="24" width="13" style="22" customWidth="1"/>
    <col min="25" max="25" width="1.44140625" style="22" customWidth="1"/>
    <col min="26" max="16384" width="9.109375" style="22"/>
  </cols>
  <sheetData>
    <row r="1" spans="1:24" ht="44.25" customHeight="1" x14ac:dyDescent="0.85">
      <c r="A1" s="66" t="s">
        <v>16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</row>
    <row r="2" spans="1:24" ht="15" customHeight="1" x14ac:dyDescent="0.85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U2" s="23"/>
    </row>
    <row r="3" spans="1:24" ht="15.75" customHeight="1" thickBot="1" x14ac:dyDescent="0.9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U3" s="23"/>
    </row>
    <row r="4" spans="1:24" ht="16.2" thickBot="1" x14ac:dyDescent="0.35">
      <c r="A4" s="138"/>
      <c r="B4" s="50"/>
      <c r="C4" s="50"/>
      <c r="D4" s="50"/>
      <c r="E4" s="139" t="s">
        <v>17</v>
      </c>
      <c r="F4" s="140"/>
      <c r="G4" s="51"/>
      <c r="H4" s="52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U4" s="23"/>
    </row>
    <row r="5" spans="1:24" ht="15" thickBot="1" x14ac:dyDescent="0.35">
      <c r="A5" s="138"/>
      <c r="B5" s="50"/>
      <c r="C5" s="50"/>
      <c r="D5" s="50"/>
      <c r="E5" s="54" t="s">
        <v>18</v>
      </c>
      <c r="F5" s="148" t="s">
        <v>91</v>
      </c>
      <c r="G5" s="51"/>
      <c r="H5" s="52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U5" s="23"/>
    </row>
    <row r="6" spans="1:24" ht="15" thickBot="1" x14ac:dyDescent="0.35">
      <c r="A6" s="138"/>
      <c r="B6" s="50"/>
      <c r="C6" s="50"/>
      <c r="D6" s="50"/>
      <c r="E6" s="54" t="s">
        <v>19</v>
      </c>
      <c r="F6" s="149">
        <v>42720</v>
      </c>
      <c r="G6" s="51"/>
      <c r="H6" s="52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</row>
    <row r="7" spans="1:24" ht="15" thickBot="1" x14ac:dyDescent="0.35">
      <c r="A7" s="138"/>
      <c r="B7" s="50"/>
      <c r="C7" s="50"/>
      <c r="D7" s="50"/>
      <c r="E7" s="54" t="s">
        <v>20</v>
      </c>
      <c r="F7" s="148" t="s">
        <v>1186</v>
      </c>
      <c r="G7" s="51"/>
      <c r="H7" s="52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</row>
    <row r="8" spans="1:24" ht="15" thickBot="1" x14ac:dyDescent="0.35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</row>
    <row r="9" spans="1:24" ht="28.2" thickBot="1" x14ac:dyDescent="0.35">
      <c r="A9" s="67" t="s">
        <v>21</v>
      </c>
      <c r="B9" s="67" t="s">
        <v>1</v>
      </c>
      <c r="C9" s="67" t="s">
        <v>65</v>
      </c>
      <c r="D9" s="67" t="s">
        <v>3</v>
      </c>
      <c r="E9" s="67" t="s">
        <v>22</v>
      </c>
      <c r="F9" s="68" t="s">
        <v>23</v>
      </c>
      <c r="G9" s="69" t="s">
        <v>76</v>
      </c>
      <c r="H9" s="68" t="s">
        <v>24</v>
      </c>
      <c r="I9" s="68" t="s">
        <v>6</v>
      </c>
      <c r="J9" s="68" t="s">
        <v>9</v>
      </c>
      <c r="K9" s="68" t="s">
        <v>4</v>
      </c>
      <c r="L9" s="68" t="s">
        <v>25</v>
      </c>
      <c r="M9" s="68" t="s">
        <v>26</v>
      </c>
      <c r="N9" s="68" t="s">
        <v>27</v>
      </c>
      <c r="O9" s="68" t="s">
        <v>28</v>
      </c>
      <c r="P9" s="70" t="s">
        <v>8</v>
      </c>
      <c r="Q9" s="68" t="s">
        <v>29</v>
      </c>
      <c r="R9" s="68" t="s">
        <v>30</v>
      </c>
      <c r="S9" s="70" t="s">
        <v>31</v>
      </c>
      <c r="T9" s="55"/>
      <c r="W9" s="55"/>
      <c r="X9" s="55"/>
    </row>
    <row r="10" spans="1:24" x14ac:dyDescent="0.3">
      <c r="A10" s="56">
        <v>1</v>
      </c>
      <c r="B10" s="56">
        <f>IF(ISBLANK(Tabgardes[[#This Row],[Type d''Acte]]),"",$F$6)</f>
        <v>42720</v>
      </c>
      <c r="C10" s="56" t="str">
        <f>IF(ISBLANK(Tabgardes[[#This Row],[Type d''Acte]]),"",$F$7)</f>
        <v>nuit 1</v>
      </c>
      <c r="D10" s="56" t="str">
        <f>IF(ISBLANK(Tabgardes[[#This Row],[Type d''Acte]]),"",$F$5)</f>
        <v>ADLJU Arsalan</v>
      </c>
      <c r="E10" s="1" t="s">
        <v>1185</v>
      </c>
      <c r="F10" s="2" t="s">
        <v>47</v>
      </c>
      <c r="G10" s="57" t="str">
        <f t="shared" ref="G10:G11" si="0">IF(F10="","",IF(COUNTIF(F10,"*Consul*"),"Consultation","Visite"))</f>
        <v>Consultation</v>
      </c>
      <c r="H10" s="58"/>
      <c r="I10" s="57"/>
      <c r="J10" s="57"/>
      <c r="K10" s="71">
        <f>IF(F10="","",VLOOKUP(F10,[2]ACCUEIL!$K$17:$L$34,2,FALSE))</f>
        <v>49</v>
      </c>
      <c r="L10" s="3"/>
      <c r="M10" s="4"/>
      <c r="N10" s="4"/>
      <c r="O10" s="2"/>
      <c r="P10" s="5"/>
      <c r="Q10" s="147">
        <f t="shared" ref="Q10:Q11" si="1" xml:space="preserve"> IF(TRIM(L10)="",K10,L10)</f>
        <v>49</v>
      </c>
      <c r="R10" s="71">
        <f t="shared" ref="R10:R11" si="2">IF(Q10="","",    IF(O10&lt;&gt;"Différé",Q10+M10,   M10+N10))</f>
        <v>49</v>
      </c>
      <c r="S10" s="5"/>
      <c r="T10" s="55"/>
      <c r="W10" s="55"/>
    </row>
    <row r="11" spans="1:24" x14ac:dyDescent="0.3">
      <c r="A11" s="59">
        <v>4</v>
      </c>
      <c r="B11" s="59">
        <f>IF(ISBLANK(Tabgardes[[#This Row],[Type d''Acte]]),"",$F$6)</f>
        <v>42720</v>
      </c>
      <c r="C11" s="59" t="str">
        <f>IF(ISBLANK(Tabgardes[[#This Row],[Type d''Acte]]),"",$F$7)</f>
        <v>nuit 1</v>
      </c>
      <c r="D11" s="59" t="str">
        <f>IF(ISBLANK(Tabgardes[[#This Row],[Type d''Acte]]),"",$F$5)</f>
        <v>ADLJU Arsalan</v>
      </c>
      <c r="E11" s="7"/>
      <c r="F11" s="2" t="s">
        <v>48</v>
      </c>
      <c r="G11" s="60" t="str">
        <f t="shared" si="0"/>
        <v>Visite</v>
      </c>
      <c r="H11" s="60"/>
      <c r="I11" s="57"/>
      <c r="J11" s="57"/>
      <c r="K11" s="71">
        <f>IF(F11="","",VLOOKUP(F11,[2]ACCUEIL!$K$17:$L$34,2,FALSE))</f>
        <v>85</v>
      </c>
      <c r="L11" s="8"/>
      <c r="M11" s="9"/>
      <c r="N11" s="4"/>
      <c r="O11" s="2"/>
      <c r="P11" s="5"/>
      <c r="Q11" s="147">
        <f t="shared" si="1"/>
        <v>85</v>
      </c>
      <c r="R11" s="71">
        <f t="shared" si="2"/>
        <v>85</v>
      </c>
      <c r="S11" s="10"/>
      <c r="T11" s="55"/>
      <c r="W11" s="61"/>
    </row>
    <row r="12" spans="1:24" x14ac:dyDescent="0.3">
      <c r="A12" s="59">
        <v>5</v>
      </c>
      <c r="B12" s="59" t="str">
        <f>IF(ISBLANK(Tabgardes[[#This Row],[Type d''Acte]]),"",$F$6)</f>
        <v/>
      </c>
      <c r="C12" s="59" t="str">
        <f>IF(ISBLANK(Tabgardes[[#This Row],[Type d''Acte]]),"",$F$7)</f>
        <v/>
      </c>
      <c r="D12" s="59" t="str">
        <f>IF(ISBLANK(Tabgardes[[#This Row],[Type d''Acte]]),"",$F$5)</f>
        <v/>
      </c>
      <c r="E12" s="7"/>
      <c r="F12" s="2"/>
      <c r="G12" s="60" t="str">
        <f t="shared" ref="G10:G57" si="3">IF(F12="","",IF(COUNTIF(F12,"*Consul*"),"Consultation","Visite"))</f>
        <v/>
      </c>
      <c r="H12" s="60"/>
      <c r="I12" s="57"/>
      <c r="J12" s="57"/>
      <c r="K12" s="71" t="str">
        <f>IF(F12="","",VLOOKUP(F12,[2]ACCUEIL!$K$17:$L$34,2,FALSE))</f>
        <v/>
      </c>
      <c r="L12" s="8"/>
      <c r="M12" s="9"/>
      <c r="N12" s="4"/>
      <c r="O12" s="2"/>
      <c r="P12" s="5"/>
      <c r="Q12" s="6" t="str">
        <f t="shared" ref="Q10:Q57" si="4" xml:space="preserve"> IF(TRIM(L12)="",K12,L12)</f>
        <v/>
      </c>
      <c r="R12" s="71" t="str">
        <f t="shared" ref="R10:R57" si="5">IF(Q12="","",    IF(O12&lt;&gt;"Différé",Q12+M12,   M12+N12))</f>
        <v/>
      </c>
      <c r="S12" s="10"/>
      <c r="T12" s="55"/>
      <c r="W12" s="61"/>
    </row>
    <row r="13" spans="1:24" ht="15" thickBot="1" x14ac:dyDescent="0.35">
      <c r="A13" s="59">
        <v>6</v>
      </c>
      <c r="B13" s="59" t="str">
        <f>IF(ISBLANK(Tabgardes[[#This Row],[Type d''Acte]]),"",$F$6)</f>
        <v/>
      </c>
      <c r="C13" s="59" t="str">
        <f>IF(ISBLANK(Tabgardes[[#This Row],[Type d''Acte]]),"",$F$7)</f>
        <v/>
      </c>
      <c r="D13" s="59" t="str">
        <f>IF(ISBLANK(Tabgardes[[#This Row],[Type d''Acte]]),"",$F$5)</f>
        <v/>
      </c>
      <c r="E13" s="7"/>
      <c r="F13" s="2"/>
      <c r="G13" s="60" t="str">
        <f t="shared" si="3"/>
        <v/>
      </c>
      <c r="H13" s="60"/>
      <c r="I13" s="57"/>
      <c r="J13" s="57"/>
      <c r="K13" s="71" t="str">
        <f>IF(F13="","",VLOOKUP(F13,[2]ACCUEIL!$K$17:$L$34,2,FALSE))</f>
        <v/>
      </c>
      <c r="L13" s="8"/>
      <c r="M13" s="9"/>
      <c r="N13" s="4"/>
      <c r="O13" s="2"/>
      <c r="P13" s="5"/>
      <c r="Q13" s="6" t="str">
        <f t="shared" si="4"/>
        <v/>
      </c>
      <c r="R13" s="71" t="str">
        <f t="shared" si="5"/>
        <v/>
      </c>
      <c r="S13" s="10"/>
      <c r="T13" s="55"/>
      <c r="U13" s="55"/>
      <c r="V13" s="62"/>
      <c r="W13" s="55"/>
      <c r="X13" s="55"/>
    </row>
    <row r="14" spans="1:24" x14ac:dyDescent="0.3">
      <c r="A14" s="59">
        <v>7</v>
      </c>
      <c r="B14" s="59" t="str">
        <f>IF(ISBLANK(Tabgardes[[#This Row],[Type d''Acte]]),"",$F$6)</f>
        <v/>
      </c>
      <c r="C14" s="59" t="str">
        <f>IF(ISBLANK(Tabgardes[[#This Row],[Type d''Acte]]),"",$F$7)</f>
        <v/>
      </c>
      <c r="D14" s="59" t="str">
        <f>IF(ISBLANK(Tabgardes[[#This Row],[Type d''Acte]]),"",$F$5)</f>
        <v/>
      </c>
      <c r="E14" s="7"/>
      <c r="F14" s="2"/>
      <c r="G14" s="60" t="str">
        <f t="shared" si="3"/>
        <v/>
      </c>
      <c r="H14" s="60"/>
      <c r="I14" s="57"/>
      <c r="J14" s="57"/>
      <c r="K14" s="71" t="str">
        <f>IF(F14="","",VLOOKUP(F14,[2]ACCUEIL!$K$17:$L$34,2,FALSE))</f>
        <v/>
      </c>
      <c r="L14" s="8"/>
      <c r="M14" s="9"/>
      <c r="N14" s="4"/>
      <c r="O14" s="2"/>
      <c r="P14" s="5"/>
      <c r="Q14" s="6" t="str">
        <f t="shared" si="4"/>
        <v/>
      </c>
      <c r="R14" s="71" t="str">
        <f t="shared" si="5"/>
        <v/>
      </c>
      <c r="S14" s="10"/>
      <c r="T14" s="55"/>
      <c r="U14" s="134" t="s">
        <v>34</v>
      </c>
      <c r="V14" s="135"/>
      <c r="W14" s="73"/>
      <c r="X14" s="132" t="s">
        <v>35</v>
      </c>
    </row>
    <row r="15" spans="1:24" ht="15" thickBot="1" x14ac:dyDescent="0.35">
      <c r="A15" s="59">
        <v>8</v>
      </c>
      <c r="B15" s="59" t="str">
        <f>IF(ISBLANK(Tabgardes[[#This Row],[Type d''Acte]]),"",$F$6)</f>
        <v/>
      </c>
      <c r="C15" s="59" t="str">
        <f>IF(ISBLANK(Tabgardes[[#This Row],[Type d''Acte]]),"",$F$7)</f>
        <v/>
      </c>
      <c r="D15" s="59" t="str">
        <f>IF(ISBLANK(Tabgardes[[#This Row],[Type d''Acte]]),"",$F$5)</f>
        <v/>
      </c>
      <c r="E15" s="7"/>
      <c r="F15" s="2"/>
      <c r="G15" s="60" t="str">
        <f t="shared" si="3"/>
        <v/>
      </c>
      <c r="H15" s="60"/>
      <c r="I15" s="57"/>
      <c r="J15" s="57"/>
      <c r="K15" s="71" t="str">
        <f>IF(F15="","",VLOOKUP(F15,[2]ACCUEIL!$K$17:$L$34,2,FALSE))</f>
        <v/>
      </c>
      <c r="L15" s="8"/>
      <c r="M15" s="9"/>
      <c r="N15" s="4"/>
      <c r="O15" s="2"/>
      <c r="P15" s="5"/>
      <c r="Q15" s="6" t="str">
        <f t="shared" si="4"/>
        <v/>
      </c>
      <c r="R15" s="71" t="str">
        <f t="shared" si="5"/>
        <v/>
      </c>
      <c r="S15" s="10"/>
      <c r="T15" s="55"/>
      <c r="U15" s="136"/>
      <c r="V15" s="137"/>
      <c r="W15" s="74"/>
      <c r="X15" s="133"/>
    </row>
    <row r="16" spans="1:24" x14ac:dyDescent="0.3">
      <c r="A16" s="59">
        <v>9</v>
      </c>
      <c r="B16" s="59" t="str">
        <f>IF(ISBLANK(Tabgardes[[#This Row],[Type d''Acte]]),"",$F$6)</f>
        <v/>
      </c>
      <c r="C16" s="59" t="str">
        <f>IF(ISBLANK(Tabgardes[[#This Row],[Type d''Acte]]),"",$F$7)</f>
        <v/>
      </c>
      <c r="D16" s="59" t="str">
        <f>IF(ISBLANK(Tabgardes[[#This Row],[Type d''Acte]]),"",$F$5)</f>
        <v/>
      </c>
      <c r="E16" s="7"/>
      <c r="F16" s="2"/>
      <c r="G16" s="60" t="str">
        <f t="shared" si="3"/>
        <v/>
      </c>
      <c r="H16" s="60"/>
      <c r="I16" s="57"/>
      <c r="J16" s="57"/>
      <c r="K16" s="71" t="str">
        <f>IF(F16="","",VLOOKUP(F16,[2]ACCUEIL!$K$17:$L$34,2,FALSE))</f>
        <v/>
      </c>
      <c r="L16" s="8"/>
      <c r="M16" s="9"/>
      <c r="N16" s="4"/>
      <c r="O16" s="2"/>
      <c r="P16" s="5"/>
      <c r="Q16" s="6" t="str">
        <f t="shared" si="4"/>
        <v/>
      </c>
      <c r="R16" s="71" t="str">
        <f t="shared" si="5"/>
        <v/>
      </c>
      <c r="S16" s="10"/>
      <c r="T16" s="63"/>
      <c r="U16" s="75" t="s">
        <v>36</v>
      </c>
      <c r="V16" s="76">
        <f>SUMIF($O$10:$O$57,"Cash",$R$10:$R$57)</f>
        <v>0</v>
      </c>
      <c r="W16" s="73"/>
      <c r="X16" s="77">
        <f>COUNTIF($O$10:$O$57,"Cash")</f>
        <v>0</v>
      </c>
    </row>
    <row r="17" spans="1:24" x14ac:dyDescent="0.3">
      <c r="A17" s="59">
        <v>10</v>
      </c>
      <c r="B17" s="59" t="str">
        <f>IF(ISBLANK(Tabgardes[[#This Row],[Type d''Acte]]),"",$F$6)</f>
        <v/>
      </c>
      <c r="C17" s="59" t="str">
        <f>IF(ISBLANK(Tabgardes[[#This Row],[Type d''Acte]]),"",$F$7)</f>
        <v/>
      </c>
      <c r="D17" s="59" t="str">
        <f>IF(ISBLANK(Tabgardes[[#This Row],[Type d''Acte]]),"",$F$5)</f>
        <v/>
      </c>
      <c r="E17" s="7"/>
      <c r="F17" s="2"/>
      <c r="G17" s="60" t="str">
        <f t="shared" si="3"/>
        <v/>
      </c>
      <c r="H17" s="60"/>
      <c r="I17" s="57"/>
      <c r="J17" s="57"/>
      <c r="K17" s="71" t="str">
        <f>IF(F17="","",VLOOKUP(F17,[2]ACCUEIL!$K$17:$L$34,2,FALSE))</f>
        <v/>
      </c>
      <c r="L17" s="8"/>
      <c r="M17" s="9"/>
      <c r="N17" s="4"/>
      <c r="O17" s="2"/>
      <c r="P17" s="5"/>
      <c r="Q17" s="6" t="str">
        <f t="shared" si="4"/>
        <v/>
      </c>
      <c r="R17" s="71" t="str">
        <f t="shared" si="5"/>
        <v/>
      </c>
      <c r="S17" s="10"/>
      <c r="T17" s="55"/>
      <c r="U17" s="78" t="s">
        <v>37</v>
      </c>
      <c r="V17" s="79">
        <f>SUMIF($O$10:$O$57,"Bancontact",$R$10:$R$57)</f>
        <v>0</v>
      </c>
      <c r="W17" s="73"/>
      <c r="X17" s="80">
        <f>COUNTIF($O$10:$O$57,"Bancontact")</f>
        <v>0</v>
      </c>
    </row>
    <row r="18" spans="1:24" x14ac:dyDescent="0.3">
      <c r="A18" s="59">
        <v>11</v>
      </c>
      <c r="B18" s="59" t="str">
        <f>IF(ISBLANK(Tabgardes[[#This Row],[Type d''Acte]]),"",$F$6)</f>
        <v/>
      </c>
      <c r="C18" s="59" t="str">
        <f>IF(ISBLANK(Tabgardes[[#This Row],[Type d''Acte]]),"",$F$7)</f>
        <v/>
      </c>
      <c r="D18" s="59" t="str">
        <f>IF(ISBLANK(Tabgardes[[#This Row],[Type d''Acte]]),"",$F$5)</f>
        <v/>
      </c>
      <c r="E18" s="7"/>
      <c r="F18" s="2"/>
      <c r="G18" s="60" t="str">
        <f t="shared" si="3"/>
        <v/>
      </c>
      <c r="H18" s="60"/>
      <c r="I18" s="57"/>
      <c r="J18" s="57"/>
      <c r="K18" s="71" t="str">
        <f>IF(F18="","",VLOOKUP(F18,[2]ACCUEIL!$K$17:$L$34,2,FALSE))</f>
        <v/>
      </c>
      <c r="L18" s="8"/>
      <c r="M18" s="9"/>
      <c r="N18" s="4"/>
      <c r="O18" s="2"/>
      <c r="P18" s="5"/>
      <c r="Q18" s="6" t="str">
        <f t="shared" si="4"/>
        <v/>
      </c>
      <c r="R18" s="71" t="str">
        <f t="shared" si="5"/>
        <v/>
      </c>
      <c r="S18" s="10"/>
      <c r="T18" s="55"/>
      <c r="U18" s="78" t="s">
        <v>38</v>
      </c>
      <c r="V18" s="79">
        <f>SUM(M10:M57)</f>
        <v>0</v>
      </c>
      <c r="W18" s="81"/>
      <c r="X18" s="80">
        <f>COUNT($M$10:$M$57)</f>
        <v>0</v>
      </c>
    </row>
    <row r="19" spans="1:24" x14ac:dyDescent="0.3">
      <c r="A19" s="59">
        <v>12</v>
      </c>
      <c r="B19" s="59" t="str">
        <f>IF(ISBLANK(Tabgardes[[#This Row],[Type d''Acte]]),"",$F$6)</f>
        <v/>
      </c>
      <c r="C19" s="59" t="str">
        <f>IF(ISBLANK(Tabgardes[[#This Row],[Type d''Acte]]),"",$F$7)</f>
        <v/>
      </c>
      <c r="D19" s="59" t="str">
        <f>IF(ISBLANK(Tabgardes[[#This Row],[Type d''Acte]]),"",$F$5)</f>
        <v/>
      </c>
      <c r="E19" s="7"/>
      <c r="F19" s="2"/>
      <c r="G19" s="60" t="str">
        <f t="shared" si="3"/>
        <v/>
      </c>
      <c r="H19" s="60"/>
      <c r="I19" s="57"/>
      <c r="J19" s="57"/>
      <c r="K19" s="71" t="str">
        <f>IF(F19="","",VLOOKUP(F19,[2]ACCUEIL!$K$17:$L$34,2,FALSE))</f>
        <v/>
      </c>
      <c r="L19" s="8"/>
      <c r="M19" s="9"/>
      <c r="N19" s="4"/>
      <c r="O19" s="2"/>
      <c r="P19" s="5"/>
      <c r="Q19" s="6" t="str">
        <f t="shared" si="4"/>
        <v/>
      </c>
      <c r="R19" s="71" t="str">
        <f t="shared" si="5"/>
        <v/>
      </c>
      <c r="S19" s="10"/>
      <c r="T19" s="55"/>
      <c r="U19" s="82" t="s">
        <v>39</v>
      </c>
      <c r="V19" s="83">
        <f>SUMIF($P$10:$P$57,"⅓ payant C",$N$10:$N$57)</f>
        <v>0</v>
      </c>
      <c r="W19" s="81"/>
      <c r="X19" s="84">
        <f>COUNTIF($P$10:$P$57,"⅓ payant C")</f>
        <v>0</v>
      </c>
    </row>
    <row r="20" spans="1:24" ht="15" thickBot="1" x14ac:dyDescent="0.35">
      <c r="A20" s="59">
        <v>13</v>
      </c>
      <c r="B20" s="59" t="str">
        <f>IF(ISBLANK(Tabgardes[[#This Row],[Type d''Acte]]),"",$F$6)</f>
        <v/>
      </c>
      <c r="C20" s="59" t="str">
        <f>IF(ISBLANK(Tabgardes[[#This Row],[Type d''Acte]]),"",$F$7)</f>
        <v/>
      </c>
      <c r="D20" s="59" t="str">
        <f>IF(ISBLANK(Tabgardes[[#This Row],[Type d''Acte]]),"",$F$5)</f>
        <v/>
      </c>
      <c r="E20" s="7"/>
      <c r="F20" s="2"/>
      <c r="G20" s="60" t="str">
        <f t="shared" si="3"/>
        <v/>
      </c>
      <c r="H20" s="60"/>
      <c r="I20" s="57"/>
      <c r="J20" s="57"/>
      <c r="K20" s="71" t="str">
        <f>IF(F20="","",VLOOKUP(F20,[2]ACCUEIL!$K$17:$L$34,2,FALSE))</f>
        <v/>
      </c>
      <c r="L20" s="8"/>
      <c r="M20" s="9"/>
      <c r="N20" s="4"/>
      <c r="O20" s="2"/>
      <c r="P20" s="5"/>
      <c r="Q20" s="6" t="str">
        <f t="shared" si="4"/>
        <v/>
      </c>
      <c r="R20" s="71" t="str">
        <f t="shared" si="5"/>
        <v/>
      </c>
      <c r="S20" s="10"/>
      <c r="T20" s="55"/>
      <c r="U20" s="85" t="s">
        <v>40</v>
      </c>
      <c r="V20" s="86">
        <f>SUMIF($P$10:$P$57,"⅓ payant BC",$N$10:$N$57)</f>
        <v>0</v>
      </c>
      <c r="W20" s="81"/>
      <c r="X20" s="87">
        <f>COUNTIF($P$10:$P$57,"⅓ payant BC")</f>
        <v>0</v>
      </c>
    </row>
    <row r="21" spans="1:24" ht="15" thickBot="1" x14ac:dyDescent="0.35">
      <c r="A21" s="59">
        <v>14</v>
      </c>
      <c r="B21" s="59" t="str">
        <f>IF(ISBLANK(Tabgardes[[#This Row],[Type d''Acte]]),"",$F$6)</f>
        <v/>
      </c>
      <c r="C21" s="59" t="str">
        <f>IF(ISBLANK(Tabgardes[[#This Row],[Type d''Acte]]),"",$F$7)</f>
        <v/>
      </c>
      <c r="D21" s="59" t="str">
        <f>IF(ISBLANK(Tabgardes[[#This Row],[Type d''Acte]]),"",$F$5)</f>
        <v/>
      </c>
      <c r="E21" s="7"/>
      <c r="F21" s="2"/>
      <c r="G21" s="60" t="str">
        <f t="shared" si="3"/>
        <v/>
      </c>
      <c r="H21" s="60"/>
      <c r="I21" s="57"/>
      <c r="J21" s="57"/>
      <c r="K21" s="71" t="str">
        <f>IF(F21="","",VLOOKUP(F21,[2]ACCUEIL!$K$17:$L$34,2,FALSE))</f>
        <v/>
      </c>
      <c r="L21" s="8"/>
      <c r="M21" s="9"/>
      <c r="N21" s="4"/>
      <c r="O21" s="2"/>
      <c r="P21" s="5"/>
      <c r="Q21" s="6" t="str">
        <f t="shared" si="4"/>
        <v/>
      </c>
      <c r="R21" s="71" t="str">
        <f t="shared" si="5"/>
        <v/>
      </c>
      <c r="S21" s="10"/>
      <c r="T21" s="55"/>
      <c r="U21" s="88" t="s">
        <v>41</v>
      </c>
      <c r="V21" s="86">
        <f>SUM(R10:R57)</f>
        <v>134</v>
      </c>
      <c r="W21" s="73"/>
      <c r="X21" s="89"/>
    </row>
    <row r="22" spans="1:24" ht="15" thickBot="1" x14ac:dyDescent="0.35">
      <c r="A22" s="59">
        <v>15</v>
      </c>
      <c r="B22" s="59" t="str">
        <f>IF(ISBLANK(Tabgardes[[#This Row],[Type d''Acte]]),"",$F$6)</f>
        <v/>
      </c>
      <c r="C22" s="59" t="str">
        <f>IF(ISBLANK(Tabgardes[[#This Row],[Type d''Acte]]),"",$F$7)</f>
        <v/>
      </c>
      <c r="D22" s="59" t="str">
        <f>IF(ISBLANK(Tabgardes[[#This Row],[Type d''Acte]]),"",$F$5)</f>
        <v/>
      </c>
      <c r="E22" s="7"/>
      <c r="F22" s="2"/>
      <c r="G22" s="60" t="str">
        <f t="shared" si="3"/>
        <v/>
      </c>
      <c r="H22" s="60"/>
      <c r="I22" s="57"/>
      <c r="J22" s="57"/>
      <c r="K22" s="71" t="str">
        <f>IF(F22="","",VLOOKUP(F22,[2]ACCUEIL!$K$17:$L$34,2,FALSE))</f>
        <v/>
      </c>
      <c r="L22" s="8"/>
      <c r="M22" s="9"/>
      <c r="N22" s="4"/>
      <c r="O22" s="2"/>
      <c r="P22" s="5"/>
      <c r="Q22" s="6" t="str">
        <f t="shared" si="4"/>
        <v/>
      </c>
      <c r="R22" s="71" t="str">
        <f t="shared" si="5"/>
        <v/>
      </c>
      <c r="S22" s="10"/>
      <c r="T22" s="55"/>
      <c r="U22" s="73"/>
      <c r="V22" s="73"/>
      <c r="W22" s="73"/>
      <c r="X22" s="89"/>
    </row>
    <row r="23" spans="1:24" ht="15.75" customHeight="1" x14ac:dyDescent="0.3">
      <c r="A23" s="59">
        <v>16</v>
      </c>
      <c r="B23" s="59" t="str">
        <f>IF(ISBLANK(Tabgardes[[#This Row],[Type d''Acte]]),"",$F$6)</f>
        <v/>
      </c>
      <c r="C23" s="59" t="str">
        <f>IF(ISBLANK(Tabgardes[[#This Row],[Type d''Acte]]),"",$F$7)</f>
        <v/>
      </c>
      <c r="D23" s="59" t="str">
        <f>IF(ISBLANK(Tabgardes[[#This Row],[Type d''Acte]]),"",$F$5)</f>
        <v/>
      </c>
      <c r="E23" s="7"/>
      <c r="F23" s="2"/>
      <c r="G23" s="60" t="str">
        <f t="shared" si="3"/>
        <v/>
      </c>
      <c r="H23" s="60"/>
      <c r="I23" s="57"/>
      <c r="J23" s="57"/>
      <c r="K23" s="71" t="str">
        <f>IF(F23="","",VLOOKUP(F23,[2]ACCUEIL!$K$17:$L$34,2,FALSE))</f>
        <v/>
      </c>
      <c r="L23" s="8"/>
      <c r="M23" s="9"/>
      <c r="N23" s="4"/>
      <c r="O23" s="2"/>
      <c r="P23" s="5"/>
      <c r="Q23" s="6" t="str">
        <f t="shared" si="4"/>
        <v/>
      </c>
      <c r="R23" s="71" t="str">
        <f t="shared" si="5"/>
        <v/>
      </c>
      <c r="S23" s="10"/>
      <c r="T23" s="55"/>
      <c r="U23" s="132" t="s">
        <v>42</v>
      </c>
      <c r="V23" s="132" t="s">
        <v>43</v>
      </c>
      <c r="W23" s="73"/>
      <c r="X23" s="89"/>
    </row>
    <row r="24" spans="1:24" ht="15" thickBot="1" x14ac:dyDescent="0.35">
      <c r="A24" s="59">
        <v>17</v>
      </c>
      <c r="B24" s="59" t="str">
        <f>IF(ISBLANK(Tabgardes[[#This Row],[Type d''Acte]]),"",$F$6)</f>
        <v/>
      </c>
      <c r="C24" s="59" t="str">
        <f>IF(ISBLANK(Tabgardes[[#This Row],[Type d''Acte]]),"",$F$7)</f>
        <v/>
      </c>
      <c r="D24" s="59" t="str">
        <f>IF(ISBLANK(Tabgardes[[#This Row],[Type d''Acte]]),"",$F$5)</f>
        <v/>
      </c>
      <c r="E24" s="7"/>
      <c r="F24" s="2"/>
      <c r="G24" s="60" t="str">
        <f t="shared" si="3"/>
        <v/>
      </c>
      <c r="H24" s="60"/>
      <c r="I24" s="57"/>
      <c r="J24" s="57"/>
      <c r="K24" s="71" t="str">
        <f>IF(F24="","",VLOOKUP(F24,[2]ACCUEIL!$K$17:$L$34,2,FALSE))</f>
        <v/>
      </c>
      <c r="L24" s="8"/>
      <c r="M24" s="9"/>
      <c r="N24" s="4"/>
      <c r="O24" s="2"/>
      <c r="P24" s="5"/>
      <c r="Q24" s="6" t="str">
        <f t="shared" si="4"/>
        <v/>
      </c>
      <c r="R24" s="71" t="str">
        <f t="shared" si="5"/>
        <v/>
      </c>
      <c r="S24" s="10"/>
      <c r="T24" s="55"/>
      <c r="U24" s="133"/>
      <c r="V24" s="133"/>
      <c r="W24" s="81"/>
      <c r="X24" s="89"/>
    </row>
    <row r="25" spans="1:24" x14ac:dyDescent="0.3">
      <c r="A25" s="59">
        <v>18</v>
      </c>
      <c r="B25" s="59" t="str">
        <f>IF(ISBLANK(Tabgardes[[#This Row],[Type d''Acte]]),"",$F$6)</f>
        <v/>
      </c>
      <c r="C25" s="59" t="str">
        <f>IF(ISBLANK(Tabgardes[[#This Row],[Type d''Acte]]),"",$F$7)</f>
        <v/>
      </c>
      <c r="D25" s="59" t="str">
        <f>IF(ISBLANK(Tabgardes[[#This Row],[Type d''Acte]]),"",$F$5)</f>
        <v/>
      </c>
      <c r="E25" s="7"/>
      <c r="F25" s="2"/>
      <c r="G25" s="60" t="str">
        <f t="shared" si="3"/>
        <v/>
      </c>
      <c r="H25" s="60"/>
      <c r="I25" s="57"/>
      <c r="J25" s="57"/>
      <c r="K25" s="71" t="str">
        <f>IF(F25="","",VLOOKUP(F25,[2]ACCUEIL!$K$17:$L$34,2,FALSE))</f>
        <v/>
      </c>
      <c r="L25" s="8"/>
      <c r="M25" s="9"/>
      <c r="N25" s="4"/>
      <c r="O25" s="2"/>
      <c r="P25" s="5"/>
      <c r="Q25" s="6" t="str">
        <f t="shared" si="4"/>
        <v/>
      </c>
      <c r="R25" s="71" t="str">
        <f t="shared" si="5"/>
        <v/>
      </c>
      <c r="S25" s="10"/>
      <c r="T25" s="55"/>
      <c r="U25" s="90" t="s">
        <v>33</v>
      </c>
      <c r="V25" s="91">
        <v>29</v>
      </c>
      <c r="W25" s="81"/>
      <c r="X25" s="92">
        <f>COUNTIF($F$10:$F$57,"Vend et veille JF - JOUR - Consultation")</f>
        <v>0</v>
      </c>
    </row>
    <row r="26" spans="1:24" x14ac:dyDescent="0.3">
      <c r="A26" s="59">
        <v>19</v>
      </c>
      <c r="B26" s="59" t="str">
        <f>IF(ISBLANK(Tabgardes[[#This Row],[Type d''Acte]]),"",$F$6)</f>
        <v/>
      </c>
      <c r="C26" s="59" t="str">
        <f>IF(ISBLANK(Tabgardes[[#This Row],[Type d''Acte]]),"",$F$7)</f>
        <v/>
      </c>
      <c r="D26" s="59" t="str">
        <f>IF(ISBLANK(Tabgardes[[#This Row],[Type d''Acte]]),"",$F$5)</f>
        <v/>
      </c>
      <c r="E26" s="7"/>
      <c r="F26" s="2"/>
      <c r="G26" s="60" t="str">
        <f t="shared" si="3"/>
        <v/>
      </c>
      <c r="H26" s="60"/>
      <c r="I26" s="57"/>
      <c r="J26" s="57"/>
      <c r="K26" s="71" t="str">
        <f>IF(F26="","",VLOOKUP(F26,[2]ACCUEIL!$K$17:$L$34,2,FALSE))</f>
        <v/>
      </c>
      <c r="L26" s="8"/>
      <c r="M26" s="9"/>
      <c r="N26" s="4"/>
      <c r="O26" s="2"/>
      <c r="P26" s="5"/>
      <c r="Q26" s="6" t="str">
        <f t="shared" si="4"/>
        <v/>
      </c>
      <c r="R26" s="71" t="str">
        <f t="shared" si="5"/>
        <v/>
      </c>
      <c r="S26" s="10"/>
      <c r="T26" s="55"/>
      <c r="U26" s="93" t="s">
        <v>44</v>
      </c>
      <c r="V26" s="94">
        <v>25</v>
      </c>
      <c r="W26" s="81"/>
      <c r="X26" s="95">
        <f>COUNTIF($F$10:$F$57,"Vend et veille JF - JOUR - Consultation NA")</f>
        <v>0</v>
      </c>
    </row>
    <row r="27" spans="1:24" x14ac:dyDescent="0.3">
      <c r="A27" s="59">
        <v>20</v>
      </c>
      <c r="B27" s="59" t="str">
        <f>IF(ISBLANK(Tabgardes[[#This Row],[Type d''Acte]]),"",$F$6)</f>
        <v/>
      </c>
      <c r="C27" s="59" t="str">
        <f>IF(ISBLANK(Tabgardes[[#This Row],[Type d''Acte]]),"",$F$7)</f>
        <v/>
      </c>
      <c r="D27" s="59" t="str">
        <f>IF(ISBLANK(Tabgardes[[#This Row],[Type d''Acte]]),"",$F$5)</f>
        <v/>
      </c>
      <c r="E27" s="7"/>
      <c r="F27" s="2"/>
      <c r="G27" s="60" t="str">
        <f t="shared" si="3"/>
        <v/>
      </c>
      <c r="H27" s="60"/>
      <c r="I27" s="57"/>
      <c r="J27" s="57"/>
      <c r="K27" s="71" t="str">
        <f>IF(F27="","",VLOOKUP(F27,[2]ACCUEIL!$K$17:$L$34,2,FALSE))</f>
        <v/>
      </c>
      <c r="L27" s="8"/>
      <c r="M27" s="9"/>
      <c r="N27" s="4"/>
      <c r="O27" s="2"/>
      <c r="P27" s="5"/>
      <c r="Q27" s="6" t="str">
        <f t="shared" si="4"/>
        <v/>
      </c>
      <c r="R27" s="71" t="str">
        <f t="shared" si="5"/>
        <v/>
      </c>
      <c r="S27" s="10"/>
      <c r="T27" s="55"/>
      <c r="U27" s="93" t="s">
        <v>45</v>
      </c>
      <c r="V27" s="96">
        <v>49</v>
      </c>
      <c r="W27" s="81"/>
      <c r="X27" s="95">
        <f>COUNTIF($F$10:$F$57,"Vend et veille JF - JOUR - Visite 1 bénéficiare")</f>
        <v>0</v>
      </c>
    </row>
    <row r="28" spans="1:24" x14ac:dyDescent="0.3">
      <c r="A28" s="59">
        <v>21</v>
      </c>
      <c r="B28" s="59" t="str">
        <f>IF(ISBLANK(Tabgardes[[#This Row],[Type d''Acte]]),"",$F$6)</f>
        <v/>
      </c>
      <c r="C28" s="59" t="str">
        <f>IF(ISBLANK(Tabgardes[[#This Row],[Type d''Acte]]),"",$F$7)</f>
        <v/>
      </c>
      <c r="D28" s="59" t="str">
        <f>IF(ISBLANK(Tabgardes[[#This Row],[Type d''Acte]]),"",$F$5)</f>
        <v/>
      </c>
      <c r="E28" s="7"/>
      <c r="F28" s="2"/>
      <c r="G28" s="60" t="str">
        <f t="shared" si="3"/>
        <v/>
      </c>
      <c r="H28" s="60"/>
      <c r="I28" s="57"/>
      <c r="J28" s="57"/>
      <c r="K28" s="71" t="str">
        <f>IF(F28="","",VLOOKUP(F28,[2]ACCUEIL!$K$17:$L$34,2,FALSE))</f>
        <v/>
      </c>
      <c r="L28" s="8"/>
      <c r="M28" s="9"/>
      <c r="N28" s="4"/>
      <c r="O28" s="2"/>
      <c r="P28" s="5"/>
      <c r="Q28" s="6" t="str">
        <f t="shared" si="4"/>
        <v/>
      </c>
      <c r="R28" s="71" t="str">
        <f t="shared" si="5"/>
        <v/>
      </c>
      <c r="S28" s="10"/>
      <c r="T28" s="55"/>
      <c r="U28" s="93" t="s">
        <v>46</v>
      </c>
      <c r="V28" s="96">
        <v>42</v>
      </c>
      <c r="W28" s="73"/>
      <c r="X28" s="95">
        <f>COUNTIF($F$10:$F$57,"Vend et veille JF - JOUR - Visite 2 bénéficiaires")</f>
        <v>0</v>
      </c>
    </row>
    <row r="29" spans="1:24" ht="15" customHeight="1" thickBot="1" x14ac:dyDescent="0.35">
      <c r="A29" s="59">
        <v>22</v>
      </c>
      <c r="B29" s="59" t="str">
        <f>IF(ISBLANK(Tabgardes[[#This Row],[Type d''Acte]]),"",$F$6)</f>
        <v/>
      </c>
      <c r="C29" s="59" t="str">
        <f>IF(ISBLANK(Tabgardes[[#This Row],[Type d''Acte]]),"",$F$7)</f>
        <v/>
      </c>
      <c r="D29" s="59" t="str">
        <f>IF(ISBLANK(Tabgardes[[#This Row],[Type d''Acte]]),"",$F$5)</f>
        <v/>
      </c>
      <c r="E29" s="7"/>
      <c r="F29" s="2"/>
      <c r="G29" s="60" t="str">
        <f t="shared" si="3"/>
        <v/>
      </c>
      <c r="H29" s="60"/>
      <c r="I29" s="57"/>
      <c r="J29" s="57"/>
      <c r="K29" s="71" t="str">
        <f>IF(F29="","",VLOOKUP(F29,[2]ACCUEIL!$K$17:$L$34,2,FALSE))</f>
        <v/>
      </c>
      <c r="L29" s="8"/>
      <c r="M29" s="9"/>
      <c r="N29" s="4"/>
      <c r="O29" s="2"/>
      <c r="P29" s="5"/>
      <c r="Q29" s="6" t="str">
        <f t="shared" si="4"/>
        <v/>
      </c>
      <c r="R29" s="71" t="str">
        <f t="shared" si="5"/>
        <v/>
      </c>
      <c r="S29" s="10"/>
      <c r="T29" s="55"/>
      <c r="U29" s="97" t="s">
        <v>32</v>
      </c>
      <c r="V29" s="98">
        <v>40</v>
      </c>
      <c r="W29" s="73"/>
      <c r="X29" s="99">
        <f>COUNTIF($F$10:$F$57,"Vend et veille JF - JOUR - Visite 3 bénéficiaires")</f>
        <v>0</v>
      </c>
    </row>
    <row r="30" spans="1:24" ht="15.75" customHeight="1" x14ac:dyDescent="0.3">
      <c r="A30" s="59">
        <v>23</v>
      </c>
      <c r="B30" s="59" t="str">
        <f>IF(ISBLANK(Tabgardes[[#This Row],[Type d''Acte]]),"",$F$6)</f>
        <v/>
      </c>
      <c r="C30" s="59" t="str">
        <f>IF(ISBLANK(Tabgardes[[#This Row],[Type d''Acte]]),"",$F$7)</f>
        <v/>
      </c>
      <c r="D30" s="59" t="str">
        <f>IF(ISBLANK(Tabgardes[[#This Row],[Type d''Acte]]),"",$F$5)</f>
        <v/>
      </c>
      <c r="E30" s="7"/>
      <c r="F30" s="2"/>
      <c r="G30" s="60" t="str">
        <f t="shared" si="3"/>
        <v/>
      </c>
      <c r="H30" s="60"/>
      <c r="I30" s="57"/>
      <c r="J30" s="57"/>
      <c r="K30" s="71" t="str">
        <f>IF(F30="","",VLOOKUP(F30,[2]ACCUEIL!$K$17:$L$34,2,FALSE))</f>
        <v/>
      </c>
      <c r="L30" s="8"/>
      <c r="M30" s="9"/>
      <c r="N30" s="4"/>
      <c r="O30" s="2"/>
      <c r="P30" s="5"/>
      <c r="Q30" s="6" t="str">
        <f t="shared" si="4"/>
        <v/>
      </c>
      <c r="R30" s="71" t="str">
        <f t="shared" si="5"/>
        <v/>
      </c>
      <c r="S30" s="10"/>
      <c r="T30" s="55"/>
      <c r="U30" s="100" t="s">
        <v>47</v>
      </c>
      <c r="V30" s="91">
        <v>49</v>
      </c>
      <c r="W30" s="73"/>
      <c r="X30" s="92">
        <f>COUNTIF($F$10:$F$57,"Vend et veille JF - NUIT - Consultation")</f>
        <v>1</v>
      </c>
    </row>
    <row r="31" spans="1:24" x14ac:dyDescent="0.3">
      <c r="A31" s="59">
        <v>24</v>
      </c>
      <c r="B31" s="59" t="str">
        <f>IF(ISBLANK(Tabgardes[[#This Row],[Type d''Acte]]),"",$F$6)</f>
        <v/>
      </c>
      <c r="C31" s="59" t="str">
        <f>IF(ISBLANK(Tabgardes[[#This Row],[Type d''Acte]]),"",$F$7)</f>
        <v/>
      </c>
      <c r="D31" s="59" t="str">
        <f>IF(ISBLANK(Tabgardes[[#This Row],[Type d''Acte]]),"",$F$5)</f>
        <v/>
      </c>
      <c r="E31" s="7"/>
      <c r="F31" s="2"/>
      <c r="G31" s="60" t="str">
        <f t="shared" si="3"/>
        <v/>
      </c>
      <c r="H31" s="60"/>
      <c r="I31" s="57"/>
      <c r="J31" s="57"/>
      <c r="K31" s="71" t="str">
        <f>IF(F31="","",VLOOKUP(F31,[2]ACCUEIL!$K$17:$L$34,2,FALSE))</f>
        <v/>
      </c>
      <c r="L31" s="8"/>
      <c r="M31" s="9"/>
      <c r="N31" s="4"/>
      <c r="O31" s="2"/>
      <c r="P31" s="5"/>
      <c r="Q31" s="6" t="str">
        <f t="shared" si="4"/>
        <v/>
      </c>
      <c r="R31" s="71" t="str">
        <f t="shared" si="5"/>
        <v/>
      </c>
      <c r="S31" s="10"/>
      <c r="T31" s="55"/>
      <c r="U31" s="93" t="s">
        <v>48</v>
      </c>
      <c r="V31" s="96">
        <v>85</v>
      </c>
      <c r="W31" s="73"/>
      <c r="X31" s="95">
        <f>COUNTIF($F$10:$F$57,"Vend et veille JF - NUIT - Visite 1 bénéficiare")</f>
        <v>1</v>
      </c>
    </row>
    <row r="32" spans="1:24" x14ac:dyDescent="0.3">
      <c r="A32" s="59">
        <v>25</v>
      </c>
      <c r="B32" s="59" t="str">
        <f>IF(ISBLANK(Tabgardes[[#This Row],[Type d''Acte]]),"",$F$6)</f>
        <v/>
      </c>
      <c r="C32" s="59" t="str">
        <f>IF(ISBLANK(Tabgardes[[#This Row],[Type d''Acte]]),"",$F$7)</f>
        <v/>
      </c>
      <c r="D32" s="59" t="str">
        <f>IF(ISBLANK(Tabgardes[[#This Row],[Type d''Acte]]),"",$F$5)</f>
        <v/>
      </c>
      <c r="E32" s="7"/>
      <c r="F32" s="2"/>
      <c r="G32" s="60" t="str">
        <f t="shared" si="3"/>
        <v/>
      </c>
      <c r="H32" s="60"/>
      <c r="I32" s="57"/>
      <c r="J32" s="57"/>
      <c r="K32" s="71" t="str">
        <f>IF(F32="","",VLOOKUP(F32,[2]ACCUEIL!$K$17:$L$34,2,FALSE))</f>
        <v/>
      </c>
      <c r="L32" s="8"/>
      <c r="M32" s="9"/>
      <c r="N32" s="4"/>
      <c r="O32" s="2"/>
      <c r="P32" s="5"/>
      <c r="Q32" s="6" t="str">
        <f t="shared" si="4"/>
        <v/>
      </c>
      <c r="R32" s="71" t="str">
        <f t="shared" si="5"/>
        <v/>
      </c>
      <c r="S32" s="10"/>
      <c r="T32" s="55"/>
      <c r="U32" s="93" t="s">
        <v>49</v>
      </c>
      <c r="V32" s="96">
        <v>77</v>
      </c>
      <c r="W32" s="73"/>
      <c r="X32" s="95">
        <f>COUNTIF($F$10:$F$57,"Vend et veille JF - NUIT - Visite 2 bénéficiaires")</f>
        <v>0</v>
      </c>
    </row>
    <row r="33" spans="1:24" ht="15" thickBot="1" x14ac:dyDescent="0.35">
      <c r="A33" s="59">
        <v>26</v>
      </c>
      <c r="B33" s="59" t="str">
        <f>IF(ISBLANK(Tabgardes[[#This Row],[Type d''Acte]]),"",$F$6)</f>
        <v/>
      </c>
      <c r="C33" s="59" t="str">
        <f>IF(ISBLANK(Tabgardes[[#This Row],[Type d''Acte]]),"",$F$7)</f>
        <v/>
      </c>
      <c r="D33" s="59" t="str">
        <f>IF(ISBLANK(Tabgardes[[#This Row],[Type d''Acte]]),"",$F$5)</f>
        <v/>
      </c>
      <c r="E33" s="7"/>
      <c r="F33" s="2"/>
      <c r="G33" s="60" t="str">
        <f t="shared" si="3"/>
        <v/>
      </c>
      <c r="H33" s="60"/>
      <c r="I33" s="57"/>
      <c r="J33" s="57"/>
      <c r="K33" s="71" t="str">
        <f>IF(F33="","",VLOOKUP(F33,[2]ACCUEIL!$K$17:$L$34,2,FALSE))</f>
        <v/>
      </c>
      <c r="L33" s="8"/>
      <c r="M33" s="9"/>
      <c r="N33" s="4"/>
      <c r="O33" s="2"/>
      <c r="P33" s="5"/>
      <c r="Q33" s="6" t="str">
        <f t="shared" si="4"/>
        <v/>
      </c>
      <c r="R33" s="71" t="str">
        <f t="shared" si="5"/>
        <v/>
      </c>
      <c r="S33" s="10"/>
      <c r="T33" s="55"/>
      <c r="U33" s="97" t="s">
        <v>50</v>
      </c>
      <c r="V33" s="98">
        <v>75</v>
      </c>
      <c r="W33" s="73"/>
      <c r="X33" s="99">
        <f>COUNTIF($F$10:$F$57,"Vend et veille JF - NUIT - Visite 3 bénéficiaires")</f>
        <v>0</v>
      </c>
    </row>
    <row r="34" spans="1:24" x14ac:dyDescent="0.3">
      <c r="A34" s="59">
        <v>27</v>
      </c>
      <c r="B34" s="59" t="str">
        <f>IF(ISBLANK(Tabgardes[[#This Row],[Type d''Acte]]),"",$F$6)</f>
        <v/>
      </c>
      <c r="C34" s="59" t="str">
        <f>IF(ISBLANK(Tabgardes[[#This Row],[Type d''Acte]]),"",$F$7)</f>
        <v/>
      </c>
      <c r="D34" s="59" t="str">
        <f>IF(ISBLANK(Tabgardes[[#This Row],[Type d''Acte]]),"",$F$5)</f>
        <v/>
      </c>
      <c r="E34" s="7"/>
      <c r="F34" s="2"/>
      <c r="G34" s="60" t="str">
        <f t="shared" si="3"/>
        <v/>
      </c>
      <c r="H34" s="60"/>
      <c r="I34" s="57"/>
      <c r="J34" s="57"/>
      <c r="K34" s="71" t="str">
        <f>IF(F34="","",VLOOKUP(F34,[2]ACCUEIL!$K$17:$L$34,2,FALSE))</f>
        <v/>
      </c>
      <c r="L34" s="8"/>
      <c r="M34" s="9"/>
      <c r="N34" s="4"/>
      <c r="O34" s="2"/>
      <c r="P34" s="5"/>
      <c r="Q34" s="6" t="str">
        <f t="shared" si="4"/>
        <v/>
      </c>
      <c r="R34" s="71" t="str">
        <f t="shared" si="5"/>
        <v/>
      </c>
      <c r="S34" s="10"/>
      <c r="T34" s="55"/>
      <c r="U34" s="101" t="s">
        <v>51</v>
      </c>
      <c r="V34" s="91">
        <v>37</v>
      </c>
      <c r="W34" s="73"/>
      <c r="X34" s="92">
        <f>COUNTIF($F$10:$F$57,"Sam, dim et JF - JOUR - Consultation")</f>
        <v>0</v>
      </c>
    </row>
    <row r="35" spans="1:24" x14ac:dyDescent="0.3">
      <c r="A35" s="59">
        <v>28</v>
      </c>
      <c r="B35" s="59" t="str">
        <f>IF(ISBLANK(Tabgardes[[#This Row],[Type d''Acte]]),"",$F$6)</f>
        <v/>
      </c>
      <c r="C35" s="59" t="str">
        <f>IF(ISBLANK(Tabgardes[[#This Row],[Type d''Acte]]),"",$F$7)</f>
        <v/>
      </c>
      <c r="D35" s="59" t="str">
        <f>IF(ISBLANK(Tabgardes[[#This Row],[Type d''Acte]]),"",$F$5)</f>
        <v/>
      </c>
      <c r="E35" s="7"/>
      <c r="F35" s="2"/>
      <c r="G35" s="60" t="str">
        <f t="shared" si="3"/>
        <v/>
      </c>
      <c r="H35" s="60"/>
      <c r="I35" s="57"/>
      <c r="J35" s="57"/>
      <c r="K35" s="71" t="str">
        <f>IF(F35="","",VLOOKUP(F35,[2]ACCUEIL!$K$17:$L$34,2,FALSE))</f>
        <v/>
      </c>
      <c r="L35" s="8"/>
      <c r="M35" s="9"/>
      <c r="N35" s="4"/>
      <c r="O35" s="2"/>
      <c r="P35" s="5"/>
      <c r="Q35" s="6" t="str">
        <f t="shared" si="4"/>
        <v/>
      </c>
      <c r="R35" s="71" t="str">
        <f t="shared" si="5"/>
        <v/>
      </c>
      <c r="S35" s="10"/>
      <c r="T35" s="55"/>
      <c r="U35" s="93" t="s">
        <v>52</v>
      </c>
      <c r="V35" s="94">
        <v>33</v>
      </c>
      <c r="W35" s="73"/>
      <c r="X35" s="95">
        <f>COUNTIF($F$10:$F$57,"Sam, dim et JF - JOUR - Consultation NA")</f>
        <v>0</v>
      </c>
    </row>
    <row r="36" spans="1:24" x14ac:dyDescent="0.3">
      <c r="A36" s="59">
        <v>29</v>
      </c>
      <c r="B36" s="59" t="str">
        <f>IF(ISBLANK(Tabgardes[[#This Row],[Type d''Acte]]),"",$F$6)</f>
        <v/>
      </c>
      <c r="C36" s="59" t="str">
        <f>IF(ISBLANK(Tabgardes[[#This Row],[Type d''Acte]]),"",$F$7)</f>
        <v/>
      </c>
      <c r="D36" s="59" t="str">
        <f>IF(ISBLANK(Tabgardes[[#This Row],[Type d''Acte]]),"",$F$5)</f>
        <v/>
      </c>
      <c r="E36" s="7"/>
      <c r="F36" s="2"/>
      <c r="G36" s="60" t="str">
        <f t="shared" si="3"/>
        <v/>
      </c>
      <c r="H36" s="60"/>
      <c r="I36" s="57"/>
      <c r="J36" s="57"/>
      <c r="K36" s="71" t="str">
        <f>IF(F36="","",VLOOKUP(F36,[2]ACCUEIL!$K$17:$L$34,2,FALSE))</f>
        <v/>
      </c>
      <c r="L36" s="8"/>
      <c r="M36" s="9"/>
      <c r="N36" s="4"/>
      <c r="O36" s="2"/>
      <c r="P36" s="5"/>
      <c r="Q36" s="6" t="str">
        <f t="shared" si="4"/>
        <v/>
      </c>
      <c r="R36" s="71" t="str">
        <f t="shared" si="5"/>
        <v/>
      </c>
      <c r="S36" s="10"/>
      <c r="T36" s="55"/>
      <c r="U36" s="93" t="s">
        <v>53</v>
      </c>
      <c r="V36" s="96">
        <v>55</v>
      </c>
      <c r="W36" s="73"/>
      <c r="X36" s="95">
        <f>COUNTIF($F$10:$F$57,"Sam, dim et JF - JOUR - Visite 1 bénéficiaire")</f>
        <v>0</v>
      </c>
    </row>
    <row r="37" spans="1:24" x14ac:dyDescent="0.3">
      <c r="A37" s="59">
        <v>30</v>
      </c>
      <c r="B37" s="59" t="str">
        <f>IF(ISBLANK(Tabgardes[[#This Row],[Type d''Acte]]),"",$F$6)</f>
        <v/>
      </c>
      <c r="C37" s="59" t="str">
        <f>IF(ISBLANK(Tabgardes[[#This Row],[Type d''Acte]]),"",$F$7)</f>
        <v/>
      </c>
      <c r="D37" s="59" t="str">
        <f>IF(ISBLANK(Tabgardes[[#This Row],[Type d''Acte]]),"",$F$5)</f>
        <v/>
      </c>
      <c r="E37" s="7"/>
      <c r="F37" s="2"/>
      <c r="G37" s="60" t="str">
        <f t="shared" si="3"/>
        <v/>
      </c>
      <c r="H37" s="60"/>
      <c r="I37" s="57"/>
      <c r="J37" s="57"/>
      <c r="K37" s="71" t="str">
        <f>IF(F37="","",VLOOKUP(F37,[2]ACCUEIL!$K$17:$L$34,2,FALSE))</f>
        <v/>
      </c>
      <c r="L37" s="8"/>
      <c r="M37" s="9"/>
      <c r="N37" s="4"/>
      <c r="O37" s="2"/>
      <c r="P37" s="5"/>
      <c r="Q37" s="6" t="str">
        <f t="shared" si="4"/>
        <v/>
      </c>
      <c r="R37" s="71" t="str">
        <f t="shared" si="5"/>
        <v/>
      </c>
      <c r="S37" s="10"/>
      <c r="T37" s="55"/>
      <c r="U37" s="93" t="s">
        <v>54</v>
      </c>
      <c r="V37" s="96">
        <v>48</v>
      </c>
      <c r="W37" s="73"/>
      <c r="X37" s="95">
        <f>COUNTIF($F$10:$F$57,"Sam, dim et JF - JOUR - Visite 2 bénéficiaires")</f>
        <v>0</v>
      </c>
    </row>
    <row r="38" spans="1:24" ht="15" thickBot="1" x14ac:dyDescent="0.35">
      <c r="A38" s="59">
        <v>31</v>
      </c>
      <c r="B38" s="59" t="str">
        <f>IF(ISBLANK(Tabgardes[[#This Row],[Type d''Acte]]),"",$F$6)</f>
        <v/>
      </c>
      <c r="C38" s="59" t="str">
        <f>IF(ISBLANK(Tabgardes[[#This Row],[Type d''Acte]]),"",$F$7)</f>
        <v/>
      </c>
      <c r="D38" s="59" t="str">
        <f>IF(ISBLANK(Tabgardes[[#This Row],[Type d''Acte]]),"",$F$5)</f>
        <v/>
      </c>
      <c r="E38" s="7"/>
      <c r="F38" s="2"/>
      <c r="G38" s="60" t="str">
        <f t="shared" si="3"/>
        <v/>
      </c>
      <c r="H38" s="60"/>
      <c r="I38" s="57"/>
      <c r="J38" s="57"/>
      <c r="K38" s="71" t="str">
        <f>IF(F38="","",VLOOKUP(F38,[2]ACCUEIL!$K$17:$L$34,2,FALSE))</f>
        <v/>
      </c>
      <c r="L38" s="8"/>
      <c r="M38" s="9"/>
      <c r="N38" s="4"/>
      <c r="O38" s="2"/>
      <c r="P38" s="5"/>
      <c r="Q38" s="6" t="str">
        <f t="shared" si="4"/>
        <v/>
      </c>
      <c r="R38" s="71" t="str">
        <f t="shared" si="5"/>
        <v/>
      </c>
      <c r="S38" s="10"/>
      <c r="T38" s="55"/>
      <c r="U38" s="97" t="s">
        <v>55</v>
      </c>
      <c r="V38" s="98">
        <v>46</v>
      </c>
      <c r="W38" s="73"/>
      <c r="X38" s="99">
        <f>COUNTIF($F$10:$F$57,"Sam, dim et JF - JOUR - Visite 3 bénéficiaires")</f>
        <v>0</v>
      </c>
    </row>
    <row r="39" spans="1:24" x14ac:dyDescent="0.3">
      <c r="A39" s="59">
        <v>32</v>
      </c>
      <c r="B39" s="59" t="str">
        <f>IF(ISBLANK(Tabgardes[[#This Row],[Type d''Acte]]),"",$F$6)</f>
        <v/>
      </c>
      <c r="C39" s="59" t="str">
        <f>IF(ISBLANK(Tabgardes[[#This Row],[Type d''Acte]]),"",$F$7)</f>
        <v/>
      </c>
      <c r="D39" s="59" t="str">
        <f>IF(ISBLANK(Tabgardes[[#This Row],[Type d''Acte]]),"",$F$5)</f>
        <v/>
      </c>
      <c r="E39" s="7"/>
      <c r="F39" s="2"/>
      <c r="G39" s="60" t="str">
        <f t="shared" si="3"/>
        <v/>
      </c>
      <c r="H39" s="60"/>
      <c r="I39" s="57"/>
      <c r="J39" s="57"/>
      <c r="K39" s="71" t="str">
        <f>IF(F39="","",VLOOKUP(F39,[2]ACCUEIL!$K$17:$L$34,2,FALSE))</f>
        <v/>
      </c>
      <c r="L39" s="8"/>
      <c r="M39" s="9"/>
      <c r="N39" s="4"/>
      <c r="O39" s="2"/>
      <c r="P39" s="5"/>
      <c r="Q39" s="6" t="str">
        <f t="shared" si="4"/>
        <v/>
      </c>
      <c r="R39" s="71" t="str">
        <f t="shared" si="5"/>
        <v/>
      </c>
      <c r="S39" s="10"/>
      <c r="T39" s="55"/>
      <c r="U39" s="100" t="s">
        <v>56</v>
      </c>
      <c r="V39" s="91">
        <v>49</v>
      </c>
      <c r="W39" s="73"/>
      <c r="X39" s="92">
        <f>COUNTIF($F$10:$F$57,"Sam, dim et JF - NUIT - Consultation")</f>
        <v>0</v>
      </c>
    </row>
    <row r="40" spans="1:24" x14ac:dyDescent="0.3">
      <c r="A40" s="59">
        <v>33</v>
      </c>
      <c r="B40" s="59" t="str">
        <f>IF(ISBLANK(Tabgardes[[#This Row],[Type d''Acte]]),"",$F$6)</f>
        <v/>
      </c>
      <c r="C40" s="59" t="str">
        <f>IF(ISBLANK(Tabgardes[[#This Row],[Type d''Acte]]),"",$F$7)</f>
        <v/>
      </c>
      <c r="D40" s="59" t="str">
        <f>IF(ISBLANK(Tabgardes[[#This Row],[Type d''Acte]]),"",$F$5)</f>
        <v/>
      </c>
      <c r="E40" s="7"/>
      <c r="F40" s="2"/>
      <c r="G40" s="60" t="str">
        <f t="shared" si="3"/>
        <v/>
      </c>
      <c r="H40" s="60"/>
      <c r="I40" s="57"/>
      <c r="J40" s="57"/>
      <c r="K40" s="71" t="str">
        <f>IF(F40="","",VLOOKUP(F40,[2]ACCUEIL!$K$17:$L$34,2,FALSE))</f>
        <v/>
      </c>
      <c r="L40" s="8"/>
      <c r="M40" s="9"/>
      <c r="N40" s="4"/>
      <c r="O40" s="2"/>
      <c r="P40" s="5"/>
      <c r="Q40" s="6" t="str">
        <f t="shared" si="4"/>
        <v/>
      </c>
      <c r="R40" s="71" t="str">
        <f t="shared" si="5"/>
        <v/>
      </c>
      <c r="S40" s="10"/>
      <c r="T40" s="55"/>
      <c r="U40" s="93" t="s">
        <v>57</v>
      </c>
      <c r="V40" s="96">
        <v>85</v>
      </c>
      <c r="W40" s="73"/>
      <c r="X40" s="95">
        <f>COUNTIF($F$10:$F$57,"Sam, dim et JF - NUIT - Visite 1 bénéficiaire")</f>
        <v>0</v>
      </c>
    </row>
    <row r="41" spans="1:24" x14ac:dyDescent="0.3">
      <c r="A41" s="59">
        <v>34</v>
      </c>
      <c r="B41" s="59" t="str">
        <f>IF(ISBLANK(Tabgardes[[#This Row],[Type d''Acte]]),"",$F$6)</f>
        <v/>
      </c>
      <c r="C41" s="59" t="str">
        <f>IF(ISBLANK(Tabgardes[[#This Row],[Type d''Acte]]),"",$F$7)</f>
        <v/>
      </c>
      <c r="D41" s="59" t="str">
        <f>IF(ISBLANK(Tabgardes[[#This Row],[Type d''Acte]]),"",$F$5)</f>
        <v/>
      </c>
      <c r="E41" s="7"/>
      <c r="F41" s="2"/>
      <c r="G41" s="60" t="str">
        <f t="shared" si="3"/>
        <v/>
      </c>
      <c r="H41" s="60"/>
      <c r="I41" s="57"/>
      <c r="J41" s="57"/>
      <c r="K41" s="71" t="str">
        <f>IF(F41="","",VLOOKUP(F41,[2]ACCUEIL!$K$17:$L$34,2,FALSE))</f>
        <v/>
      </c>
      <c r="L41" s="8"/>
      <c r="M41" s="9"/>
      <c r="N41" s="4"/>
      <c r="O41" s="2"/>
      <c r="P41" s="5"/>
      <c r="Q41" s="6" t="str">
        <f t="shared" si="4"/>
        <v/>
      </c>
      <c r="R41" s="71" t="str">
        <f t="shared" si="5"/>
        <v/>
      </c>
      <c r="S41" s="10"/>
      <c r="T41" s="55"/>
      <c r="U41" s="93" t="s">
        <v>58</v>
      </c>
      <c r="V41" s="96">
        <v>77</v>
      </c>
      <c r="W41" s="73"/>
      <c r="X41" s="95">
        <f>COUNTIF($F$10:$F$57,"Sam, dim et JF - NUIT - Visite 2 bénéficiaires")</f>
        <v>0</v>
      </c>
    </row>
    <row r="42" spans="1:24" ht="15" thickBot="1" x14ac:dyDescent="0.35">
      <c r="A42" s="59">
        <v>35</v>
      </c>
      <c r="B42" s="59" t="str">
        <f>IF(ISBLANK(Tabgardes[[#This Row],[Type d''Acte]]),"",$F$6)</f>
        <v/>
      </c>
      <c r="C42" s="59" t="str">
        <f>IF(ISBLANK(Tabgardes[[#This Row],[Type d''Acte]]),"",$F$7)</f>
        <v/>
      </c>
      <c r="D42" s="59" t="str">
        <f>IF(ISBLANK(Tabgardes[[#This Row],[Type d''Acte]]),"",$F$5)</f>
        <v/>
      </c>
      <c r="E42" s="7"/>
      <c r="F42" s="2"/>
      <c r="G42" s="60" t="str">
        <f t="shared" si="3"/>
        <v/>
      </c>
      <c r="H42" s="60"/>
      <c r="I42" s="57"/>
      <c r="J42" s="57"/>
      <c r="K42" s="71" t="str">
        <f>IF(F42="","",VLOOKUP(F42,[2]ACCUEIL!$K$17:$L$34,2,FALSE))</f>
        <v/>
      </c>
      <c r="L42" s="8"/>
      <c r="M42" s="9"/>
      <c r="N42" s="4"/>
      <c r="O42" s="2"/>
      <c r="P42" s="5"/>
      <c r="Q42" s="6" t="str">
        <f t="shared" si="4"/>
        <v/>
      </c>
      <c r="R42" s="71" t="str">
        <f t="shared" si="5"/>
        <v/>
      </c>
      <c r="S42" s="10"/>
      <c r="T42" s="55"/>
      <c r="U42" s="102" t="s">
        <v>59</v>
      </c>
      <c r="V42" s="98">
        <v>75</v>
      </c>
      <c r="W42" s="73"/>
      <c r="X42" s="99">
        <f>COUNTIF($F$10:$F$57,"Sam, dim et JF - NUIT - Visite 3 bénéficiaires")</f>
        <v>0</v>
      </c>
    </row>
    <row r="43" spans="1:24" x14ac:dyDescent="0.3">
      <c r="A43" s="59">
        <v>36</v>
      </c>
      <c r="B43" s="59" t="str">
        <f>IF(ISBLANK(Tabgardes[[#This Row],[Type d''Acte]]),"",$F$6)</f>
        <v/>
      </c>
      <c r="C43" s="59" t="str">
        <f>IF(ISBLANK(Tabgardes[[#This Row],[Type d''Acte]]),"",$F$7)</f>
        <v/>
      </c>
      <c r="D43" s="59" t="str">
        <f>IF(ISBLANK(Tabgardes[[#This Row],[Type d''Acte]]),"",$F$5)</f>
        <v/>
      </c>
      <c r="E43" s="7"/>
      <c r="F43" s="2"/>
      <c r="G43" s="60" t="str">
        <f t="shared" si="3"/>
        <v/>
      </c>
      <c r="H43" s="60"/>
      <c r="I43" s="57"/>
      <c r="J43" s="57"/>
      <c r="K43" s="71" t="str">
        <f>IF(F43="","",VLOOKUP(F43,[2]ACCUEIL!$K$17:$L$34,2,FALSE))</f>
        <v/>
      </c>
      <c r="L43" s="8"/>
      <c r="M43" s="9"/>
      <c r="N43" s="4"/>
      <c r="O43" s="2"/>
      <c r="P43" s="5"/>
      <c r="Q43" s="6" t="str">
        <f t="shared" si="4"/>
        <v/>
      </c>
      <c r="R43" s="71" t="str">
        <f t="shared" si="5"/>
        <v/>
      </c>
      <c r="S43" s="10"/>
      <c r="T43" s="55"/>
    </row>
    <row r="44" spans="1:24" x14ac:dyDescent="0.3">
      <c r="A44" s="59">
        <v>37</v>
      </c>
      <c r="B44" s="59" t="str">
        <f>IF(ISBLANK(Tabgardes[[#This Row],[Type d''Acte]]),"",$F$6)</f>
        <v/>
      </c>
      <c r="C44" s="59" t="str">
        <f>IF(ISBLANK(Tabgardes[[#This Row],[Type d''Acte]]),"",$F$7)</f>
        <v/>
      </c>
      <c r="D44" s="59" t="str">
        <f>IF(ISBLANK(Tabgardes[[#This Row],[Type d''Acte]]),"",$F$5)</f>
        <v/>
      </c>
      <c r="E44" s="7"/>
      <c r="F44" s="2"/>
      <c r="G44" s="60" t="str">
        <f t="shared" si="3"/>
        <v/>
      </c>
      <c r="H44" s="60"/>
      <c r="I44" s="57"/>
      <c r="J44" s="57"/>
      <c r="K44" s="71" t="str">
        <f>IF(F44="","",VLOOKUP(F44,[2]ACCUEIL!$K$17:$L$34,2,FALSE))</f>
        <v/>
      </c>
      <c r="L44" s="8"/>
      <c r="M44" s="9"/>
      <c r="N44" s="4"/>
      <c r="O44" s="2"/>
      <c r="P44" s="5"/>
      <c r="Q44" s="6" t="str">
        <f t="shared" si="4"/>
        <v/>
      </c>
      <c r="R44" s="71" t="str">
        <f t="shared" si="5"/>
        <v/>
      </c>
      <c r="S44" s="10"/>
      <c r="T44" s="55"/>
    </row>
    <row r="45" spans="1:24" x14ac:dyDescent="0.3">
      <c r="A45" s="59">
        <v>38</v>
      </c>
      <c r="B45" s="59" t="str">
        <f>IF(ISBLANK(Tabgardes[[#This Row],[Type d''Acte]]),"",$F$6)</f>
        <v/>
      </c>
      <c r="C45" s="59" t="str">
        <f>IF(ISBLANK(Tabgardes[[#This Row],[Type d''Acte]]),"",$F$7)</f>
        <v/>
      </c>
      <c r="D45" s="59" t="str">
        <f>IF(ISBLANK(Tabgardes[[#This Row],[Type d''Acte]]),"",$F$5)</f>
        <v/>
      </c>
      <c r="E45" s="7"/>
      <c r="F45" s="2"/>
      <c r="G45" s="60" t="str">
        <f t="shared" si="3"/>
        <v/>
      </c>
      <c r="H45" s="60"/>
      <c r="I45" s="57"/>
      <c r="J45" s="57"/>
      <c r="K45" s="71" t="str">
        <f>IF(F45="","",VLOOKUP(F45,[2]ACCUEIL!$K$17:$L$34,2,FALSE))</f>
        <v/>
      </c>
      <c r="L45" s="8"/>
      <c r="M45" s="9"/>
      <c r="N45" s="4"/>
      <c r="O45" s="2"/>
      <c r="P45" s="5"/>
      <c r="Q45" s="6" t="str">
        <f t="shared" si="4"/>
        <v/>
      </c>
      <c r="R45" s="71" t="str">
        <f t="shared" si="5"/>
        <v/>
      </c>
      <c r="S45" s="10"/>
      <c r="T45" s="55"/>
    </row>
    <row r="46" spans="1:24" x14ac:dyDescent="0.3">
      <c r="A46" s="59">
        <v>39</v>
      </c>
      <c r="B46" s="59" t="str">
        <f>IF(ISBLANK(Tabgardes[[#This Row],[Type d''Acte]]),"",$F$6)</f>
        <v/>
      </c>
      <c r="C46" s="59" t="str">
        <f>IF(ISBLANK(Tabgardes[[#This Row],[Type d''Acte]]),"",$F$7)</f>
        <v/>
      </c>
      <c r="D46" s="59" t="str">
        <f>IF(ISBLANK(Tabgardes[[#This Row],[Type d''Acte]]),"",$F$5)</f>
        <v/>
      </c>
      <c r="E46" s="7"/>
      <c r="F46" s="2"/>
      <c r="G46" s="60" t="str">
        <f t="shared" si="3"/>
        <v/>
      </c>
      <c r="H46" s="60"/>
      <c r="I46" s="57"/>
      <c r="J46" s="57"/>
      <c r="K46" s="71" t="str">
        <f>IF(F46="","",VLOOKUP(F46,[2]ACCUEIL!$K$17:$L$34,2,FALSE))</f>
        <v/>
      </c>
      <c r="L46" s="8"/>
      <c r="M46" s="9"/>
      <c r="N46" s="4"/>
      <c r="O46" s="2"/>
      <c r="P46" s="5"/>
      <c r="Q46" s="6" t="str">
        <f t="shared" si="4"/>
        <v/>
      </c>
      <c r="R46" s="71" t="str">
        <f t="shared" si="5"/>
        <v/>
      </c>
      <c r="S46" s="10"/>
      <c r="T46" s="55"/>
    </row>
    <row r="47" spans="1:24" x14ac:dyDescent="0.3">
      <c r="A47" s="59">
        <v>40</v>
      </c>
      <c r="B47" s="59" t="str">
        <f>IF(ISBLANK(Tabgardes[[#This Row],[Type d''Acte]]),"",$F$6)</f>
        <v/>
      </c>
      <c r="C47" s="59" t="str">
        <f>IF(ISBLANK(Tabgardes[[#This Row],[Type d''Acte]]),"",$F$7)</f>
        <v/>
      </c>
      <c r="D47" s="59" t="str">
        <f>IF(ISBLANK(Tabgardes[[#This Row],[Type d''Acte]]),"",$F$5)</f>
        <v/>
      </c>
      <c r="E47" s="7"/>
      <c r="F47" s="2"/>
      <c r="G47" s="60" t="str">
        <f t="shared" si="3"/>
        <v/>
      </c>
      <c r="H47" s="60"/>
      <c r="I47" s="57"/>
      <c r="J47" s="57"/>
      <c r="K47" s="71" t="str">
        <f>IF(F47="","",VLOOKUP(F47,[2]ACCUEIL!$K$17:$L$34,2,FALSE))</f>
        <v/>
      </c>
      <c r="L47" s="8"/>
      <c r="M47" s="9"/>
      <c r="N47" s="4"/>
      <c r="O47" s="2"/>
      <c r="P47" s="5"/>
      <c r="Q47" s="6" t="str">
        <f t="shared" si="4"/>
        <v/>
      </c>
      <c r="R47" s="71" t="str">
        <f t="shared" si="5"/>
        <v/>
      </c>
      <c r="S47" s="10"/>
      <c r="T47" s="55"/>
    </row>
    <row r="48" spans="1:24" x14ac:dyDescent="0.3">
      <c r="A48" s="59">
        <v>41</v>
      </c>
      <c r="B48" s="59" t="str">
        <f>IF(ISBLANK(Tabgardes[[#This Row],[Type d''Acte]]),"",$F$6)</f>
        <v/>
      </c>
      <c r="C48" s="59" t="str">
        <f>IF(ISBLANK(Tabgardes[[#This Row],[Type d''Acte]]),"",$F$7)</f>
        <v/>
      </c>
      <c r="D48" s="59" t="str">
        <f>IF(ISBLANK(Tabgardes[[#This Row],[Type d''Acte]]),"",$F$5)</f>
        <v/>
      </c>
      <c r="E48" s="7"/>
      <c r="F48" s="2"/>
      <c r="G48" s="60" t="str">
        <f t="shared" si="3"/>
        <v/>
      </c>
      <c r="H48" s="60"/>
      <c r="I48" s="57"/>
      <c r="J48" s="57"/>
      <c r="K48" s="71" t="str">
        <f>IF(F48="","",VLOOKUP(F48,[2]ACCUEIL!$K$17:$L$34,2,FALSE))</f>
        <v/>
      </c>
      <c r="L48" s="8"/>
      <c r="M48" s="9"/>
      <c r="N48" s="4"/>
      <c r="O48" s="2"/>
      <c r="P48" s="5"/>
      <c r="Q48" s="6" t="str">
        <f t="shared" si="4"/>
        <v/>
      </c>
      <c r="R48" s="71" t="str">
        <f t="shared" si="5"/>
        <v/>
      </c>
      <c r="S48" s="10"/>
      <c r="T48" s="55"/>
    </row>
    <row r="49" spans="1:24" x14ac:dyDescent="0.3">
      <c r="A49" s="59">
        <v>42</v>
      </c>
      <c r="B49" s="59" t="str">
        <f>IF(ISBLANK(Tabgardes[[#This Row],[Type d''Acte]]),"",$F$6)</f>
        <v/>
      </c>
      <c r="C49" s="59" t="str">
        <f>IF(ISBLANK(Tabgardes[[#This Row],[Type d''Acte]]),"",$F$7)</f>
        <v/>
      </c>
      <c r="D49" s="59" t="str">
        <f>IF(ISBLANK(Tabgardes[[#This Row],[Type d''Acte]]),"",$F$5)</f>
        <v/>
      </c>
      <c r="E49" s="7"/>
      <c r="F49" s="2"/>
      <c r="G49" s="60" t="str">
        <f t="shared" si="3"/>
        <v/>
      </c>
      <c r="H49" s="60"/>
      <c r="I49" s="57"/>
      <c r="J49" s="57"/>
      <c r="K49" s="71" t="str">
        <f>IF(F49="","",VLOOKUP(F49,[2]ACCUEIL!$K$17:$L$34,2,FALSE))</f>
        <v/>
      </c>
      <c r="L49" s="8"/>
      <c r="M49" s="9"/>
      <c r="N49" s="4"/>
      <c r="O49" s="2"/>
      <c r="P49" s="5"/>
      <c r="Q49" s="6" t="str">
        <f t="shared" si="4"/>
        <v/>
      </c>
      <c r="R49" s="71" t="str">
        <f t="shared" si="5"/>
        <v/>
      </c>
      <c r="S49" s="10"/>
      <c r="T49" s="55"/>
      <c r="U49" s="55"/>
      <c r="V49" s="55"/>
      <c r="W49" s="55"/>
      <c r="X49" s="55"/>
    </row>
    <row r="50" spans="1:24" x14ac:dyDescent="0.3">
      <c r="A50" s="59">
        <v>43</v>
      </c>
      <c r="B50" s="59" t="str">
        <f>IF(ISBLANK(Tabgardes[[#This Row],[Type d''Acte]]),"",$F$6)</f>
        <v/>
      </c>
      <c r="C50" s="59" t="str">
        <f>IF(ISBLANK(Tabgardes[[#This Row],[Type d''Acte]]),"",$F$7)</f>
        <v/>
      </c>
      <c r="D50" s="59" t="str">
        <f>IF(ISBLANK(Tabgardes[[#This Row],[Type d''Acte]]),"",$F$5)</f>
        <v/>
      </c>
      <c r="E50" s="7"/>
      <c r="F50" s="2"/>
      <c r="G50" s="60" t="str">
        <f t="shared" si="3"/>
        <v/>
      </c>
      <c r="H50" s="60"/>
      <c r="I50" s="57"/>
      <c r="J50" s="57"/>
      <c r="K50" s="71" t="str">
        <f>IF(F50="","",VLOOKUP(F50,[2]ACCUEIL!$K$17:$L$34,2,FALSE))</f>
        <v/>
      </c>
      <c r="L50" s="8"/>
      <c r="M50" s="9"/>
      <c r="N50" s="4"/>
      <c r="O50" s="2"/>
      <c r="P50" s="5"/>
      <c r="Q50" s="6" t="str">
        <f t="shared" si="4"/>
        <v/>
      </c>
      <c r="R50" s="71" t="str">
        <f t="shared" si="5"/>
        <v/>
      </c>
      <c r="S50" s="10"/>
      <c r="T50" s="55"/>
      <c r="U50" s="55"/>
      <c r="V50" s="55"/>
      <c r="W50" s="55"/>
      <c r="X50" s="55"/>
    </row>
    <row r="51" spans="1:24" x14ac:dyDescent="0.3">
      <c r="A51" s="59">
        <v>44</v>
      </c>
      <c r="B51" s="59" t="str">
        <f>IF(ISBLANK(Tabgardes[[#This Row],[Type d''Acte]]),"",$F$6)</f>
        <v/>
      </c>
      <c r="C51" s="59" t="str">
        <f>IF(ISBLANK(Tabgardes[[#This Row],[Type d''Acte]]),"",$F$7)</f>
        <v/>
      </c>
      <c r="D51" s="59" t="str">
        <f>IF(ISBLANK(Tabgardes[[#This Row],[Type d''Acte]]),"",$F$5)</f>
        <v/>
      </c>
      <c r="E51" s="7"/>
      <c r="F51" s="2"/>
      <c r="G51" s="60" t="str">
        <f t="shared" si="3"/>
        <v/>
      </c>
      <c r="H51" s="60"/>
      <c r="I51" s="57"/>
      <c r="J51" s="57"/>
      <c r="K51" s="71" t="str">
        <f>IF(F51="","",VLOOKUP(F51,[2]ACCUEIL!$K$17:$L$34,2,FALSE))</f>
        <v/>
      </c>
      <c r="L51" s="8"/>
      <c r="M51" s="9"/>
      <c r="N51" s="4"/>
      <c r="O51" s="2"/>
      <c r="P51" s="5"/>
      <c r="Q51" s="6" t="str">
        <f t="shared" si="4"/>
        <v/>
      </c>
      <c r="R51" s="71" t="str">
        <f t="shared" si="5"/>
        <v/>
      </c>
      <c r="S51" s="10"/>
      <c r="T51" s="55"/>
      <c r="U51" s="55"/>
      <c r="V51" s="55"/>
      <c r="W51" s="55"/>
      <c r="X51" s="55"/>
    </row>
    <row r="52" spans="1:24" x14ac:dyDescent="0.3">
      <c r="A52" s="59">
        <v>45</v>
      </c>
      <c r="B52" s="59" t="str">
        <f>IF(ISBLANK(Tabgardes[[#This Row],[Type d''Acte]]),"",$F$6)</f>
        <v/>
      </c>
      <c r="C52" s="59" t="str">
        <f>IF(ISBLANK(Tabgardes[[#This Row],[Type d''Acte]]),"",$F$7)</f>
        <v/>
      </c>
      <c r="D52" s="59" t="str">
        <f>IF(ISBLANK(Tabgardes[[#This Row],[Type d''Acte]]),"",$F$5)</f>
        <v/>
      </c>
      <c r="E52" s="7"/>
      <c r="F52" s="2"/>
      <c r="G52" s="60" t="str">
        <f t="shared" si="3"/>
        <v/>
      </c>
      <c r="H52" s="60"/>
      <c r="I52" s="57"/>
      <c r="J52" s="57"/>
      <c r="K52" s="71" t="str">
        <f>IF(F52="","",VLOOKUP(F52,[2]ACCUEIL!$K$17:$L$34,2,FALSE))</f>
        <v/>
      </c>
      <c r="L52" s="8"/>
      <c r="M52" s="9"/>
      <c r="N52" s="4"/>
      <c r="O52" s="2"/>
      <c r="P52" s="5"/>
      <c r="Q52" s="6" t="str">
        <f t="shared" si="4"/>
        <v/>
      </c>
      <c r="R52" s="71" t="str">
        <f t="shared" si="5"/>
        <v/>
      </c>
      <c r="S52" s="10"/>
      <c r="T52" s="55"/>
      <c r="U52" s="55"/>
      <c r="V52" s="55"/>
      <c r="W52" s="55"/>
      <c r="X52" s="55"/>
    </row>
    <row r="53" spans="1:24" x14ac:dyDescent="0.3">
      <c r="A53" s="59">
        <v>46</v>
      </c>
      <c r="B53" s="59" t="str">
        <f>IF(ISBLANK(Tabgardes[[#This Row],[Type d''Acte]]),"",$F$6)</f>
        <v/>
      </c>
      <c r="C53" s="59" t="str">
        <f>IF(ISBLANK(Tabgardes[[#This Row],[Type d''Acte]]),"",$F$7)</f>
        <v/>
      </c>
      <c r="D53" s="59" t="str">
        <f>IF(ISBLANK(Tabgardes[[#This Row],[Type d''Acte]]),"",$F$5)</f>
        <v/>
      </c>
      <c r="E53" s="7"/>
      <c r="F53" s="2"/>
      <c r="G53" s="60" t="str">
        <f t="shared" si="3"/>
        <v/>
      </c>
      <c r="H53" s="60"/>
      <c r="I53" s="57"/>
      <c r="J53" s="57"/>
      <c r="K53" s="71" t="str">
        <f>IF(F53="","",VLOOKUP(F53,[2]ACCUEIL!$K$17:$L$34,2,FALSE))</f>
        <v/>
      </c>
      <c r="L53" s="8"/>
      <c r="M53" s="9"/>
      <c r="N53" s="4"/>
      <c r="O53" s="2"/>
      <c r="P53" s="5"/>
      <c r="Q53" s="6" t="str">
        <f t="shared" si="4"/>
        <v/>
      </c>
      <c r="R53" s="71" t="str">
        <f t="shared" si="5"/>
        <v/>
      </c>
      <c r="S53" s="10"/>
      <c r="T53" s="55"/>
      <c r="U53" s="55"/>
      <c r="V53" s="55"/>
      <c r="W53" s="55"/>
      <c r="X53" s="55"/>
    </row>
    <row r="54" spans="1:24" x14ac:dyDescent="0.3">
      <c r="A54" s="59">
        <v>47</v>
      </c>
      <c r="B54" s="59" t="str">
        <f>IF(ISBLANK(Tabgardes[[#This Row],[Type d''Acte]]),"",$F$6)</f>
        <v/>
      </c>
      <c r="C54" s="59" t="str">
        <f>IF(ISBLANK(Tabgardes[[#This Row],[Type d''Acte]]),"",$F$7)</f>
        <v/>
      </c>
      <c r="D54" s="59" t="str">
        <f>IF(ISBLANK(Tabgardes[[#This Row],[Type d''Acte]]),"",$F$5)</f>
        <v/>
      </c>
      <c r="E54" s="7"/>
      <c r="F54" s="2"/>
      <c r="G54" s="60" t="str">
        <f t="shared" si="3"/>
        <v/>
      </c>
      <c r="H54" s="60"/>
      <c r="I54" s="57"/>
      <c r="J54" s="57"/>
      <c r="K54" s="71" t="str">
        <f>IF(F54="","",VLOOKUP(F54,[2]ACCUEIL!$K$17:$L$34,2,FALSE))</f>
        <v/>
      </c>
      <c r="L54" s="8"/>
      <c r="M54" s="9"/>
      <c r="N54" s="4"/>
      <c r="O54" s="2"/>
      <c r="P54" s="5"/>
      <c r="Q54" s="6" t="str">
        <f t="shared" si="4"/>
        <v/>
      </c>
      <c r="R54" s="71" t="str">
        <f t="shared" si="5"/>
        <v/>
      </c>
      <c r="S54" s="10"/>
      <c r="T54" s="55"/>
      <c r="U54" s="55"/>
      <c r="V54" s="55"/>
      <c r="W54" s="55"/>
      <c r="X54" s="55"/>
    </row>
    <row r="55" spans="1:24" x14ac:dyDescent="0.3">
      <c r="A55" s="59">
        <v>48</v>
      </c>
      <c r="B55" s="59" t="str">
        <f>IF(ISBLANK(Tabgardes[[#This Row],[Type d''Acte]]),"",$F$6)</f>
        <v/>
      </c>
      <c r="C55" s="59" t="str">
        <f>IF(ISBLANK(Tabgardes[[#This Row],[Type d''Acte]]),"",$F$7)</f>
        <v/>
      </c>
      <c r="D55" s="59" t="str">
        <f>IF(ISBLANK(Tabgardes[[#This Row],[Type d''Acte]]),"",$F$5)</f>
        <v/>
      </c>
      <c r="E55" s="7"/>
      <c r="F55" s="2"/>
      <c r="G55" s="60" t="str">
        <f t="shared" si="3"/>
        <v/>
      </c>
      <c r="H55" s="60"/>
      <c r="I55" s="57"/>
      <c r="J55" s="57"/>
      <c r="K55" s="71" t="str">
        <f>IF(F55="","",VLOOKUP(F55,[2]ACCUEIL!$K$17:$L$34,2,FALSE))</f>
        <v/>
      </c>
      <c r="L55" s="8"/>
      <c r="M55" s="9"/>
      <c r="N55" s="4"/>
      <c r="O55" s="2"/>
      <c r="P55" s="5"/>
      <c r="Q55" s="6" t="str">
        <f t="shared" si="4"/>
        <v/>
      </c>
      <c r="R55" s="71" t="str">
        <f t="shared" si="5"/>
        <v/>
      </c>
      <c r="S55" s="10"/>
      <c r="T55" s="55"/>
      <c r="U55" s="55"/>
      <c r="V55" s="55"/>
      <c r="W55" s="55"/>
      <c r="X55" s="55"/>
    </row>
    <row r="56" spans="1:24" x14ac:dyDescent="0.3">
      <c r="A56" s="59">
        <v>49</v>
      </c>
      <c r="B56" s="59" t="str">
        <f>IF(ISBLANK(Tabgardes[[#This Row],[Type d''Acte]]),"",$F$6)</f>
        <v/>
      </c>
      <c r="C56" s="59" t="str">
        <f>IF(ISBLANK(Tabgardes[[#This Row],[Type d''Acte]]),"",$F$7)</f>
        <v/>
      </c>
      <c r="D56" s="59" t="str">
        <f>IF(ISBLANK(Tabgardes[[#This Row],[Type d''Acte]]),"",$F$5)</f>
        <v/>
      </c>
      <c r="E56" s="7"/>
      <c r="F56" s="2"/>
      <c r="G56" s="60" t="str">
        <f t="shared" si="3"/>
        <v/>
      </c>
      <c r="H56" s="60"/>
      <c r="I56" s="57"/>
      <c r="J56" s="57"/>
      <c r="K56" s="71" t="str">
        <f>IF(F56="","",VLOOKUP(F56,[2]ACCUEIL!$K$17:$L$34,2,FALSE))</f>
        <v/>
      </c>
      <c r="L56" s="8"/>
      <c r="M56" s="9"/>
      <c r="N56" s="4"/>
      <c r="O56" s="2"/>
      <c r="P56" s="5"/>
      <c r="Q56" s="6" t="str">
        <f t="shared" si="4"/>
        <v/>
      </c>
      <c r="R56" s="71" t="str">
        <f t="shared" si="5"/>
        <v/>
      </c>
      <c r="S56" s="10"/>
      <c r="T56" s="55"/>
      <c r="U56" s="55"/>
      <c r="V56" s="55"/>
      <c r="W56" s="55"/>
      <c r="X56" s="55"/>
    </row>
    <row r="57" spans="1:24" x14ac:dyDescent="0.3">
      <c r="A57" s="64">
        <v>50</v>
      </c>
      <c r="B57" s="64" t="str">
        <f>IF(ISBLANK(Tabgardes[[#This Row],[Type d''Acte]]),"",$F$6)</f>
        <v/>
      </c>
      <c r="C57" s="64" t="str">
        <f>IF(ISBLANK(Tabgardes[[#This Row],[Type d''Acte]]),"",$F$7)</f>
        <v/>
      </c>
      <c r="D57" s="64" t="str">
        <f>IF(ISBLANK(Tabgardes[[#This Row],[Type d''Acte]]),"",$F$5)</f>
        <v/>
      </c>
      <c r="E57" s="11"/>
      <c r="F57" s="2"/>
      <c r="G57" s="60" t="str">
        <f t="shared" si="3"/>
        <v/>
      </c>
      <c r="H57" s="65"/>
      <c r="I57" s="65"/>
      <c r="J57" s="57"/>
      <c r="K57" s="71" t="str">
        <f>IF(F57="","",VLOOKUP(F57,[2]ACCUEIL!$K$17:$L$34,2,FALSE))</f>
        <v/>
      </c>
      <c r="L57" s="13"/>
      <c r="M57" s="14"/>
      <c r="N57" s="14"/>
      <c r="O57" s="12"/>
      <c r="P57" s="12"/>
      <c r="Q57" s="15" t="str">
        <f t="shared" si="4"/>
        <v/>
      </c>
      <c r="R57" s="72" t="str">
        <f t="shared" si="5"/>
        <v/>
      </c>
      <c r="S57" s="16"/>
      <c r="T57" s="55"/>
      <c r="U57" s="55"/>
      <c r="V57" s="55"/>
      <c r="W57" s="55"/>
      <c r="X57" s="55"/>
    </row>
  </sheetData>
  <mergeCells count="6">
    <mergeCell ref="U23:U24"/>
    <mergeCell ref="V23:V24"/>
    <mergeCell ref="X14:X15"/>
    <mergeCell ref="U14:V15"/>
    <mergeCell ref="A4:A7"/>
    <mergeCell ref="E4:F4"/>
  </mergeCells>
  <conditionalFormatting sqref="W11:W12">
    <cfRule type="cellIs" dxfId="6" priority="1" operator="equal">
      <formula>"NON"</formula>
    </cfRule>
    <cfRule type="cellIs" dxfId="5" priority="2" operator="equal">
      <formula>"OUI"</formula>
    </cfRule>
  </conditionalFormatting>
  <dataValidations count="7"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2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2:F57">
      <formula1>$U$25:$U$42</formula1>
    </dataValidation>
    <dataValidation type="list" allowBlank="1" showInputMessage="1" showErrorMessage="1" sqref="F10:F11">
      <formula1>listeacte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20</xdr:col>
                    <xdr:colOff>7620</xdr:colOff>
                    <xdr:row>2</xdr:row>
                    <xdr:rowOff>7620</xdr:rowOff>
                  </from>
                  <to>
                    <xdr:col>20</xdr:col>
                    <xdr:colOff>2202180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6"/>
  <sheetViews>
    <sheetView zoomScale="80" zoomScaleNormal="8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T2" sqref="T2"/>
    </sheetView>
  </sheetViews>
  <sheetFormatPr baseColWidth="10" defaultColWidth="9.109375" defaultRowHeight="14.4" x14ac:dyDescent="0.3"/>
  <cols>
    <col min="1" max="1" width="13.109375" style="23" customWidth="1"/>
    <col min="2" max="2" width="8.44140625" style="23" customWidth="1"/>
    <col min="3" max="3" width="17.6640625" style="23" customWidth="1"/>
    <col min="4" max="4" width="47.44140625" style="23" customWidth="1"/>
    <col min="5" max="5" width="15.109375" style="23" customWidth="1"/>
    <col min="6" max="6" width="11" style="23" customWidth="1"/>
    <col min="7" max="7" width="21" style="23" hidden="1" customWidth="1"/>
    <col min="8" max="8" width="16.44140625" style="23" hidden="1" customWidth="1"/>
    <col min="9" max="9" width="12.44140625" style="23" customWidth="1"/>
    <col min="10" max="10" width="13.33203125" style="23" customWidth="1"/>
    <col min="11" max="11" width="8" style="23" customWidth="1"/>
    <col min="12" max="12" width="10.88671875" style="23" hidden="1" customWidth="1"/>
    <col min="13" max="13" width="8.109375" style="23" customWidth="1"/>
    <col min="14" max="14" width="12.6640625" style="23" customWidth="1"/>
    <col min="15" max="15" width="10.44140625" style="23" customWidth="1"/>
    <col min="16" max="16" width="12.6640625" style="23" customWidth="1"/>
    <col min="17" max="17" width="11" style="23" customWidth="1"/>
    <col min="18" max="18" width="13" style="23" customWidth="1"/>
    <col min="19" max="19" width="11.33203125" style="23" customWidth="1"/>
    <col min="20" max="20" width="20.6640625" style="23" customWidth="1"/>
    <col min="21" max="21" width="15.44140625" style="23" customWidth="1"/>
    <col min="22" max="22" width="9.109375" style="23"/>
    <col min="23" max="23" width="11.33203125" style="23" customWidth="1"/>
    <col min="24" max="24" width="19.6640625" style="23" hidden="1" customWidth="1"/>
    <col min="25" max="25" width="20.44140625" style="23" hidden="1" customWidth="1"/>
    <col min="26" max="26" width="20.88671875" style="23" hidden="1" customWidth="1"/>
    <col min="27" max="27" width="8.33203125" style="23" customWidth="1"/>
    <col min="28" max="28" width="21.6640625" style="23" customWidth="1"/>
    <col min="29" max="29" width="28.6640625" style="23" customWidth="1"/>
    <col min="30" max="30" width="13" style="23" bestFit="1" customWidth="1"/>
    <col min="31" max="31" width="16.109375" style="23" bestFit="1" customWidth="1"/>
    <col min="32" max="32" width="13" style="23" bestFit="1" customWidth="1"/>
    <col min="33" max="33" width="16.109375" style="23" bestFit="1" customWidth="1"/>
    <col min="34" max="35" width="13" style="23" bestFit="1" customWidth="1"/>
    <col min="36" max="36" width="16.109375" style="23" bestFit="1" customWidth="1"/>
    <col min="37" max="38" width="13" style="23" bestFit="1" customWidth="1"/>
    <col min="39" max="39" width="16.109375" style="23" bestFit="1" customWidth="1"/>
    <col min="40" max="40" width="8.109375" style="23" customWidth="1"/>
    <col min="41" max="41" width="11.109375" style="23" bestFit="1" customWidth="1"/>
    <col min="42" max="42" width="12.5546875" style="23" bestFit="1" customWidth="1"/>
    <col min="43" max="16384" width="9.109375" style="23"/>
  </cols>
  <sheetData>
    <row r="1" spans="1:26" ht="31.8" thickBot="1" x14ac:dyDescent="0.35">
      <c r="A1" s="103"/>
      <c r="B1" s="103"/>
      <c r="C1" s="103"/>
      <c r="D1" s="103"/>
      <c r="E1" s="103"/>
      <c r="F1" s="103"/>
      <c r="G1" s="141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X1" s="105" t="str">
        <f>tabhisto[[#Headers],[Date de paiement TM]]</f>
        <v>Date de paiement TM</v>
      </c>
      <c r="Y1" s="105" t="str">
        <f>tabhisto[[#Headers],[Date de paiement Mm.]]</f>
        <v>Date de paiement Mm.</v>
      </c>
      <c r="Z1" s="105" t="str">
        <f>tabhisto[[#Headers],[Date de paiement Hon.]]</f>
        <v>Date de paiement Hon.</v>
      </c>
    </row>
    <row r="2" spans="1:26" ht="31.8" thickBot="1" x14ac:dyDescent="0.35">
      <c r="A2" s="103"/>
      <c r="B2" s="103"/>
      <c r="C2" s="103"/>
      <c r="D2" s="103"/>
      <c r="E2" s="103"/>
      <c r="F2" s="103"/>
      <c r="G2" s="141"/>
      <c r="H2" s="104"/>
      <c r="I2" s="104"/>
      <c r="J2" s="104"/>
      <c r="K2" s="104"/>
      <c r="L2" s="104"/>
      <c r="M2" s="106" t="s">
        <v>80</v>
      </c>
      <c r="N2" s="107"/>
      <c r="O2" s="104"/>
      <c r="P2" s="104" t="s">
        <v>71</v>
      </c>
      <c r="Q2" s="104"/>
      <c r="R2" s="108"/>
      <c r="S2" s="109" t="s">
        <v>72</v>
      </c>
      <c r="T2" s="110" t="e">
        <f ca="1">SUMPRODUCT(Ticket_modérateur*(Date_de_paiement_TM=$R$2))+SUMPRODUCT(Montant_mutuelle*(Date_de_paiement_MM=$R$2))+SUMPRODUCT(Honoraires_complet*(Date_de_paiement_Hon.=$R$2))</f>
        <v>#REF!</v>
      </c>
      <c r="U2" s="104"/>
      <c r="X2" s="111">
        <f>N2</f>
        <v>0</v>
      </c>
      <c r="Y2" s="105"/>
      <c r="Z2" s="105"/>
    </row>
    <row r="3" spans="1:26" ht="37.200000000000003" thickBot="1" x14ac:dyDescent="0.35">
      <c r="A3" s="103"/>
      <c r="B3" s="103"/>
      <c r="C3" s="103"/>
      <c r="D3" s="103"/>
      <c r="E3" s="112" t="s">
        <v>0</v>
      </c>
      <c r="F3" s="103"/>
      <c r="G3" s="106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9" t="s">
        <v>73</v>
      </c>
      <c r="T3" s="110" t="e">
        <f ca="1">SUBTOTAL(9,Total_reçu)</f>
        <v>#REF!</v>
      </c>
      <c r="U3" s="104"/>
      <c r="X3" s="105"/>
      <c r="Y3" s="111">
        <f>N2</f>
        <v>0</v>
      </c>
      <c r="Z3" s="105"/>
    </row>
    <row r="4" spans="1:26" ht="31.2" x14ac:dyDescent="0.3">
      <c r="A4" s="103"/>
      <c r="B4" s="103"/>
      <c r="C4" s="103"/>
      <c r="D4" s="103"/>
      <c r="E4" s="103"/>
      <c r="F4" s="103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  <c r="X4" s="105"/>
      <c r="Y4" s="105"/>
      <c r="Z4" s="111">
        <f>N2</f>
        <v>0</v>
      </c>
    </row>
    <row r="5" spans="1:26" ht="47.4" thickBot="1" x14ac:dyDescent="0.35">
      <c r="A5" s="113" t="s">
        <v>1</v>
      </c>
      <c r="B5" s="114" t="s">
        <v>2</v>
      </c>
      <c r="C5" s="114" t="s">
        <v>3</v>
      </c>
      <c r="D5" s="114" t="s">
        <v>78</v>
      </c>
      <c r="E5" s="114" t="s">
        <v>77</v>
      </c>
      <c r="F5" s="114" t="s">
        <v>4</v>
      </c>
      <c r="G5" s="114" t="s">
        <v>5</v>
      </c>
      <c r="H5" s="114" t="s">
        <v>6</v>
      </c>
      <c r="I5" s="114" t="s">
        <v>7</v>
      </c>
      <c r="J5" s="114" t="s">
        <v>8</v>
      </c>
      <c r="K5" s="114" t="s">
        <v>74</v>
      </c>
      <c r="L5" s="114" t="s">
        <v>81</v>
      </c>
      <c r="M5" s="114" t="s">
        <v>75</v>
      </c>
      <c r="N5" s="115" t="s">
        <v>10</v>
      </c>
      <c r="O5" s="114" t="s">
        <v>11</v>
      </c>
      <c r="P5" s="116" t="s">
        <v>86</v>
      </c>
      <c r="Q5" s="114" t="s">
        <v>79</v>
      </c>
      <c r="R5" s="114" t="s">
        <v>12</v>
      </c>
      <c r="S5" s="114" t="s">
        <v>13</v>
      </c>
      <c r="T5" s="114" t="s">
        <v>14</v>
      </c>
      <c r="U5" s="114" t="s">
        <v>15</v>
      </c>
    </row>
    <row r="6" spans="1:26" ht="15.6" x14ac:dyDescent="0.3">
      <c r="A6" s="117"/>
      <c r="B6" s="118"/>
      <c r="C6" s="119"/>
      <c r="D6" s="120"/>
      <c r="E6" s="120"/>
      <c r="F6" s="121"/>
      <c r="G6" s="120"/>
      <c r="H6" s="120"/>
      <c r="I6" s="120"/>
      <c r="J6" s="120"/>
      <c r="K6" s="120"/>
      <c r="L6" s="121"/>
      <c r="M6" s="122"/>
      <c r="N6" s="120"/>
      <c r="O6" s="123"/>
      <c r="P6" s="120"/>
      <c r="Q6" s="123"/>
      <c r="R6" s="124"/>
      <c r="S6" s="125"/>
      <c r="T6" s="126"/>
      <c r="U6" s="120"/>
    </row>
  </sheetData>
  <mergeCells count="1">
    <mergeCell ref="G1:G2"/>
  </mergeCells>
  <conditionalFormatting sqref="T6">
    <cfRule type="cellIs" dxfId="4" priority="3" operator="equal">
      <formula>"Cloturé"</formula>
    </cfRule>
    <cfRule type="cellIs" dxfId="3" priority="4" operator="equal">
      <formula>Cloturé</formula>
    </cfRule>
  </conditionalFormatting>
  <conditionalFormatting sqref="A6:U6">
    <cfRule type="expression" dxfId="2" priority="1">
      <formula>AND($R$2&lt;&gt;"",OR($N6=$R$2,$P6=$R$2,$R6=$R$2))</formula>
    </cfRule>
  </conditionalFormatting>
  <dataValidations count="1">
    <dataValidation type="list" allowBlank="1" showInputMessage="1" showErrorMessage="1" sqref="T6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4" fitToHeight="2" orientation="portrait" horizontalDpi="4294967293" verticalDpi="4294967293" r:id="rId1"/>
  <headerFooter>
    <oddFooter>&amp;R&amp;18Page &amp;P sur 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46"/>
  <sheetViews>
    <sheetView workbookViewId="0">
      <selection activeCell="G7" sqref="G7"/>
    </sheetView>
  </sheetViews>
  <sheetFormatPr baseColWidth="10" defaultColWidth="11.44140625" defaultRowHeight="14.4" x14ac:dyDescent="0.3"/>
  <cols>
    <col min="1" max="1" width="18.6640625" style="23" customWidth="1"/>
    <col min="2" max="2" width="13.21875" style="23" customWidth="1"/>
    <col min="3" max="3" width="11.44140625" style="23"/>
    <col min="4" max="4" width="19.77734375" style="23" customWidth="1"/>
    <col min="5" max="5" width="26" style="23" customWidth="1"/>
    <col min="6" max="6" width="11.44140625" style="23"/>
    <col min="7" max="7" width="19.88671875" style="23" customWidth="1"/>
    <col min="8" max="8" width="26.44140625" style="23" customWidth="1"/>
    <col min="9" max="9" width="11.44140625" style="23"/>
    <col min="10" max="10" width="27.109375" style="23" customWidth="1"/>
    <col min="11" max="11" width="8.88671875" style="23" customWidth="1"/>
    <col min="12" max="16384" width="11.44140625" style="23"/>
  </cols>
  <sheetData>
    <row r="1" spans="1:11" x14ac:dyDescent="0.3">
      <c r="A1" s="142" t="s">
        <v>69</v>
      </c>
      <c r="B1" s="142"/>
      <c r="C1" s="142"/>
      <c r="D1" s="142"/>
      <c r="E1" s="142"/>
      <c r="F1" s="142"/>
      <c r="G1" s="142"/>
      <c r="H1" s="142"/>
    </row>
    <row r="2" spans="1:11" x14ac:dyDescent="0.3">
      <c r="A2" s="142"/>
      <c r="B2" s="142"/>
      <c r="C2" s="142"/>
      <c r="D2" s="142"/>
      <c r="E2" s="142"/>
      <c r="F2" s="142"/>
      <c r="G2" s="142"/>
      <c r="H2" s="142"/>
    </row>
    <row r="3" spans="1:11" x14ac:dyDescent="0.3">
      <c r="A3" s="142"/>
      <c r="B3" s="142"/>
      <c r="C3" s="142"/>
      <c r="D3" s="142"/>
      <c r="E3" s="142"/>
      <c r="F3" s="142"/>
      <c r="G3" s="142"/>
      <c r="H3" s="142"/>
    </row>
    <row r="5" spans="1:11" x14ac:dyDescent="0.3">
      <c r="A5" s="127" t="s">
        <v>10</v>
      </c>
      <c r="B5" s="23" t="s">
        <v>1183</v>
      </c>
      <c r="D5" s="127" t="s">
        <v>86</v>
      </c>
      <c r="E5" s="23" t="s">
        <v>1183</v>
      </c>
      <c r="G5" s="127" t="s">
        <v>12</v>
      </c>
      <c r="H5" s="23" t="s">
        <v>1184</v>
      </c>
    </row>
    <row r="7" spans="1:11" x14ac:dyDescent="0.3">
      <c r="A7" s="127" t="s">
        <v>66</v>
      </c>
      <c r="B7" s="23" t="s">
        <v>84</v>
      </c>
      <c r="D7" s="127" t="s">
        <v>66</v>
      </c>
      <c r="E7" s="23" t="s">
        <v>68</v>
      </c>
      <c r="G7" s="127" t="s">
        <v>66</v>
      </c>
      <c r="H7" s="23" t="s">
        <v>85</v>
      </c>
      <c r="J7" s="23" t="s">
        <v>66</v>
      </c>
      <c r="K7" s="23" t="s">
        <v>70</v>
      </c>
    </row>
    <row r="8" spans="1:11" x14ac:dyDescent="0.3">
      <c r="A8" s="128" t="s">
        <v>1183</v>
      </c>
      <c r="B8" s="129"/>
      <c r="D8" s="128" t="s">
        <v>1183</v>
      </c>
      <c r="E8" s="129"/>
      <c r="G8" s="128" t="s">
        <v>67</v>
      </c>
      <c r="H8" s="129"/>
      <c r="J8" s="23" t="s">
        <v>91</v>
      </c>
      <c r="K8" s="130">
        <f t="shared" ref="K8:K71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3">
      <c r="A9" s="128" t="s">
        <v>67</v>
      </c>
      <c r="B9" s="129"/>
      <c r="D9" s="128" t="s">
        <v>67</v>
      </c>
      <c r="E9" s="129"/>
      <c r="G9"/>
      <c r="H9"/>
      <c r="J9" s="23" t="s">
        <v>92</v>
      </c>
      <c r="K9" s="130">
        <f t="shared" si="0"/>
        <v>0</v>
      </c>
    </row>
    <row r="10" spans="1:11" x14ac:dyDescent="0.3">
      <c r="A10"/>
      <c r="B10"/>
      <c r="J10" s="27" t="s">
        <v>93</v>
      </c>
      <c r="K10" s="130">
        <f t="shared" si="0"/>
        <v>0</v>
      </c>
    </row>
    <row r="11" spans="1:11" x14ac:dyDescent="0.3">
      <c r="J11" s="23" t="s">
        <v>94</v>
      </c>
      <c r="K11" s="130">
        <f t="shared" si="0"/>
        <v>0</v>
      </c>
    </row>
    <row r="12" spans="1:11" x14ac:dyDescent="0.3">
      <c r="J12" s="27" t="s">
        <v>95</v>
      </c>
      <c r="K12" s="130">
        <f t="shared" si="0"/>
        <v>0</v>
      </c>
    </row>
    <row r="13" spans="1:11" x14ac:dyDescent="0.3">
      <c r="J13" s="27" t="s">
        <v>96</v>
      </c>
      <c r="K13" s="130">
        <f t="shared" si="0"/>
        <v>0</v>
      </c>
    </row>
    <row r="14" spans="1:11" x14ac:dyDescent="0.3">
      <c r="J14" s="27" t="s">
        <v>126</v>
      </c>
      <c r="K14" s="130">
        <f t="shared" si="0"/>
        <v>0</v>
      </c>
    </row>
    <row r="15" spans="1:11" x14ac:dyDescent="0.3">
      <c r="J15" s="27" t="s">
        <v>127</v>
      </c>
      <c r="K15" s="130">
        <f t="shared" si="0"/>
        <v>0</v>
      </c>
    </row>
    <row r="16" spans="1:11" x14ac:dyDescent="0.3">
      <c r="J16" s="27" t="s">
        <v>128</v>
      </c>
      <c r="K16" s="130">
        <f t="shared" si="0"/>
        <v>0</v>
      </c>
    </row>
    <row r="17" spans="10:11" x14ac:dyDescent="0.3">
      <c r="J17" s="27" t="s">
        <v>129</v>
      </c>
      <c r="K17" s="130">
        <f t="shared" si="0"/>
        <v>0</v>
      </c>
    </row>
    <row r="18" spans="10:11" x14ac:dyDescent="0.3">
      <c r="J18" s="27" t="s">
        <v>130</v>
      </c>
      <c r="K18" s="130">
        <f t="shared" si="0"/>
        <v>0</v>
      </c>
    </row>
    <row r="19" spans="10:11" x14ac:dyDescent="0.3">
      <c r="J19" s="27" t="s">
        <v>131</v>
      </c>
      <c r="K19" s="130">
        <f t="shared" si="0"/>
        <v>0</v>
      </c>
    </row>
    <row r="20" spans="10:11" x14ac:dyDescent="0.3">
      <c r="J20" s="27" t="s">
        <v>132</v>
      </c>
      <c r="K20" s="130">
        <f t="shared" si="0"/>
        <v>0</v>
      </c>
    </row>
    <row r="21" spans="10:11" x14ac:dyDescent="0.3">
      <c r="J21" s="27" t="s">
        <v>133</v>
      </c>
      <c r="K21" s="130">
        <f t="shared" si="0"/>
        <v>0</v>
      </c>
    </row>
    <row r="22" spans="10:11" x14ac:dyDescent="0.3">
      <c r="J22" s="27" t="s">
        <v>134</v>
      </c>
      <c r="K22" s="130">
        <f t="shared" si="0"/>
        <v>0</v>
      </c>
    </row>
    <row r="23" spans="10:11" x14ac:dyDescent="0.3">
      <c r="J23" s="27" t="s">
        <v>135</v>
      </c>
      <c r="K23" s="130">
        <f t="shared" si="0"/>
        <v>0</v>
      </c>
    </row>
    <row r="24" spans="10:11" x14ac:dyDescent="0.3">
      <c r="J24" s="27" t="s">
        <v>136</v>
      </c>
      <c r="K24" s="130">
        <f t="shared" si="0"/>
        <v>0</v>
      </c>
    </row>
    <row r="25" spans="10:11" x14ac:dyDescent="0.3">
      <c r="J25" s="27" t="s">
        <v>137</v>
      </c>
      <c r="K25" s="130">
        <f t="shared" si="0"/>
        <v>0</v>
      </c>
    </row>
    <row r="26" spans="10:11" x14ac:dyDescent="0.3">
      <c r="J26" s="27" t="s">
        <v>138</v>
      </c>
      <c r="K26" s="130">
        <f t="shared" si="0"/>
        <v>0</v>
      </c>
    </row>
    <row r="27" spans="10:11" x14ac:dyDescent="0.3">
      <c r="J27" s="27" t="s">
        <v>139</v>
      </c>
      <c r="K27" s="130">
        <f t="shared" si="0"/>
        <v>0</v>
      </c>
    </row>
    <row r="28" spans="10:11" x14ac:dyDescent="0.3">
      <c r="J28" s="27" t="s">
        <v>140</v>
      </c>
      <c r="K28" s="130">
        <f t="shared" si="0"/>
        <v>0</v>
      </c>
    </row>
    <row r="29" spans="10:11" x14ac:dyDescent="0.3">
      <c r="J29" s="27" t="s">
        <v>141</v>
      </c>
      <c r="K29" s="130">
        <f t="shared" si="0"/>
        <v>0</v>
      </c>
    </row>
    <row r="30" spans="10:11" x14ac:dyDescent="0.3">
      <c r="J30" s="27" t="s">
        <v>142</v>
      </c>
      <c r="K30" s="130">
        <f t="shared" si="0"/>
        <v>0</v>
      </c>
    </row>
    <row r="31" spans="10:11" x14ac:dyDescent="0.3">
      <c r="J31" s="27" t="s">
        <v>143</v>
      </c>
      <c r="K31" s="130">
        <f t="shared" si="0"/>
        <v>0</v>
      </c>
    </row>
    <row r="32" spans="10:11" x14ac:dyDescent="0.3">
      <c r="J32" s="27" t="s">
        <v>144</v>
      </c>
      <c r="K32" s="130">
        <f t="shared" si="0"/>
        <v>0</v>
      </c>
    </row>
    <row r="33" spans="10:11" x14ac:dyDescent="0.3">
      <c r="J33" s="27" t="s">
        <v>145</v>
      </c>
      <c r="K33" s="130">
        <f t="shared" si="0"/>
        <v>0</v>
      </c>
    </row>
    <row r="34" spans="10:11" x14ac:dyDescent="0.3">
      <c r="J34" s="27" t="s">
        <v>146</v>
      </c>
      <c r="K34" s="130">
        <f t="shared" si="0"/>
        <v>0</v>
      </c>
    </row>
    <row r="35" spans="10:11" x14ac:dyDescent="0.3">
      <c r="J35" s="27" t="s">
        <v>147</v>
      </c>
      <c r="K35" s="130">
        <f t="shared" si="0"/>
        <v>0</v>
      </c>
    </row>
    <row r="36" spans="10:11" x14ac:dyDescent="0.3">
      <c r="J36" s="27" t="s">
        <v>148</v>
      </c>
      <c r="K36" s="130">
        <f t="shared" si="0"/>
        <v>0</v>
      </c>
    </row>
    <row r="37" spans="10:11" x14ac:dyDescent="0.3">
      <c r="J37" s="27" t="s">
        <v>149</v>
      </c>
      <c r="K37" s="130">
        <f t="shared" si="0"/>
        <v>0</v>
      </c>
    </row>
    <row r="38" spans="10:11" x14ac:dyDescent="0.3">
      <c r="J38" s="27" t="s">
        <v>150</v>
      </c>
      <c r="K38" s="130">
        <f t="shared" si="0"/>
        <v>0</v>
      </c>
    </row>
    <row r="39" spans="10:11" x14ac:dyDescent="0.3">
      <c r="J39" s="27" t="s">
        <v>255</v>
      </c>
      <c r="K39" s="130">
        <f t="shared" si="0"/>
        <v>0</v>
      </c>
    </row>
    <row r="40" spans="10:11" x14ac:dyDescent="0.3">
      <c r="J40" s="27" t="s">
        <v>256</v>
      </c>
      <c r="K40" s="130">
        <f t="shared" si="0"/>
        <v>0</v>
      </c>
    </row>
    <row r="41" spans="10:11" x14ac:dyDescent="0.3">
      <c r="J41" s="27" t="s">
        <v>257</v>
      </c>
      <c r="K41" s="130">
        <f t="shared" si="0"/>
        <v>0</v>
      </c>
    </row>
    <row r="42" spans="10:11" x14ac:dyDescent="0.3">
      <c r="J42" s="27" t="s">
        <v>258</v>
      </c>
      <c r="K42" s="130">
        <f t="shared" si="0"/>
        <v>0</v>
      </c>
    </row>
    <row r="43" spans="10:11" x14ac:dyDescent="0.3">
      <c r="J43" s="27" t="s">
        <v>259</v>
      </c>
      <c r="K43" s="130">
        <f t="shared" si="0"/>
        <v>0</v>
      </c>
    </row>
    <row r="44" spans="10:11" x14ac:dyDescent="0.3">
      <c r="J44" s="27" t="s">
        <v>260</v>
      </c>
      <c r="K44" s="130">
        <f t="shared" si="0"/>
        <v>0</v>
      </c>
    </row>
    <row r="45" spans="10:11" x14ac:dyDescent="0.3">
      <c r="J45" s="27" t="s">
        <v>261</v>
      </c>
      <c r="K45" s="130">
        <f t="shared" si="0"/>
        <v>0</v>
      </c>
    </row>
    <row r="46" spans="10:11" x14ac:dyDescent="0.3">
      <c r="J46" s="27" t="s">
        <v>262</v>
      </c>
      <c r="K46" s="130">
        <f t="shared" si="0"/>
        <v>0</v>
      </c>
    </row>
    <row r="47" spans="10:11" x14ac:dyDescent="0.3">
      <c r="J47" s="27" t="s">
        <v>263</v>
      </c>
      <c r="K47" s="130">
        <f t="shared" si="0"/>
        <v>0</v>
      </c>
    </row>
    <row r="48" spans="10:11" x14ac:dyDescent="0.3">
      <c r="J48" s="27" t="s">
        <v>264</v>
      </c>
      <c r="K48" s="130">
        <f t="shared" si="0"/>
        <v>0</v>
      </c>
    </row>
    <row r="49" spans="10:11" x14ac:dyDescent="0.3">
      <c r="J49" s="27" t="s">
        <v>265</v>
      </c>
      <c r="K49" s="130">
        <f t="shared" si="0"/>
        <v>0</v>
      </c>
    </row>
    <row r="50" spans="10:11" x14ac:dyDescent="0.3">
      <c r="J50" s="27" t="s">
        <v>266</v>
      </c>
      <c r="K50" s="130">
        <f t="shared" si="0"/>
        <v>0</v>
      </c>
    </row>
    <row r="51" spans="10:11" x14ac:dyDescent="0.3">
      <c r="J51" s="27" t="s">
        <v>267</v>
      </c>
      <c r="K51" s="130">
        <f t="shared" si="0"/>
        <v>0</v>
      </c>
    </row>
    <row r="52" spans="10:11" x14ac:dyDescent="0.3">
      <c r="J52" s="27" t="s">
        <v>268</v>
      </c>
      <c r="K52" s="130">
        <f t="shared" si="0"/>
        <v>0</v>
      </c>
    </row>
    <row r="53" spans="10:11" x14ac:dyDescent="0.3">
      <c r="J53" s="27" t="s">
        <v>269</v>
      </c>
      <c r="K53" s="130">
        <f t="shared" si="0"/>
        <v>0</v>
      </c>
    </row>
    <row r="54" spans="10:11" x14ac:dyDescent="0.3">
      <c r="J54" s="27" t="s">
        <v>270</v>
      </c>
      <c r="K54" s="130">
        <f t="shared" si="0"/>
        <v>0</v>
      </c>
    </row>
    <row r="55" spans="10:11" x14ac:dyDescent="0.3">
      <c r="J55" s="27" t="s">
        <v>271</v>
      </c>
      <c r="K55" s="130">
        <f t="shared" si="0"/>
        <v>0</v>
      </c>
    </row>
    <row r="56" spans="10:11" x14ac:dyDescent="0.3">
      <c r="J56" s="27" t="s">
        <v>272</v>
      </c>
      <c r="K56" s="130">
        <f t="shared" si="0"/>
        <v>0</v>
      </c>
    </row>
    <row r="57" spans="10:11" x14ac:dyDescent="0.3">
      <c r="J57" s="27" t="s">
        <v>273</v>
      </c>
      <c r="K57" s="130">
        <f t="shared" si="0"/>
        <v>0</v>
      </c>
    </row>
    <row r="58" spans="10:11" x14ac:dyDescent="0.3">
      <c r="J58" s="27" t="s">
        <v>274</v>
      </c>
      <c r="K58" s="130">
        <f t="shared" si="0"/>
        <v>0</v>
      </c>
    </row>
    <row r="59" spans="10:11" x14ac:dyDescent="0.3">
      <c r="J59" s="27" t="s">
        <v>468</v>
      </c>
      <c r="K59" s="130">
        <f t="shared" si="0"/>
        <v>0</v>
      </c>
    </row>
    <row r="60" spans="10:11" x14ac:dyDescent="0.3">
      <c r="J60" s="27" t="s">
        <v>469</v>
      </c>
      <c r="K60" s="130">
        <f t="shared" si="0"/>
        <v>0</v>
      </c>
    </row>
    <row r="61" spans="10:11" x14ac:dyDescent="0.3">
      <c r="J61" s="27" t="s">
        <v>470</v>
      </c>
      <c r="K61" s="130">
        <f t="shared" si="0"/>
        <v>0</v>
      </c>
    </row>
    <row r="62" spans="10:11" x14ac:dyDescent="0.3">
      <c r="J62" s="27" t="s">
        <v>471</v>
      </c>
      <c r="K62" s="130">
        <f t="shared" si="0"/>
        <v>0</v>
      </c>
    </row>
    <row r="63" spans="10:11" x14ac:dyDescent="0.3">
      <c r="J63" s="27" t="s">
        <v>472</v>
      </c>
      <c r="K63" s="130">
        <f t="shared" si="0"/>
        <v>0</v>
      </c>
    </row>
    <row r="64" spans="10:11" x14ac:dyDescent="0.3">
      <c r="J64" s="27" t="s">
        <v>473</v>
      </c>
      <c r="K64" s="130">
        <f t="shared" si="0"/>
        <v>0</v>
      </c>
    </row>
    <row r="65" spans="10:11" x14ac:dyDescent="0.3">
      <c r="J65" s="27" t="s">
        <v>474</v>
      </c>
      <c r="K65" s="130">
        <f t="shared" si="0"/>
        <v>0</v>
      </c>
    </row>
    <row r="66" spans="10:11" x14ac:dyDescent="0.3">
      <c r="J66" s="27" t="s">
        <v>475</v>
      </c>
      <c r="K66" s="130">
        <f t="shared" si="0"/>
        <v>0</v>
      </c>
    </row>
    <row r="67" spans="10:11" x14ac:dyDescent="0.3">
      <c r="J67" s="27" t="s">
        <v>476</v>
      </c>
      <c r="K67" s="130">
        <f t="shared" si="0"/>
        <v>0</v>
      </c>
    </row>
    <row r="68" spans="10:11" x14ac:dyDescent="0.3">
      <c r="J68" s="27" t="s">
        <v>477</v>
      </c>
      <c r="K68" s="130">
        <f t="shared" si="0"/>
        <v>0</v>
      </c>
    </row>
    <row r="69" spans="10:11" x14ac:dyDescent="0.3">
      <c r="J69" s="27" t="s">
        <v>478</v>
      </c>
      <c r="K69" s="130">
        <f t="shared" si="0"/>
        <v>0</v>
      </c>
    </row>
    <row r="70" spans="10:11" x14ac:dyDescent="0.3">
      <c r="J70" s="27" t="s">
        <v>479</v>
      </c>
      <c r="K70" s="130">
        <f t="shared" si="0"/>
        <v>0</v>
      </c>
    </row>
    <row r="71" spans="10:11" x14ac:dyDescent="0.3">
      <c r="J71" s="27" t="s">
        <v>480</v>
      </c>
      <c r="K71" s="130">
        <f t="shared" si="0"/>
        <v>0</v>
      </c>
    </row>
    <row r="72" spans="10:11" x14ac:dyDescent="0.3">
      <c r="J72" s="27" t="s">
        <v>481</v>
      </c>
      <c r="K72" s="130">
        <f t="shared" ref="K72:K135" si="1">IF(ISERROR(GETPIVOTDATA($A$7,"Total " &amp; J72)),0,GETPIVOTDATA($A$7,"Total " &amp; J72))+IF(ISERROR(GETPIVOTDATA($D$7,"Total " &amp; J72)),0,GETPIVOTDATA($D$7,"Total " &amp; J72))+IF(ISERROR(GETPIVOTDATA($G$7,"Total " &amp; J72)),0,GETPIVOTDATA($G$7,"Total " &amp; J72))</f>
        <v>0</v>
      </c>
    </row>
    <row r="73" spans="10:11" x14ac:dyDescent="0.3">
      <c r="J73" s="27" t="s">
        <v>482</v>
      </c>
      <c r="K73" s="130">
        <f t="shared" si="1"/>
        <v>0</v>
      </c>
    </row>
    <row r="74" spans="10:11" x14ac:dyDescent="0.3">
      <c r="J74" s="27" t="s">
        <v>483</v>
      </c>
      <c r="K74" s="130">
        <f t="shared" si="1"/>
        <v>0</v>
      </c>
    </row>
    <row r="75" spans="10:11" x14ac:dyDescent="0.3">
      <c r="J75" s="27" t="s">
        <v>484</v>
      </c>
      <c r="K75" s="130">
        <f t="shared" si="1"/>
        <v>0</v>
      </c>
    </row>
    <row r="76" spans="10:11" x14ac:dyDescent="0.3">
      <c r="J76" s="27" t="s">
        <v>485</v>
      </c>
      <c r="K76" s="130">
        <f t="shared" si="1"/>
        <v>0</v>
      </c>
    </row>
    <row r="77" spans="10:11" x14ac:dyDescent="0.3">
      <c r="J77" s="27" t="s">
        <v>486</v>
      </c>
      <c r="K77" s="130">
        <f t="shared" si="1"/>
        <v>0</v>
      </c>
    </row>
    <row r="78" spans="10:11" x14ac:dyDescent="0.3">
      <c r="J78" s="27" t="s">
        <v>487</v>
      </c>
      <c r="K78" s="130">
        <f t="shared" si="1"/>
        <v>0</v>
      </c>
    </row>
    <row r="79" spans="10:11" x14ac:dyDescent="0.3">
      <c r="J79" s="27" t="s">
        <v>488</v>
      </c>
      <c r="K79" s="130">
        <f t="shared" si="1"/>
        <v>0</v>
      </c>
    </row>
    <row r="80" spans="10:11" x14ac:dyDescent="0.3">
      <c r="J80" s="27" t="s">
        <v>489</v>
      </c>
      <c r="K80" s="130">
        <f t="shared" si="1"/>
        <v>0</v>
      </c>
    </row>
    <row r="81" spans="10:11" x14ac:dyDescent="0.3">
      <c r="J81" s="27" t="s">
        <v>490</v>
      </c>
      <c r="K81" s="130">
        <f t="shared" si="1"/>
        <v>0</v>
      </c>
    </row>
    <row r="82" spans="10:11" x14ac:dyDescent="0.3">
      <c r="J82" s="27" t="s">
        <v>491</v>
      </c>
      <c r="K82" s="130">
        <f t="shared" si="1"/>
        <v>0</v>
      </c>
    </row>
    <row r="83" spans="10:11" x14ac:dyDescent="0.3">
      <c r="J83" s="27" t="s">
        <v>492</v>
      </c>
      <c r="K83" s="130">
        <f t="shared" si="1"/>
        <v>0</v>
      </c>
    </row>
    <row r="84" spans="10:11" x14ac:dyDescent="0.3">
      <c r="J84" s="27" t="s">
        <v>493</v>
      </c>
      <c r="K84" s="130">
        <f t="shared" si="1"/>
        <v>0</v>
      </c>
    </row>
    <row r="85" spans="10:11" x14ac:dyDescent="0.3">
      <c r="J85" s="27" t="s">
        <v>494</v>
      </c>
      <c r="K85" s="130">
        <f t="shared" si="1"/>
        <v>0</v>
      </c>
    </row>
    <row r="86" spans="10:11" x14ac:dyDescent="0.3">
      <c r="J86" s="27" t="s">
        <v>495</v>
      </c>
      <c r="K86" s="130">
        <f t="shared" si="1"/>
        <v>0</v>
      </c>
    </row>
    <row r="87" spans="10:11" x14ac:dyDescent="0.3">
      <c r="J87" s="27" t="s">
        <v>496</v>
      </c>
      <c r="K87" s="130">
        <f t="shared" si="1"/>
        <v>0</v>
      </c>
    </row>
    <row r="88" spans="10:11" x14ac:dyDescent="0.3">
      <c r="J88" s="27" t="s">
        <v>508</v>
      </c>
      <c r="K88" s="130">
        <f t="shared" si="1"/>
        <v>0</v>
      </c>
    </row>
    <row r="89" spans="10:11" x14ac:dyDescent="0.3">
      <c r="J89" s="27" t="s">
        <v>509</v>
      </c>
      <c r="K89" s="130">
        <f t="shared" si="1"/>
        <v>0</v>
      </c>
    </row>
    <row r="90" spans="10:11" x14ac:dyDescent="0.3">
      <c r="J90" s="27" t="s">
        <v>510</v>
      </c>
      <c r="K90" s="130">
        <f t="shared" si="1"/>
        <v>0</v>
      </c>
    </row>
    <row r="91" spans="10:11" x14ac:dyDescent="0.3">
      <c r="J91" s="27" t="s">
        <v>533</v>
      </c>
      <c r="K91" s="130">
        <f t="shared" si="1"/>
        <v>0</v>
      </c>
    </row>
    <row r="92" spans="10:11" x14ac:dyDescent="0.3">
      <c r="J92" s="27" t="s">
        <v>534</v>
      </c>
      <c r="K92" s="130">
        <f t="shared" si="1"/>
        <v>0</v>
      </c>
    </row>
    <row r="93" spans="10:11" x14ac:dyDescent="0.3">
      <c r="J93" s="27" t="s">
        <v>536</v>
      </c>
      <c r="K93" s="130">
        <f t="shared" si="1"/>
        <v>0</v>
      </c>
    </row>
    <row r="94" spans="10:11" x14ac:dyDescent="0.3">
      <c r="J94" s="27" t="s">
        <v>537</v>
      </c>
      <c r="K94" s="130">
        <f t="shared" si="1"/>
        <v>0</v>
      </c>
    </row>
    <row r="95" spans="10:11" x14ac:dyDescent="0.3">
      <c r="J95" s="27" t="s">
        <v>535</v>
      </c>
      <c r="K95" s="130">
        <f t="shared" si="1"/>
        <v>0</v>
      </c>
    </row>
    <row r="96" spans="10:11" x14ac:dyDescent="0.3">
      <c r="J96" s="27" t="s">
        <v>538</v>
      </c>
      <c r="K96" s="130">
        <f t="shared" si="1"/>
        <v>0</v>
      </c>
    </row>
    <row r="97" spans="10:11" x14ac:dyDescent="0.3">
      <c r="J97" s="27" t="s">
        <v>571</v>
      </c>
      <c r="K97" s="130">
        <f t="shared" si="1"/>
        <v>0</v>
      </c>
    </row>
    <row r="98" spans="10:11" x14ac:dyDescent="0.3">
      <c r="J98" s="27" t="s">
        <v>572</v>
      </c>
      <c r="K98" s="130">
        <f t="shared" si="1"/>
        <v>0</v>
      </c>
    </row>
    <row r="99" spans="10:11" x14ac:dyDescent="0.3">
      <c r="J99" s="27" t="s">
        <v>573</v>
      </c>
      <c r="K99" s="130">
        <f t="shared" si="1"/>
        <v>0</v>
      </c>
    </row>
    <row r="100" spans="10:11" x14ac:dyDescent="0.3">
      <c r="J100" s="27" t="s">
        <v>574</v>
      </c>
      <c r="K100" s="130">
        <f t="shared" si="1"/>
        <v>0</v>
      </c>
    </row>
    <row r="101" spans="10:11" x14ac:dyDescent="0.3">
      <c r="J101" s="27" t="s">
        <v>575</v>
      </c>
      <c r="K101" s="130">
        <f t="shared" si="1"/>
        <v>0</v>
      </c>
    </row>
    <row r="102" spans="10:11" x14ac:dyDescent="0.3">
      <c r="J102" s="27" t="s">
        <v>576</v>
      </c>
      <c r="K102" s="130">
        <f t="shared" si="1"/>
        <v>0</v>
      </c>
    </row>
    <row r="103" spans="10:11" x14ac:dyDescent="0.3">
      <c r="J103" s="27" t="s">
        <v>577</v>
      </c>
      <c r="K103" s="130">
        <f t="shared" si="1"/>
        <v>0</v>
      </c>
    </row>
    <row r="104" spans="10:11" x14ac:dyDescent="0.3">
      <c r="J104" s="27" t="s">
        <v>578</v>
      </c>
      <c r="K104" s="130">
        <f t="shared" si="1"/>
        <v>0</v>
      </c>
    </row>
    <row r="105" spans="10:11" x14ac:dyDescent="0.3">
      <c r="J105" s="27" t="s">
        <v>582</v>
      </c>
      <c r="K105" s="130">
        <f t="shared" si="1"/>
        <v>0</v>
      </c>
    </row>
    <row r="106" spans="10:11" x14ac:dyDescent="0.3">
      <c r="J106" s="27" t="s">
        <v>583</v>
      </c>
      <c r="K106" s="130">
        <f t="shared" si="1"/>
        <v>0</v>
      </c>
    </row>
    <row r="107" spans="10:11" x14ac:dyDescent="0.3">
      <c r="J107" s="27" t="s">
        <v>615</v>
      </c>
      <c r="K107" s="130">
        <f t="shared" si="1"/>
        <v>0</v>
      </c>
    </row>
    <row r="108" spans="10:11" x14ac:dyDescent="0.3">
      <c r="J108" s="27" t="s">
        <v>616</v>
      </c>
      <c r="K108" s="130">
        <f t="shared" si="1"/>
        <v>0</v>
      </c>
    </row>
    <row r="109" spans="10:11" x14ac:dyDescent="0.3">
      <c r="J109" s="27" t="s">
        <v>617</v>
      </c>
      <c r="K109" s="130">
        <f t="shared" si="1"/>
        <v>0</v>
      </c>
    </row>
    <row r="110" spans="10:11" x14ac:dyDescent="0.3">
      <c r="J110" s="27" t="s">
        <v>618</v>
      </c>
      <c r="K110" s="130">
        <f t="shared" si="1"/>
        <v>0</v>
      </c>
    </row>
    <row r="111" spans="10:11" x14ac:dyDescent="0.3">
      <c r="J111" s="27" t="s">
        <v>620</v>
      </c>
      <c r="K111" s="130">
        <f t="shared" si="1"/>
        <v>0</v>
      </c>
    </row>
    <row r="112" spans="10:11" x14ac:dyDescent="0.3">
      <c r="J112" s="27" t="s">
        <v>619</v>
      </c>
      <c r="K112" s="130">
        <f t="shared" si="1"/>
        <v>0</v>
      </c>
    </row>
    <row r="113" spans="10:11" x14ac:dyDescent="0.3">
      <c r="J113" s="27" t="s">
        <v>622</v>
      </c>
      <c r="K113" s="130">
        <f t="shared" si="1"/>
        <v>0</v>
      </c>
    </row>
    <row r="114" spans="10:11" x14ac:dyDescent="0.3">
      <c r="J114" s="27" t="s">
        <v>623</v>
      </c>
      <c r="K114" s="130">
        <f t="shared" si="1"/>
        <v>0</v>
      </c>
    </row>
    <row r="115" spans="10:11" x14ac:dyDescent="0.3">
      <c r="J115" s="27" t="s">
        <v>621</v>
      </c>
      <c r="K115" s="130">
        <f t="shared" si="1"/>
        <v>0</v>
      </c>
    </row>
    <row r="116" spans="10:11" x14ac:dyDescent="0.3">
      <c r="J116" s="27" t="s">
        <v>632</v>
      </c>
      <c r="K116" s="130">
        <f t="shared" si="1"/>
        <v>0</v>
      </c>
    </row>
    <row r="117" spans="10:11" x14ac:dyDescent="0.3">
      <c r="J117" s="27" t="s">
        <v>633</v>
      </c>
      <c r="K117" s="130">
        <f t="shared" si="1"/>
        <v>0</v>
      </c>
    </row>
    <row r="118" spans="10:11" x14ac:dyDescent="0.3">
      <c r="J118" s="27" t="s">
        <v>667</v>
      </c>
      <c r="K118" s="130">
        <f t="shared" si="1"/>
        <v>0</v>
      </c>
    </row>
    <row r="119" spans="10:11" x14ac:dyDescent="0.3">
      <c r="J119" s="27" t="s">
        <v>669</v>
      </c>
      <c r="K119" s="130">
        <f t="shared" si="1"/>
        <v>0</v>
      </c>
    </row>
    <row r="120" spans="10:11" x14ac:dyDescent="0.3">
      <c r="J120" s="27" t="s">
        <v>670</v>
      </c>
      <c r="K120" s="130">
        <f t="shared" si="1"/>
        <v>0</v>
      </c>
    </row>
    <row r="121" spans="10:11" x14ac:dyDescent="0.3">
      <c r="J121" s="27" t="s">
        <v>671</v>
      </c>
      <c r="K121" s="130">
        <f t="shared" si="1"/>
        <v>0</v>
      </c>
    </row>
    <row r="122" spans="10:11" x14ac:dyDescent="0.3">
      <c r="J122" s="27" t="s">
        <v>672</v>
      </c>
      <c r="K122" s="130">
        <f t="shared" si="1"/>
        <v>0</v>
      </c>
    </row>
    <row r="123" spans="10:11" x14ac:dyDescent="0.3">
      <c r="J123" s="27" t="s">
        <v>673</v>
      </c>
      <c r="K123" s="130">
        <f t="shared" si="1"/>
        <v>0</v>
      </c>
    </row>
    <row r="124" spans="10:11" x14ac:dyDescent="0.3">
      <c r="J124" s="27" t="s">
        <v>674</v>
      </c>
      <c r="K124" s="130">
        <f t="shared" si="1"/>
        <v>0</v>
      </c>
    </row>
    <row r="125" spans="10:11" x14ac:dyDescent="0.3">
      <c r="J125" s="27" t="s">
        <v>668</v>
      </c>
      <c r="K125" s="130">
        <f t="shared" si="1"/>
        <v>0</v>
      </c>
    </row>
    <row r="126" spans="10:11" x14ac:dyDescent="0.3">
      <c r="J126" s="27" t="s">
        <v>675</v>
      </c>
      <c r="K126" s="130">
        <f t="shared" si="1"/>
        <v>0</v>
      </c>
    </row>
    <row r="127" spans="10:11" x14ac:dyDescent="0.3">
      <c r="J127" s="27" t="s">
        <v>676</v>
      </c>
      <c r="K127" s="130">
        <f t="shared" si="1"/>
        <v>0</v>
      </c>
    </row>
    <row r="128" spans="10:11" x14ac:dyDescent="0.3">
      <c r="J128" s="27" t="s">
        <v>711</v>
      </c>
      <c r="K128" s="130">
        <f t="shared" si="1"/>
        <v>0</v>
      </c>
    </row>
    <row r="129" spans="10:11" x14ac:dyDescent="0.3">
      <c r="J129" s="27" t="s">
        <v>712</v>
      </c>
      <c r="K129" s="130">
        <f t="shared" si="1"/>
        <v>0</v>
      </c>
    </row>
    <row r="130" spans="10:11" x14ac:dyDescent="0.3">
      <c r="J130" s="27" t="s">
        <v>713</v>
      </c>
      <c r="K130" s="130">
        <f t="shared" si="1"/>
        <v>0</v>
      </c>
    </row>
    <row r="131" spans="10:11" x14ac:dyDescent="0.3">
      <c r="J131" s="27" t="s">
        <v>714</v>
      </c>
      <c r="K131" s="130">
        <f t="shared" si="1"/>
        <v>0</v>
      </c>
    </row>
    <row r="132" spans="10:11" x14ac:dyDescent="0.3">
      <c r="J132" s="27" t="s">
        <v>715</v>
      </c>
      <c r="K132" s="130">
        <f t="shared" si="1"/>
        <v>0</v>
      </c>
    </row>
    <row r="133" spans="10:11" x14ac:dyDescent="0.3">
      <c r="J133" s="27" t="s">
        <v>716</v>
      </c>
      <c r="K133" s="130">
        <f t="shared" si="1"/>
        <v>0</v>
      </c>
    </row>
    <row r="134" spans="10:11" x14ac:dyDescent="0.3">
      <c r="J134" s="27" t="s">
        <v>717</v>
      </c>
      <c r="K134" s="130">
        <f t="shared" si="1"/>
        <v>0</v>
      </c>
    </row>
    <row r="135" spans="10:11" x14ac:dyDescent="0.3">
      <c r="J135" s="27" t="s">
        <v>718</v>
      </c>
      <c r="K135" s="130">
        <f t="shared" si="1"/>
        <v>0</v>
      </c>
    </row>
    <row r="136" spans="10:11" x14ac:dyDescent="0.3">
      <c r="J136" s="27" t="s">
        <v>719</v>
      </c>
      <c r="K136" s="130">
        <f t="shared" ref="K136:K199" si="2">IF(ISERROR(GETPIVOTDATA($A$7,"Total " &amp; J136)),0,GETPIVOTDATA($A$7,"Total " &amp; J136))+IF(ISERROR(GETPIVOTDATA($D$7,"Total " &amp; J136)),0,GETPIVOTDATA($D$7,"Total " &amp; J136))+IF(ISERROR(GETPIVOTDATA($G$7,"Total " &amp; J136)),0,GETPIVOTDATA($G$7,"Total " &amp; J136))</f>
        <v>0</v>
      </c>
    </row>
    <row r="137" spans="10:11" x14ac:dyDescent="0.3">
      <c r="J137" s="27" t="s">
        <v>776</v>
      </c>
      <c r="K137" s="130">
        <f t="shared" si="2"/>
        <v>0</v>
      </c>
    </row>
    <row r="138" spans="10:11" x14ac:dyDescent="0.3">
      <c r="J138" s="27" t="s">
        <v>777</v>
      </c>
      <c r="K138" s="130">
        <f t="shared" si="2"/>
        <v>0</v>
      </c>
    </row>
    <row r="139" spans="10:11" x14ac:dyDescent="0.3">
      <c r="J139" s="27" t="s">
        <v>778</v>
      </c>
      <c r="K139" s="130">
        <f t="shared" si="2"/>
        <v>0</v>
      </c>
    </row>
    <row r="140" spans="10:11" x14ac:dyDescent="0.3">
      <c r="J140" s="27" t="s">
        <v>779</v>
      </c>
      <c r="K140" s="130">
        <f t="shared" si="2"/>
        <v>0</v>
      </c>
    </row>
    <row r="141" spans="10:11" x14ac:dyDescent="0.3">
      <c r="J141" s="27" t="s">
        <v>780</v>
      </c>
      <c r="K141" s="130">
        <f t="shared" si="2"/>
        <v>0</v>
      </c>
    </row>
    <row r="142" spans="10:11" x14ac:dyDescent="0.3">
      <c r="J142" s="27" t="s">
        <v>781</v>
      </c>
      <c r="K142" s="130">
        <f t="shared" si="2"/>
        <v>0</v>
      </c>
    </row>
    <row r="143" spans="10:11" x14ac:dyDescent="0.3">
      <c r="J143" s="27" t="s">
        <v>782</v>
      </c>
      <c r="K143" s="130">
        <f t="shared" si="2"/>
        <v>0</v>
      </c>
    </row>
    <row r="144" spans="10:11" x14ac:dyDescent="0.3">
      <c r="J144" s="27" t="s">
        <v>783</v>
      </c>
      <c r="K144" s="130">
        <f t="shared" si="2"/>
        <v>0</v>
      </c>
    </row>
    <row r="145" spans="10:11" x14ac:dyDescent="0.3">
      <c r="J145" s="27" t="s">
        <v>784</v>
      </c>
      <c r="K145" s="130">
        <f t="shared" si="2"/>
        <v>0</v>
      </c>
    </row>
    <row r="146" spans="10:11" x14ac:dyDescent="0.3">
      <c r="J146" s="27" t="s">
        <v>785</v>
      </c>
      <c r="K146" s="130">
        <f t="shared" si="2"/>
        <v>0</v>
      </c>
    </row>
    <row r="147" spans="10:11" x14ac:dyDescent="0.3">
      <c r="J147" s="27" t="s">
        <v>786</v>
      </c>
      <c r="K147" s="130">
        <f t="shared" si="2"/>
        <v>0</v>
      </c>
    </row>
    <row r="148" spans="10:11" x14ac:dyDescent="0.3">
      <c r="J148" s="27" t="s">
        <v>787</v>
      </c>
      <c r="K148" s="130">
        <f t="shared" si="2"/>
        <v>0</v>
      </c>
    </row>
    <row r="149" spans="10:11" x14ac:dyDescent="0.3">
      <c r="J149" s="27" t="s">
        <v>788</v>
      </c>
      <c r="K149" s="130">
        <f t="shared" si="2"/>
        <v>0</v>
      </c>
    </row>
    <row r="150" spans="10:11" x14ac:dyDescent="0.3">
      <c r="J150" s="27" t="s">
        <v>789</v>
      </c>
      <c r="K150" s="130">
        <f t="shared" si="2"/>
        <v>0</v>
      </c>
    </row>
    <row r="151" spans="10:11" x14ac:dyDescent="0.3">
      <c r="J151" s="27" t="s">
        <v>790</v>
      </c>
      <c r="K151" s="130">
        <f t="shared" si="2"/>
        <v>0</v>
      </c>
    </row>
    <row r="152" spans="10:11" x14ac:dyDescent="0.3">
      <c r="J152" s="27" t="s">
        <v>791</v>
      </c>
      <c r="K152" s="130">
        <f t="shared" si="2"/>
        <v>0</v>
      </c>
    </row>
    <row r="153" spans="10:11" x14ac:dyDescent="0.3">
      <c r="J153" s="27" t="s">
        <v>792</v>
      </c>
      <c r="K153" s="130">
        <f t="shared" si="2"/>
        <v>0</v>
      </c>
    </row>
    <row r="154" spans="10:11" x14ac:dyDescent="0.3">
      <c r="J154" s="27" t="s">
        <v>793</v>
      </c>
      <c r="K154" s="130">
        <f t="shared" si="2"/>
        <v>0</v>
      </c>
    </row>
    <row r="155" spans="10:11" x14ac:dyDescent="0.3">
      <c r="J155" s="27" t="s">
        <v>860</v>
      </c>
      <c r="K155" s="130">
        <f t="shared" si="2"/>
        <v>0</v>
      </c>
    </row>
    <row r="156" spans="10:11" x14ac:dyDescent="0.3">
      <c r="J156" s="27" t="s">
        <v>861</v>
      </c>
      <c r="K156" s="130">
        <f t="shared" si="2"/>
        <v>0</v>
      </c>
    </row>
    <row r="157" spans="10:11" x14ac:dyDescent="0.3">
      <c r="J157" s="27" t="s">
        <v>862</v>
      </c>
      <c r="K157" s="130">
        <f t="shared" si="2"/>
        <v>0</v>
      </c>
    </row>
    <row r="158" spans="10:11" x14ac:dyDescent="0.3">
      <c r="J158" s="27" t="s">
        <v>863</v>
      </c>
      <c r="K158" s="130">
        <f t="shared" si="2"/>
        <v>0</v>
      </c>
    </row>
    <row r="159" spans="10:11" x14ac:dyDescent="0.3">
      <c r="J159" s="27" t="s">
        <v>864</v>
      </c>
      <c r="K159" s="130">
        <f t="shared" si="2"/>
        <v>0</v>
      </c>
    </row>
    <row r="160" spans="10:11" x14ac:dyDescent="0.3">
      <c r="J160" s="27" t="s">
        <v>865</v>
      </c>
      <c r="K160" s="130">
        <f t="shared" si="2"/>
        <v>0</v>
      </c>
    </row>
    <row r="161" spans="10:11" x14ac:dyDescent="0.3">
      <c r="J161" s="27" t="s">
        <v>866</v>
      </c>
      <c r="K161" s="130">
        <f t="shared" si="2"/>
        <v>0</v>
      </c>
    </row>
    <row r="162" spans="10:11" x14ac:dyDescent="0.3">
      <c r="J162" s="27" t="s">
        <v>867</v>
      </c>
      <c r="K162" s="130">
        <f t="shared" si="2"/>
        <v>0</v>
      </c>
    </row>
    <row r="163" spans="10:11" x14ac:dyDescent="0.3">
      <c r="J163" s="27" t="s">
        <v>868</v>
      </c>
      <c r="K163" s="130">
        <f t="shared" si="2"/>
        <v>0</v>
      </c>
    </row>
    <row r="164" spans="10:11" x14ac:dyDescent="0.3">
      <c r="J164" s="27" t="s">
        <v>869</v>
      </c>
      <c r="K164" s="130">
        <f t="shared" si="2"/>
        <v>0</v>
      </c>
    </row>
    <row r="165" spans="10:11" x14ac:dyDescent="0.3">
      <c r="J165" s="27" t="s">
        <v>870</v>
      </c>
      <c r="K165" s="130">
        <f t="shared" si="2"/>
        <v>0</v>
      </c>
    </row>
    <row r="166" spans="10:11" x14ac:dyDescent="0.3">
      <c r="J166" s="27" t="s">
        <v>871</v>
      </c>
      <c r="K166" s="130">
        <f t="shared" si="2"/>
        <v>0</v>
      </c>
    </row>
    <row r="167" spans="10:11" x14ac:dyDescent="0.3">
      <c r="J167" s="27" t="s">
        <v>872</v>
      </c>
      <c r="K167" s="130">
        <f t="shared" si="2"/>
        <v>0</v>
      </c>
    </row>
    <row r="168" spans="10:11" x14ac:dyDescent="0.3">
      <c r="J168" s="27" t="s">
        <v>873</v>
      </c>
      <c r="K168" s="130">
        <f t="shared" si="2"/>
        <v>0</v>
      </c>
    </row>
    <row r="169" spans="10:11" x14ac:dyDescent="0.3">
      <c r="J169" s="27" t="s">
        <v>874</v>
      </c>
      <c r="K169" s="130">
        <f t="shared" si="2"/>
        <v>0</v>
      </c>
    </row>
    <row r="170" spans="10:11" x14ac:dyDescent="0.3">
      <c r="J170" s="27" t="s">
        <v>875</v>
      </c>
      <c r="K170" s="130">
        <f t="shared" si="2"/>
        <v>0</v>
      </c>
    </row>
    <row r="171" spans="10:11" x14ac:dyDescent="0.3">
      <c r="J171" s="27" t="s">
        <v>876</v>
      </c>
      <c r="K171" s="130">
        <f t="shared" si="2"/>
        <v>0</v>
      </c>
    </row>
    <row r="172" spans="10:11" x14ac:dyDescent="0.3">
      <c r="J172" s="27" t="s">
        <v>877</v>
      </c>
      <c r="K172" s="130">
        <f t="shared" si="2"/>
        <v>0</v>
      </c>
    </row>
    <row r="173" spans="10:11" x14ac:dyDescent="0.3">
      <c r="J173" s="27" t="s">
        <v>878</v>
      </c>
      <c r="K173" s="130">
        <f t="shared" si="2"/>
        <v>0</v>
      </c>
    </row>
    <row r="174" spans="10:11" x14ac:dyDescent="0.3">
      <c r="J174" s="27" t="s">
        <v>879</v>
      </c>
      <c r="K174" s="130">
        <f t="shared" si="2"/>
        <v>0</v>
      </c>
    </row>
    <row r="175" spans="10:11" x14ac:dyDescent="0.3">
      <c r="J175" s="27" t="s">
        <v>894</v>
      </c>
      <c r="K175" s="130">
        <f t="shared" si="2"/>
        <v>0</v>
      </c>
    </row>
    <row r="176" spans="10:11" x14ac:dyDescent="0.3">
      <c r="J176" s="27" t="s">
        <v>895</v>
      </c>
      <c r="K176" s="130">
        <f t="shared" si="2"/>
        <v>0</v>
      </c>
    </row>
    <row r="177" spans="10:11" x14ac:dyDescent="0.3">
      <c r="J177" s="27" t="s">
        <v>896</v>
      </c>
      <c r="K177" s="130">
        <f t="shared" si="2"/>
        <v>0</v>
      </c>
    </row>
    <row r="178" spans="10:11" x14ac:dyDescent="0.3">
      <c r="J178" s="27" t="s">
        <v>897</v>
      </c>
      <c r="K178" s="130">
        <f t="shared" si="2"/>
        <v>0</v>
      </c>
    </row>
    <row r="179" spans="10:11" x14ac:dyDescent="0.3">
      <c r="J179" s="27" t="s">
        <v>910</v>
      </c>
      <c r="K179" s="130">
        <f t="shared" si="2"/>
        <v>0</v>
      </c>
    </row>
    <row r="180" spans="10:11" x14ac:dyDescent="0.3">
      <c r="J180" s="27" t="s">
        <v>911</v>
      </c>
      <c r="K180" s="130">
        <f t="shared" si="2"/>
        <v>0</v>
      </c>
    </row>
    <row r="181" spans="10:11" x14ac:dyDescent="0.3">
      <c r="J181" s="27" t="s">
        <v>912</v>
      </c>
      <c r="K181" s="130">
        <f t="shared" si="2"/>
        <v>0</v>
      </c>
    </row>
    <row r="182" spans="10:11" x14ac:dyDescent="0.3">
      <c r="J182" s="27" t="s">
        <v>962</v>
      </c>
      <c r="K182" s="130">
        <f t="shared" si="2"/>
        <v>0</v>
      </c>
    </row>
    <row r="183" spans="10:11" x14ac:dyDescent="0.3">
      <c r="J183" s="27" t="s">
        <v>963</v>
      </c>
      <c r="K183" s="130">
        <f t="shared" si="2"/>
        <v>0</v>
      </c>
    </row>
    <row r="184" spans="10:11" x14ac:dyDescent="0.3">
      <c r="J184" s="27" t="s">
        <v>964</v>
      </c>
      <c r="K184" s="130">
        <f t="shared" si="2"/>
        <v>0</v>
      </c>
    </row>
    <row r="185" spans="10:11" x14ac:dyDescent="0.3">
      <c r="J185" s="27" t="s">
        <v>965</v>
      </c>
      <c r="K185" s="130">
        <f t="shared" si="2"/>
        <v>0</v>
      </c>
    </row>
    <row r="186" spans="10:11" x14ac:dyDescent="0.3">
      <c r="J186" s="27" t="s">
        <v>966</v>
      </c>
      <c r="K186" s="130">
        <f t="shared" si="2"/>
        <v>0</v>
      </c>
    </row>
    <row r="187" spans="10:11" x14ac:dyDescent="0.3">
      <c r="J187" s="27" t="s">
        <v>967</v>
      </c>
      <c r="K187" s="130">
        <f t="shared" si="2"/>
        <v>0</v>
      </c>
    </row>
    <row r="188" spans="10:11" x14ac:dyDescent="0.3">
      <c r="J188" s="27" t="s">
        <v>968</v>
      </c>
      <c r="K188" s="130">
        <f t="shared" si="2"/>
        <v>0</v>
      </c>
    </row>
    <row r="189" spans="10:11" x14ac:dyDescent="0.3">
      <c r="J189" s="27" t="s">
        <v>969</v>
      </c>
      <c r="K189" s="130">
        <f t="shared" si="2"/>
        <v>0</v>
      </c>
    </row>
    <row r="190" spans="10:11" x14ac:dyDescent="0.3">
      <c r="J190" s="27" t="s">
        <v>970</v>
      </c>
      <c r="K190" s="130">
        <f t="shared" si="2"/>
        <v>0</v>
      </c>
    </row>
    <row r="191" spans="10:11" x14ac:dyDescent="0.3">
      <c r="J191" s="27" t="s">
        <v>971</v>
      </c>
      <c r="K191" s="130">
        <f t="shared" si="2"/>
        <v>0</v>
      </c>
    </row>
    <row r="192" spans="10:11" x14ac:dyDescent="0.3">
      <c r="J192" s="27" t="s">
        <v>972</v>
      </c>
      <c r="K192" s="130">
        <f t="shared" si="2"/>
        <v>0</v>
      </c>
    </row>
    <row r="193" spans="10:11" x14ac:dyDescent="0.3">
      <c r="J193" s="27" t="s">
        <v>973</v>
      </c>
      <c r="K193" s="130">
        <f t="shared" si="2"/>
        <v>0</v>
      </c>
    </row>
    <row r="194" spans="10:11" x14ac:dyDescent="0.3">
      <c r="J194" s="27" t="s">
        <v>974</v>
      </c>
      <c r="K194" s="130">
        <f t="shared" si="2"/>
        <v>0</v>
      </c>
    </row>
    <row r="195" spans="10:11" x14ac:dyDescent="0.3">
      <c r="J195" s="27" t="s">
        <v>975</v>
      </c>
      <c r="K195" s="130">
        <f t="shared" si="2"/>
        <v>0</v>
      </c>
    </row>
    <row r="196" spans="10:11" x14ac:dyDescent="0.3">
      <c r="J196" s="27" t="s">
        <v>1015</v>
      </c>
      <c r="K196" s="130">
        <f t="shared" si="2"/>
        <v>0</v>
      </c>
    </row>
    <row r="197" spans="10:11" x14ac:dyDescent="0.3">
      <c r="J197" s="27" t="s">
        <v>1016</v>
      </c>
      <c r="K197" s="130">
        <f t="shared" si="2"/>
        <v>0</v>
      </c>
    </row>
    <row r="198" spans="10:11" x14ac:dyDescent="0.3">
      <c r="J198" s="27" t="s">
        <v>1017</v>
      </c>
      <c r="K198" s="130">
        <f t="shared" si="2"/>
        <v>0</v>
      </c>
    </row>
    <row r="199" spans="10:11" x14ac:dyDescent="0.3">
      <c r="J199" s="27" t="s">
        <v>1018</v>
      </c>
      <c r="K199" s="130">
        <f t="shared" si="2"/>
        <v>0</v>
      </c>
    </row>
    <row r="200" spans="10:11" x14ac:dyDescent="0.3">
      <c r="J200" s="27" t="s">
        <v>1019</v>
      </c>
      <c r="K200" s="130">
        <f t="shared" ref="K200:K246" si="3">IF(ISERROR(GETPIVOTDATA($A$7,"Total " &amp; J200)),0,GETPIVOTDATA($A$7,"Total " &amp; J200))+IF(ISERROR(GETPIVOTDATA($D$7,"Total " &amp; J200)),0,GETPIVOTDATA($D$7,"Total " &amp; J200))+IF(ISERROR(GETPIVOTDATA($G$7,"Total " &amp; J200)),0,GETPIVOTDATA($G$7,"Total " &amp; J200))</f>
        <v>0</v>
      </c>
    </row>
    <row r="201" spans="10:11" x14ac:dyDescent="0.3">
      <c r="J201" s="27" t="s">
        <v>1020</v>
      </c>
      <c r="K201" s="130">
        <f t="shared" si="3"/>
        <v>0</v>
      </c>
    </row>
    <row r="202" spans="10:11" x14ac:dyDescent="0.3">
      <c r="J202" s="27" t="s">
        <v>1021</v>
      </c>
      <c r="K202" s="130">
        <f t="shared" si="3"/>
        <v>0</v>
      </c>
    </row>
    <row r="203" spans="10:11" x14ac:dyDescent="0.3">
      <c r="J203" s="27" t="s">
        <v>1022</v>
      </c>
      <c r="K203" s="130">
        <f t="shared" si="3"/>
        <v>0</v>
      </c>
    </row>
    <row r="204" spans="10:11" x14ac:dyDescent="0.3">
      <c r="J204" s="27" t="s">
        <v>1023</v>
      </c>
      <c r="K204" s="130">
        <f t="shared" si="3"/>
        <v>0</v>
      </c>
    </row>
    <row r="205" spans="10:11" x14ac:dyDescent="0.3">
      <c r="J205" s="27" t="s">
        <v>1024</v>
      </c>
      <c r="K205" s="130">
        <f t="shared" si="3"/>
        <v>0</v>
      </c>
    </row>
    <row r="206" spans="10:11" x14ac:dyDescent="0.3">
      <c r="J206" s="27" t="s">
        <v>1025</v>
      </c>
      <c r="K206" s="130">
        <f t="shared" si="3"/>
        <v>0</v>
      </c>
    </row>
    <row r="207" spans="10:11" x14ac:dyDescent="0.3">
      <c r="J207" s="27" t="s">
        <v>1026</v>
      </c>
      <c r="K207" s="130">
        <f t="shared" si="3"/>
        <v>0</v>
      </c>
    </row>
    <row r="208" spans="10:11" x14ac:dyDescent="0.3">
      <c r="J208" s="27" t="s">
        <v>1027</v>
      </c>
      <c r="K208" s="130">
        <f t="shared" si="3"/>
        <v>0</v>
      </c>
    </row>
    <row r="209" spans="10:11" x14ac:dyDescent="0.3">
      <c r="J209" s="27" t="s">
        <v>1091</v>
      </c>
      <c r="K209" s="130">
        <f t="shared" si="3"/>
        <v>0</v>
      </c>
    </row>
    <row r="210" spans="10:11" x14ac:dyDescent="0.3">
      <c r="J210" s="27" t="s">
        <v>1092</v>
      </c>
      <c r="K210" s="130">
        <f t="shared" si="3"/>
        <v>0</v>
      </c>
    </row>
    <row r="211" spans="10:11" x14ac:dyDescent="0.3">
      <c r="J211" s="27" t="s">
        <v>1093</v>
      </c>
      <c r="K211" s="130">
        <f t="shared" si="3"/>
        <v>0</v>
      </c>
    </row>
    <row r="212" spans="10:11" x14ac:dyDescent="0.3">
      <c r="J212" s="27" t="s">
        <v>1094</v>
      </c>
      <c r="K212" s="130">
        <f t="shared" si="3"/>
        <v>0</v>
      </c>
    </row>
    <row r="213" spans="10:11" x14ac:dyDescent="0.3">
      <c r="J213" s="27" t="s">
        <v>1095</v>
      </c>
      <c r="K213" s="130">
        <f t="shared" si="3"/>
        <v>0</v>
      </c>
    </row>
    <row r="214" spans="10:11" x14ac:dyDescent="0.3">
      <c r="J214" s="27" t="s">
        <v>1096</v>
      </c>
      <c r="K214" s="130">
        <f t="shared" si="3"/>
        <v>0</v>
      </c>
    </row>
    <row r="215" spans="10:11" x14ac:dyDescent="0.3">
      <c r="J215" s="27" t="s">
        <v>1098</v>
      </c>
      <c r="K215" s="130">
        <f t="shared" si="3"/>
        <v>0</v>
      </c>
    </row>
    <row r="216" spans="10:11" x14ac:dyDescent="0.3">
      <c r="J216" s="27" t="s">
        <v>1099</v>
      </c>
      <c r="K216" s="130">
        <f t="shared" si="3"/>
        <v>0</v>
      </c>
    </row>
    <row r="217" spans="10:11" x14ac:dyDescent="0.3">
      <c r="J217" s="27" t="s">
        <v>1100</v>
      </c>
      <c r="K217" s="130">
        <f t="shared" si="3"/>
        <v>0</v>
      </c>
    </row>
    <row r="218" spans="10:11" x14ac:dyDescent="0.3">
      <c r="J218" s="27" t="s">
        <v>1101</v>
      </c>
      <c r="K218" s="130">
        <f t="shared" si="3"/>
        <v>0</v>
      </c>
    </row>
    <row r="219" spans="10:11" x14ac:dyDescent="0.3">
      <c r="J219" s="27" t="s">
        <v>1097</v>
      </c>
      <c r="K219" s="130">
        <f t="shared" si="3"/>
        <v>0</v>
      </c>
    </row>
    <row r="220" spans="10:11" x14ac:dyDescent="0.3">
      <c r="J220" s="27" t="s">
        <v>1102</v>
      </c>
      <c r="K220" s="130">
        <f t="shared" si="3"/>
        <v>0</v>
      </c>
    </row>
    <row r="221" spans="10:11" x14ac:dyDescent="0.3">
      <c r="J221" s="27" t="s">
        <v>1103</v>
      </c>
      <c r="K221" s="130">
        <f t="shared" si="3"/>
        <v>0</v>
      </c>
    </row>
    <row r="222" spans="10:11" x14ac:dyDescent="0.3">
      <c r="J222" s="27" t="s">
        <v>1104</v>
      </c>
      <c r="K222" s="130">
        <f t="shared" si="3"/>
        <v>0</v>
      </c>
    </row>
    <row r="223" spans="10:11" x14ac:dyDescent="0.3">
      <c r="J223" s="27" t="s">
        <v>1105</v>
      </c>
      <c r="K223" s="130">
        <f t="shared" si="3"/>
        <v>0</v>
      </c>
    </row>
    <row r="224" spans="10:11" x14ac:dyDescent="0.3">
      <c r="J224" s="27" t="s">
        <v>1106</v>
      </c>
      <c r="K224" s="130">
        <f t="shared" si="3"/>
        <v>0</v>
      </c>
    </row>
    <row r="225" spans="10:11" x14ac:dyDescent="0.3">
      <c r="J225" s="27" t="s">
        <v>1107</v>
      </c>
      <c r="K225" s="130">
        <f t="shared" si="3"/>
        <v>0</v>
      </c>
    </row>
    <row r="226" spans="10:11" x14ac:dyDescent="0.3">
      <c r="J226" s="27" t="s">
        <v>1108</v>
      </c>
      <c r="K226" s="130">
        <f t="shared" si="3"/>
        <v>0</v>
      </c>
    </row>
    <row r="227" spans="10:11" x14ac:dyDescent="0.3">
      <c r="J227" s="27" t="s">
        <v>1109</v>
      </c>
      <c r="K227" s="130">
        <f t="shared" si="3"/>
        <v>0</v>
      </c>
    </row>
    <row r="228" spans="10:11" x14ac:dyDescent="0.3">
      <c r="J228" s="27" t="s">
        <v>1110</v>
      </c>
      <c r="K228" s="130">
        <f t="shared" si="3"/>
        <v>0</v>
      </c>
    </row>
    <row r="229" spans="10:11" x14ac:dyDescent="0.3">
      <c r="J229" s="27" t="s">
        <v>1128</v>
      </c>
      <c r="K229" s="130">
        <f t="shared" si="3"/>
        <v>0</v>
      </c>
    </row>
    <row r="230" spans="10:11" x14ac:dyDescent="0.3">
      <c r="J230" s="27" t="s">
        <v>1129</v>
      </c>
      <c r="K230" s="130">
        <f t="shared" si="3"/>
        <v>0</v>
      </c>
    </row>
    <row r="231" spans="10:11" x14ac:dyDescent="0.3">
      <c r="J231" s="27" t="s">
        <v>1130</v>
      </c>
      <c r="K231" s="130">
        <f t="shared" si="3"/>
        <v>0</v>
      </c>
    </row>
    <row r="232" spans="10:11" x14ac:dyDescent="0.3">
      <c r="J232" s="27" t="s">
        <v>1131</v>
      </c>
      <c r="K232" s="130">
        <f t="shared" si="3"/>
        <v>0</v>
      </c>
    </row>
    <row r="233" spans="10:11" x14ac:dyDescent="0.3">
      <c r="J233" s="27" t="s">
        <v>1132</v>
      </c>
      <c r="K233" s="130">
        <f t="shared" si="3"/>
        <v>0</v>
      </c>
    </row>
    <row r="234" spans="10:11" x14ac:dyDescent="0.3">
      <c r="J234" s="27" t="s">
        <v>1133</v>
      </c>
      <c r="K234" s="130">
        <f t="shared" si="3"/>
        <v>0</v>
      </c>
    </row>
    <row r="235" spans="10:11" x14ac:dyDescent="0.3">
      <c r="J235" s="27" t="s">
        <v>1134</v>
      </c>
      <c r="K235" s="130">
        <f t="shared" si="3"/>
        <v>0</v>
      </c>
    </row>
    <row r="236" spans="10:11" x14ac:dyDescent="0.3">
      <c r="J236" s="27" t="s">
        <v>1135</v>
      </c>
      <c r="K236" s="130">
        <f t="shared" si="3"/>
        <v>0</v>
      </c>
    </row>
    <row r="237" spans="10:11" x14ac:dyDescent="0.3">
      <c r="J237" s="27" t="s">
        <v>1136</v>
      </c>
      <c r="K237" s="130">
        <f t="shared" si="3"/>
        <v>0</v>
      </c>
    </row>
    <row r="238" spans="10:11" x14ac:dyDescent="0.3">
      <c r="J238" s="27" t="s">
        <v>1137</v>
      </c>
      <c r="K238" s="130">
        <f t="shared" si="3"/>
        <v>0</v>
      </c>
    </row>
    <row r="239" spans="10:11" x14ac:dyDescent="0.3">
      <c r="J239" s="27" t="s">
        <v>1138</v>
      </c>
      <c r="K239" s="130">
        <f t="shared" si="3"/>
        <v>0</v>
      </c>
    </row>
    <row r="240" spans="10:11" x14ac:dyDescent="0.3">
      <c r="J240" s="27" t="s">
        <v>1139</v>
      </c>
      <c r="K240" s="130">
        <f t="shared" si="3"/>
        <v>0</v>
      </c>
    </row>
    <row r="241" spans="10:11" x14ac:dyDescent="0.3">
      <c r="J241" s="27" t="s">
        <v>1140</v>
      </c>
      <c r="K241" s="130">
        <f t="shared" si="3"/>
        <v>0</v>
      </c>
    </row>
    <row r="242" spans="10:11" x14ac:dyDescent="0.3">
      <c r="J242" s="27" t="s">
        <v>1141</v>
      </c>
      <c r="K242" s="130">
        <f t="shared" si="3"/>
        <v>0</v>
      </c>
    </row>
    <row r="243" spans="10:11" x14ac:dyDescent="0.3">
      <c r="J243" s="27" t="s">
        <v>1142</v>
      </c>
      <c r="K243" s="130">
        <f t="shared" si="3"/>
        <v>0</v>
      </c>
    </row>
    <row r="244" spans="10:11" x14ac:dyDescent="0.3">
      <c r="J244" s="27" t="s">
        <v>1143</v>
      </c>
      <c r="K244" s="130">
        <f t="shared" si="3"/>
        <v>0</v>
      </c>
    </row>
    <row r="245" spans="10:11" x14ac:dyDescent="0.3">
      <c r="J245" s="27" t="s">
        <v>1144</v>
      </c>
      <c r="K245" s="130">
        <f t="shared" si="3"/>
        <v>0</v>
      </c>
    </row>
    <row r="246" spans="10:11" x14ac:dyDescent="0.3">
      <c r="J246" s="27" t="s">
        <v>1145</v>
      </c>
      <c r="K246" s="130">
        <f t="shared" si="3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7"/>
  <sheetViews>
    <sheetView workbookViewId="0">
      <selection activeCell="G30" sqref="G30"/>
    </sheetView>
  </sheetViews>
  <sheetFormatPr baseColWidth="10" defaultColWidth="11.44140625" defaultRowHeight="14.4" x14ac:dyDescent="0.3"/>
  <cols>
    <col min="1" max="1" width="16.77734375" style="23" customWidth="1"/>
    <col min="2" max="2" width="10.5546875" style="23" customWidth="1"/>
    <col min="3" max="3" width="24" style="23" customWidth="1"/>
    <col min="4" max="16384" width="11.44140625" style="23"/>
  </cols>
  <sheetData>
    <row r="1" spans="1:3" x14ac:dyDescent="0.3">
      <c r="A1" s="143" t="s">
        <v>83</v>
      </c>
      <c r="B1" s="143"/>
      <c r="C1" s="143"/>
    </row>
    <row r="2" spans="1:3" x14ac:dyDescent="0.3">
      <c r="A2" s="143"/>
      <c r="B2" s="143"/>
      <c r="C2" s="143"/>
    </row>
    <row r="3" spans="1:3" x14ac:dyDescent="0.3">
      <c r="A3" s="143"/>
      <c r="B3" s="143"/>
      <c r="C3" s="143"/>
    </row>
    <row r="5" spans="1:3" x14ac:dyDescent="0.3">
      <c r="A5" s="144" t="s">
        <v>14</v>
      </c>
      <c r="B5" t="s">
        <v>1183</v>
      </c>
    </row>
    <row r="7" spans="1:3" x14ac:dyDescent="0.3">
      <c r="A7" s="144" t="s">
        <v>82</v>
      </c>
      <c r="B7" s="144" t="s">
        <v>3</v>
      </c>
      <c r="C7" t="s">
        <v>87</v>
      </c>
    </row>
    <row r="8" spans="1:3" x14ac:dyDescent="0.3">
      <c r="A8" s="145" t="s">
        <v>1183</v>
      </c>
      <c r="B8" s="145" t="s">
        <v>1183</v>
      </c>
      <c r="C8" s="146"/>
    </row>
    <row r="9" spans="1:3" x14ac:dyDescent="0.3">
      <c r="A9" s="145" t="s">
        <v>67</v>
      </c>
      <c r="B9"/>
      <c r="C9" s="146"/>
    </row>
    <row r="10" spans="1:3" x14ac:dyDescent="0.3">
      <c r="A10"/>
      <c r="B10"/>
      <c r="C10"/>
    </row>
    <row r="11" spans="1:3" x14ac:dyDescent="0.3">
      <c r="A11"/>
      <c r="B11"/>
      <c r="C11"/>
    </row>
    <row r="12" spans="1:3" x14ac:dyDescent="0.3">
      <c r="A12"/>
      <c r="B12"/>
      <c r="C12"/>
    </row>
    <row r="13" spans="1:3" x14ac:dyDescent="0.3">
      <c r="A13"/>
      <c r="B13"/>
      <c r="C13"/>
    </row>
    <row r="14" spans="1:3" x14ac:dyDescent="0.3">
      <c r="A14"/>
      <c r="B14"/>
      <c r="C14"/>
    </row>
    <row r="15" spans="1:3" x14ac:dyDescent="0.3">
      <c r="A15"/>
      <c r="B15"/>
      <c r="C15"/>
    </row>
    <row r="16" spans="1:3" x14ac:dyDescent="0.3">
      <c r="A16"/>
      <c r="B16"/>
      <c r="C16"/>
    </row>
    <row r="17" spans="1:3" x14ac:dyDescent="0.3">
      <c r="A17"/>
      <c r="B17"/>
      <c r="C17"/>
    </row>
  </sheetData>
  <mergeCells count="1">
    <mergeCell ref="A1:C3"/>
  </mergeCell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'Historique des gardes'!Criteres</vt:lpstr>
      <vt:lpstr>'Historique des gardes'!Impression_des_titres</vt:lpstr>
      <vt:lpstr>'Liste des médecins'!Impression_des_titres</vt:lpstr>
      <vt:lpstr>typesactes</vt:lpstr>
      <vt:lpstr>'Historique des gardes'!Zone_d_impression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cp:lastPrinted>2016-12-07T14:42:47Z</cp:lastPrinted>
  <dcterms:created xsi:type="dcterms:W3CDTF">2006-09-16T00:00:00Z</dcterms:created>
  <dcterms:modified xsi:type="dcterms:W3CDTF">2016-12-22T13:43:53Z</dcterms:modified>
</cp:coreProperties>
</file>