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uca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_xlnm.Print_Area" localSheetId="0">Feuil1!$A$1:$G$50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2" i="1" l="1"/>
  <c r="A110" i="1" l="1"/>
  <c r="C110" i="1" s="1"/>
  <c r="B110" i="1" s="1"/>
  <c r="D26" i="1"/>
  <c r="G10" i="2" l="1"/>
  <c r="G9" i="2"/>
  <c r="C9" i="2"/>
  <c r="A103" i="1" l="1"/>
  <c r="C10" i="2"/>
  <c r="G23" i="1"/>
  <c r="G24" i="1"/>
  <c r="G27" i="1" l="1"/>
  <c r="G25" i="1"/>
  <c r="D23" i="1"/>
  <c r="A106" i="1" s="1"/>
  <c r="D5" i="1"/>
  <c r="D24" i="1" s="1"/>
  <c r="D27" i="1" l="1"/>
  <c r="D25" i="1"/>
  <c r="B106" i="1" l="1"/>
  <c r="G26" i="1"/>
  <c r="B103" i="1" s="1"/>
  <c r="C11" i="2" l="1"/>
  <c r="C14" i="2" s="1"/>
  <c r="C103" i="1"/>
</calcChain>
</file>

<file path=xl/sharedStrings.xml><?xml version="1.0" encoding="utf-8"?>
<sst xmlns="http://schemas.openxmlformats.org/spreadsheetml/2006/main" count="52" uniqueCount="43">
  <si>
    <t>Matière à usiner :</t>
  </si>
  <si>
    <t>Diamètre :</t>
  </si>
  <si>
    <t>Agressivité en % :</t>
  </si>
  <si>
    <r>
      <t>Epaisseur moyenne de copeau h</t>
    </r>
    <r>
      <rPr>
        <vertAlign val="subscript"/>
        <sz val="11"/>
        <color theme="1"/>
        <rFont val="Calibri"/>
        <family val="2"/>
        <scheme val="minor"/>
      </rPr>
      <t xml:space="preserve">m max  </t>
    </r>
    <r>
      <rPr>
        <sz val="11"/>
        <color theme="1"/>
        <rFont val="Calibri"/>
        <family val="2"/>
        <scheme val="minor"/>
      </rPr>
      <t>:</t>
    </r>
  </si>
  <si>
    <t>Résultats :</t>
  </si>
  <si>
    <t>Avance par dent :</t>
  </si>
  <si>
    <t>Conventionnel</t>
  </si>
  <si>
    <t xml:space="preserve">Trochoïdal </t>
  </si>
  <si>
    <t>Volume copeaux :</t>
  </si>
  <si>
    <t>Efficacité :</t>
  </si>
  <si>
    <t>Paramètres de coupe :</t>
  </si>
  <si>
    <t>Superalliages</t>
  </si>
  <si>
    <t>Aciers</t>
  </si>
  <si>
    <t>Aciers inoxydables</t>
  </si>
  <si>
    <t>Aluminium</t>
  </si>
  <si>
    <r>
      <t>Facteur de correction h</t>
    </r>
    <r>
      <rPr>
        <vertAlign val="subscript"/>
        <sz val="11"/>
        <color theme="1"/>
        <rFont val="Calibri"/>
        <family val="2"/>
        <scheme val="minor"/>
      </rPr>
      <t>m max</t>
    </r>
    <r>
      <rPr>
        <sz val="11"/>
        <color theme="1"/>
        <rFont val="Calibri"/>
        <family val="2"/>
        <scheme val="minor"/>
      </rPr>
      <t xml:space="preserve"> :</t>
    </r>
  </si>
  <si>
    <t>Nombre de dents  :</t>
  </si>
  <si>
    <t>Vitesse de coupe m/min :</t>
  </si>
  <si>
    <t>Avance par dent (catalogue) mm/dent :</t>
  </si>
  <si>
    <t>Largeur de coupe en % :</t>
  </si>
  <si>
    <t>Facteur de correction vitesse de coupe en % :</t>
  </si>
  <si>
    <t>Informations de l'outil :</t>
  </si>
  <si>
    <t>Profondeur de coupe en mm  :</t>
  </si>
  <si>
    <t>Vitesse de rotation en tr/min :</t>
  </si>
  <si>
    <t>Largeur de coupe en mm:</t>
  </si>
  <si>
    <t>Calcul angle engagement</t>
  </si>
  <si>
    <t>Calcul largeur de passe</t>
  </si>
  <si>
    <t>Trochoïdal</t>
  </si>
  <si>
    <t>Différence pourcentage</t>
  </si>
  <si>
    <t>Gain</t>
  </si>
  <si>
    <t>Avance en mm/min :</t>
  </si>
  <si>
    <t>Aciers trempés 50HRC</t>
  </si>
  <si>
    <t>Aciers trempés 55HRC</t>
  </si>
  <si>
    <t>Aciers trempés 60HRC</t>
  </si>
  <si>
    <t>Aciers trempés 65HRC</t>
  </si>
  <si>
    <t>Aciers trempés 70HRC</t>
  </si>
  <si>
    <t>Angle d'engagement en ° :</t>
  </si>
  <si>
    <t>Angle max</t>
  </si>
  <si>
    <t>ae max</t>
  </si>
  <si>
    <t>% max</t>
  </si>
  <si>
    <t>ae min</t>
  </si>
  <si>
    <t>%min</t>
  </si>
  <si>
    <t>Angle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</si>
</sst>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0.0000"/>
    <numFmt numFmtId="165" formatCode="0.0"/>
    <numFmt numFmtId="166" formatCode="0.00&quot; mm&quot;"/>
    <numFmt numFmtId="167" formatCode="0.00&quot; %&quot;"/>
    <numFmt numFmtId="168" formatCode="0.0&quot; %&quot;"/>
    <numFmt numFmtId="169" formatCode="0.000&quot; mm/dent&quot;"/>
    <numFmt numFmtId="170" formatCode="0&quot; m/min&quot;"/>
    <numFmt numFmtId="171" formatCode="0&quot; tr/min&quot;"/>
    <numFmt numFmtId="172" formatCode="0.000&quot; mm&quot;"/>
    <numFmt numFmtId="173" formatCode="0.0&quot; cm3/min&quot;"/>
    <numFmt numFmtId="174" formatCode="0&quot; %&quot;"/>
    <numFmt numFmtId="175" formatCode="0.00&quot; °&quot;"/>
    <numFmt numFmtId="176" formatCode="0.000"/>
    <numFmt numFmtId="177" formatCode="0&quot; mm/min&quot;"/>
  </numFmts>
  <fonts count="4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3" borderId="0" xfId="0" applyFill="1"/>
    <xf numFmtId="0" fontId="0" fillId="4" borderId="10" xfId="0" applyFill="1" applyBorder="1" applyAlignment="1">
      <alignment horizontal="left" vertical="center"/>
    </xf>
    <xf numFmtId="0" fontId="0" fillId="4" borderId="1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left" vertical="center"/>
    </xf>
    <xf numFmtId="0" fontId="0" fillId="4" borderId="10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0" fillId="4" borderId="8" xfId="0" applyFill="1" applyBorder="1" applyAlignment="1">
      <alignment horizontal="left" vertical="center"/>
    </xf>
    <xf numFmtId="171" fontId="0" fillId="2" borderId="1" xfId="0" applyNumberFormat="1" applyFill="1" applyBorder="1" applyAlignment="1">
      <alignment horizontal="left" vertical="center"/>
    </xf>
    <xf numFmtId="172" fontId="0" fillId="4" borderId="1" xfId="0" applyNumberFormat="1" applyFill="1" applyBorder="1" applyAlignment="1">
      <alignment horizontal="left" vertical="center"/>
    </xf>
    <xf numFmtId="173" fontId="0" fillId="2" borderId="1" xfId="0" applyNumberFormat="1" applyFill="1" applyBorder="1" applyAlignment="1">
      <alignment horizontal="left" vertical="center"/>
    </xf>
    <xf numFmtId="0" fontId="0" fillId="0" borderId="0" xfId="0" applyBorder="1"/>
    <xf numFmtId="168" fontId="0" fillId="0" borderId="0" xfId="0" applyNumberFormat="1"/>
    <xf numFmtId="168" fontId="0" fillId="4" borderId="13" xfId="0" applyNumberFormat="1" applyFill="1" applyBorder="1" applyAlignment="1">
      <alignment horizontal="left" vertical="center"/>
    </xf>
    <xf numFmtId="177" fontId="0" fillId="2" borderId="14" xfId="0" applyNumberFormat="1" applyFill="1" applyBorder="1" applyAlignment="1">
      <alignment horizontal="left" vertical="center"/>
    </xf>
    <xf numFmtId="170" fontId="0" fillId="2" borderId="1" xfId="0" applyNumberFormat="1" applyFill="1" applyBorder="1" applyAlignment="1" applyProtection="1">
      <alignment horizontal="left" vertical="center"/>
      <protection locked="0"/>
    </xf>
    <xf numFmtId="169" fontId="0" fillId="4" borderId="1" xfId="0" applyNumberFormat="1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2" fontId="0" fillId="4" borderId="1" xfId="0" applyNumberFormat="1" applyFill="1" applyBorder="1" applyAlignment="1" applyProtection="1">
      <alignment horizontal="left" vertical="center"/>
      <protection locked="0"/>
    </xf>
    <xf numFmtId="167" fontId="0" fillId="2" borderId="1" xfId="0" applyNumberFormat="1" applyFill="1" applyBorder="1" applyAlignment="1" applyProtection="1">
      <alignment horizontal="left" vertical="center"/>
      <protection locked="0"/>
    </xf>
    <xf numFmtId="175" fontId="0" fillId="4" borderId="1" xfId="0" applyNumberFormat="1" applyFill="1" applyBorder="1" applyAlignment="1" applyProtection="1">
      <alignment horizontal="left" vertical="center"/>
      <protection locked="0"/>
    </xf>
    <xf numFmtId="168" fontId="0" fillId="3" borderId="1" xfId="0" applyNumberFormat="1" applyFill="1" applyBorder="1" applyAlignment="1" applyProtection="1">
      <alignment horizontal="left" vertical="center"/>
      <protection locked="0"/>
    </xf>
    <xf numFmtId="166" fontId="0" fillId="4" borderId="5" xfId="0" applyNumberForma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/>
    <xf numFmtId="174" fontId="0" fillId="0" borderId="0" xfId="0" applyNumberFormat="1" applyFill="1" applyBorder="1" applyAlignment="1">
      <alignment horizontal="left" vertical="center"/>
    </xf>
    <xf numFmtId="168" fontId="0" fillId="0" borderId="0" xfId="0" applyNumberFormat="1" applyFill="1" applyBorder="1" applyAlignment="1">
      <alignment horizontal="left" vertical="center"/>
    </xf>
    <xf numFmtId="168" fontId="0" fillId="0" borderId="0" xfId="0" applyNumberFormat="1" applyFill="1" applyBorder="1"/>
    <xf numFmtId="176" fontId="0" fillId="0" borderId="0" xfId="0" applyNumberFormat="1"/>
    <xf numFmtId="2" fontId="0" fillId="0" borderId="0" xfId="0" applyNumberFormat="1" applyAlignment="1">
      <alignment horizontal="left"/>
    </xf>
    <xf numFmtId="0" fontId="3" fillId="4" borderId="6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12" xfId="0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0" borderId="10" xfId="0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168" fontId="0" fillId="0" borderId="0" xfId="0" applyNumberFormat="1" applyBorder="1" applyAlignment="1" applyProtection="1">
      <alignment horizontal="center" vertical="center"/>
      <protection locked="0"/>
    </xf>
    <xf numFmtId="168" fontId="0" fillId="0" borderId="1" xfId="0" applyNumberFormat="1" applyBorder="1" applyAlignment="1" applyProtection="1">
      <alignment horizontal="center" vertical="center"/>
      <protection locked="0"/>
    </xf>
    <xf numFmtId="166" fontId="0" fillId="2" borderId="0" xfId="0" applyNumberFormat="1" applyFill="1" applyBorder="1" applyAlignment="1" applyProtection="1">
      <alignment horizontal="left" vertical="center"/>
      <protection locked="0"/>
    </xf>
    <xf numFmtId="1" fontId="0" fillId="4" borderId="3" xfId="0" applyNumberFormat="1" applyFill="1" applyBorder="1" applyAlignment="1" applyProtection="1">
      <alignment horizontal="left" vertical="center"/>
      <protection locked="0"/>
    </xf>
    <xf numFmtId="175" fontId="0" fillId="4" borderId="2" xfId="0" applyNumberFormat="1" applyFill="1" applyBorder="1" applyAlignment="1" applyProtection="1">
      <alignment horizontal="left" vertical="center"/>
      <protection locked="0"/>
    </xf>
    <xf numFmtId="175" fontId="0" fillId="4" borderId="0" xfId="0" applyNumberFormat="1" applyFill="1" applyBorder="1" applyAlignment="1" applyProtection="1">
      <alignment horizontal="left" vertical="center"/>
      <protection locked="0"/>
    </xf>
    <xf numFmtId="175" fontId="0" fillId="4" borderId="1" xfId="0" applyNumberFormat="1" applyFill="1" applyBorder="1" applyAlignment="1" applyProtection="1">
      <alignment horizontal="left" vertical="center"/>
      <protection locked="0"/>
    </xf>
    <xf numFmtId="166" fontId="0" fillId="4" borderId="4" xfId="0" applyNumberFormat="1" applyFill="1" applyBorder="1" applyAlignment="1" applyProtection="1">
      <alignment horizontal="left" vertical="center"/>
      <protection locked="0"/>
    </xf>
    <xf numFmtId="166" fontId="0" fillId="4" borderId="3" xfId="0" applyNumberFormat="1" applyFill="1" applyBorder="1" applyAlignment="1" applyProtection="1">
      <alignment horizontal="left" vertical="center"/>
      <protection locked="0"/>
    </xf>
    <xf numFmtId="166" fontId="0" fillId="4" borderId="5" xfId="0" applyNumberFormat="1" applyFill="1" applyBorder="1" applyAlignment="1" applyProtection="1">
      <alignment horizontal="left" vertical="center"/>
      <protection locked="0"/>
    </xf>
    <xf numFmtId="170" fontId="0" fillId="2" borderId="6" xfId="0" applyNumberFormat="1" applyFill="1" applyBorder="1" applyAlignment="1" applyProtection="1">
      <alignment horizontal="left" vertical="center"/>
      <protection locked="0"/>
    </xf>
    <xf numFmtId="170" fontId="0" fillId="2" borderId="10" xfId="0" applyNumberFormat="1" applyFill="1" applyBorder="1" applyAlignment="1" applyProtection="1">
      <alignment horizontal="left" vertical="center"/>
      <protection locked="0"/>
    </xf>
    <xf numFmtId="170" fontId="0" fillId="2" borderId="11" xfId="0" applyNumberFormat="1" applyFill="1" applyBorder="1" applyAlignment="1" applyProtection="1">
      <alignment horizontal="left" vertical="center"/>
      <protection locked="0"/>
    </xf>
    <xf numFmtId="169" fontId="0" fillId="4" borderId="2" xfId="0" applyNumberFormat="1" applyFill="1" applyBorder="1" applyAlignment="1" applyProtection="1">
      <alignment horizontal="left" vertical="center"/>
      <protection locked="0"/>
    </xf>
    <xf numFmtId="169" fontId="0" fillId="4" borderId="0" xfId="0" applyNumberFormat="1" applyFill="1" applyBorder="1" applyAlignment="1" applyProtection="1">
      <alignment horizontal="left" vertical="center"/>
      <protection locked="0"/>
    </xf>
    <xf numFmtId="169" fontId="0" fillId="4" borderId="1" xfId="0" applyNumberFormat="1" applyFill="1" applyBorder="1" applyAlignment="1" applyProtection="1">
      <alignment horizontal="left" vertical="center"/>
      <protection locked="0"/>
    </xf>
    <xf numFmtId="176" fontId="0" fillId="2" borderId="2" xfId="0" applyNumberFormat="1" applyFill="1" applyBorder="1" applyAlignment="1" applyProtection="1">
      <alignment horizontal="left" vertical="center"/>
      <protection locked="0"/>
    </xf>
    <xf numFmtId="176" fontId="0" fillId="2" borderId="0" xfId="0" applyNumberFormat="1" applyFill="1" applyBorder="1" applyAlignment="1" applyProtection="1">
      <alignment horizontal="left" vertical="center"/>
      <protection locked="0"/>
    </xf>
    <xf numFmtId="176" fontId="0" fillId="2" borderId="1" xfId="0" applyNumberFormat="1" applyFill="1" applyBorder="1" applyAlignment="1" applyProtection="1">
      <alignment horizontal="left" vertical="center"/>
      <protection locked="0"/>
    </xf>
    <xf numFmtId="2" fontId="0" fillId="4" borderId="2" xfId="0" applyNumberFormat="1" applyFill="1" applyBorder="1" applyAlignment="1" applyProtection="1">
      <alignment horizontal="left" vertical="center"/>
      <protection locked="0"/>
    </xf>
    <xf numFmtId="2" fontId="0" fillId="4" borderId="0" xfId="0" applyNumberFormat="1" applyFill="1" applyBorder="1" applyAlignment="1" applyProtection="1">
      <alignment horizontal="left" vertical="center"/>
      <protection locked="0"/>
    </xf>
    <xf numFmtId="2" fontId="0" fillId="4" borderId="1" xfId="0" applyNumberFormat="1" applyFill="1" applyBorder="1" applyAlignment="1" applyProtection="1">
      <alignment horizontal="left" vertical="center"/>
      <protection locked="0"/>
    </xf>
    <xf numFmtId="167" fontId="0" fillId="2" borderId="2" xfId="0" applyNumberFormat="1" applyFill="1" applyBorder="1" applyAlignment="1" applyProtection="1">
      <alignment horizontal="left" vertical="center"/>
      <protection locked="0"/>
    </xf>
    <xf numFmtId="167" fontId="0" fillId="2" borderId="0" xfId="0" applyNumberFormat="1" applyFill="1" applyBorder="1" applyAlignment="1" applyProtection="1">
      <alignment horizontal="left" vertical="center"/>
      <protection locked="0"/>
    </xf>
    <xf numFmtId="167" fontId="0" fillId="2" borderId="1" xfId="0" applyNumberFormat="1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177" fontId="0" fillId="2" borderId="4" xfId="0" applyNumberFormat="1" applyFill="1" applyBorder="1" applyAlignment="1">
      <alignment horizontal="left" vertical="center"/>
    </xf>
    <xf numFmtId="177" fontId="0" fillId="2" borderId="3" xfId="0" applyNumberFormat="1" applyFill="1" applyBorder="1" applyAlignment="1">
      <alignment horizontal="left" vertical="center"/>
    </xf>
    <xf numFmtId="177" fontId="0" fillId="2" borderId="5" xfId="0" applyNumberFormat="1" applyFill="1" applyBorder="1" applyAlignment="1">
      <alignment horizontal="left" vertical="center"/>
    </xf>
    <xf numFmtId="173" fontId="0" fillId="2" borderId="2" xfId="0" applyNumberFormat="1" applyFill="1" applyBorder="1" applyAlignment="1">
      <alignment horizontal="left" vertical="center"/>
    </xf>
    <xf numFmtId="173" fontId="0" fillId="2" borderId="0" xfId="0" applyNumberFormat="1" applyFill="1" applyBorder="1" applyAlignment="1">
      <alignment horizontal="left" vertical="center"/>
    </xf>
    <xf numFmtId="173" fontId="0" fillId="2" borderId="1" xfId="0" applyNumberFormat="1" applyFill="1" applyBorder="1" applyAlignment="1">
      <alignment horizontal="left" vertical="center"/>
    </xf>
    <xf numFmtId="174" fontId="0" fillId="4" borderId="2" xfId="0" applyNumberFormat="1" applyFill="1" applyBorder="1" applyAlignment="1">
      <alignment horizontal="left" vertical="center"/>
    </xf>
    <xf numFmtId="174" fontId="0" fillId="4" borderId="0" xfId="0" applyNumberFormat="1" applyFill="1" applyBorder="1" applyAlignment="1">
      <alignment horizontal="left" vertical="center"/>
    </xf>
    <xf numFmtId="174" fontId="0" fillId="4" borderId="1" xfId="0" applyNumberFormat="1" applyFill="1" applyBorder="1" applyAlignment="1">
      <alignment horizontal="left" vertical="center"/>
    </xf>
    <xf numFmtId="168" fontId="0" fillId="4" borderId="3" xfId="0" applyNumberFormat="1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>
      <alignment horizontal="left" vertical="center"/>
    </xf>
    <xf numFmtId="171" fontId="0" fillId="2" borderId="6" xfId="0" applyNumberFormat="1" applyFill="1" applyBorder="1" applyAlignment="1">
      <alignment horizontal="left" vertical="center"/>
    </xf>
    <xf numFmtId="171" fontId="0" fillId="2" borderId="10" xfId="0" applyNumberFormat="1" applyFill="1" applyBorder="1" applyAlignment="1">
      <alignment horizontal="left" vertical="center"/>
    </xf>
    <xf numFmtId="171" fontId="0" fillId="2" borderId="11" xfId="0" applyNumberFormat="1" applyFill="1" applyBorder="1" applyAlignment="1">
      <alignment horizontal="left" vertical="center"/>
    </xf>
    <xf numFmtId="172" fontId="0" fillId="4" borderId="2" xfId="0" applyNumberFormat="1" applyFill="1" applyBorder="1" applyAlignment="1">
      <alignment horizontal="left" vertical="center"/>
    </xf>
    <xf numFmtId="172" fontId="0" fillId="4" borderId="0" xfId="0" applyNumberFormat="1" applyFill="1" applyBorder="1" applyAlignment="1">
      <alignment horizontal="left" vertical="center"/>
    </xf>
    <xf numFmtId="172" fontId="0" fillId="4" borderId="1" xfId="0" applyNumberForma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10">
    <dxf>
      <fill>
        <patternFill>
          <bgColor rgb="FF00B050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6699"/>
        </patternFill>
      </fill>
    </dxf>
    <dxf>
      <fill>
        <patternFill>
          <bgColor rgb="FFFF66CC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FF99"/>
      <color rgb="FFFF66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H"/>
              <a:t>Productivité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246912579296078E-2"/>
          <c:y val="0.16582729023780846"/>
          <c:w val="0.88003946797733312"/>
          <c:h val="0.74252524661802333"/>
        </c:manualLayout>
      </c:layout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cene3d>
              <a:camera prst="orthographicFront"/>
              <a:lightRig rig="threePt" dir="t"/>
            </a:scene3d>
            <a:sp3d contourW="9525" prstMaterial="dkEdge">
              <a:bevelT w="38100" h="38100"/>
              <a:contourClr>
                <a:schemeClr val="accent1">
                  <a:lumMod val="75000"/>
                </a:schemeClr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alpha val="85000"/>
                </a:schemeClr>
              </a:solidFill>
              <a:ln w="9525" cap="flat" cmpd="sng" algn="ctr">
                <a:solidFill>
                  <a:schemeClr val="accent1">
                    <a:lumMod val="75000"/>
                  </a:schemeClr>
                </a:solidFill>
                <a:round/>
              </a:ln>
              <a:effectLst/>
              <a:scene3d>
                <a:camera prst="orthographicFront"/>
                <a:lightRig rig="threePt" dir="t"/>
              </a:scene3d>
              <a:sp3d contourW="9525" prstMaterial="dkEdge">
                <a:bevelT w="38100" h="38100"/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accent1">
                    <a:lumMod val="75000"/>
                  </a:schemeClr>
                </a:solidFill>
                <a:round/>
              </a:ln>
              <a:effectLst/>
              <a:scene3d>
                <a:camera prst="orthographicFront"/>
                <a:lightRig rig="threePt" dir="t"/>
              </a:scene3d>
              <a:sp3d contourW="9525" prstMaterial="dkEdge">
                <a:bevelT w="38100" h="38100"/>
                <a:contourClr>
                  <a:schemeClr val="accent1">
                    <a:lumMod val="75000"/>
                  </a:schemeClr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Feuil1!$A$102:$C$102</c:f>
              <c:strCache>
                <c:ptCount val="3"/>
                <c:pt idx="0">
                  <c:v>Trochoïdal </c:v>
                </c:pt>
                <c:pt idx="1">
                  <c:v>Conventionnel</c:v>
                </c:pt>
                <c:pt idx="2">
                  <c:v>Gain</c:v>
                </c:pt>
              </c:strCache>
            </c:strRef>
          </c:cat>
          <c:val>
            <c:numRef>
              <c:f>Feuil1!$A$103:$C$103</c:f>
              <c:numCache>
                <c:formatCode>0.0" %"</c:formatCode>
                <c:ptCount val="3"/>
                <c:pt idx="0" formatCode="0&quot; %&quot;">
                  <c:v>100</c:v>
                </c:pt>
                <c:pt idx="1">
                  <c:v>78.385053101756952</c:v>
                </c:pt>
                <c:pt idx="2">
                  <c:v>21.614946898243048</c:v>
                </c:pt>
              </c:numCache>
            </c:numRef>
          </c:val>
          <c:shape val="cylinder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shape val="box"/>
        <c:axId val="-1890429568"/>
        <c:axId val="-1890425216"/>
        <c:axId val="0"/>
      </c:bar3DChart>
      <c:catAx>
        <c:axId val="-1890429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90425216"/>
        <c:crosses val="autoZero"/>
        <c:auto val="1"/>
        <c:lblAlgn val="ctr"/>
        <c:lblOffset val="100"/>
        <c:noMultiLvlLbl val="0"/>
      </c:catAx>
      <c:valAx>
        <c:axId val="-189042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%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90429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62625" cy="371475"/>
    <xdr:sp macro="" textlink="">
      <xdr:nvSpPr>
        <xdr:cNvPr id="7" name="Rectangle 6"/>
        <xdr:cNvSpPr/>
      </xdr:nvSpPr>
      <xdr:spPr>
        <a:xfrm>
          <a:off x="0" y="0"/>
          <a:ext cx="5762625" cy="371475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ctr"/>
          <a:r>
            <a:rPr lang="fr-FR" sz="22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Conversion pour</a:t>
          </a:r>
          <a:r>
            <a:rPr lang="fr-FR" sz="2200" b="1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 usinage </a:t>
          </a:r>
          <a:r>
            <a:rPr lang="fr-FR" sz="2200" b="1" i="1" u="none" cap="none" spc="0" baseline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TPC</a:t>
          </a:r>
          <a:endParaRPr lang="fr-FR" sz="2200" b="1" i="1" u="none" cap="none" spc="0">
            <a:ln w="6600">
              <a:solidFill>
                <a:schemeClr val="accent2"/>
              </a:solidFill>
              <a:prstDash val="solid"/>
            </a:ln>
            <a:solidFill>
              <a:srgbClr val="FFFFFF"/>
            </a:solidFill>
            <a:effectLst>
              <a:outerShdw dist="38100" dir="2700000" algn="tl" rotWithShape="0">
                <a:schemeClr val="accent2"/>
              </a:outerShdw>
            </a:effectLst>
          </a:endParaRPr>
        </a:p>
      </xdr:txBody>
    </xdr:sp>
    <xdr:clientData/>
  </xdr:oneCellAnchor>
  <xdr:twoCellAnchor>
    <xdr:from>
      <xdr:col>0</xdr:col>
      <xdr:colOff>252412</xdr:colOff>
      <xdr:row>29</xdr:row>
      <xdr:rowOff>166687</xdr:rowOff>
    </xdr:from>
    <xdr:to>
      <xdr:col>6</xdr:col>
      <xdr:colOff>1028700</xdr:colOff>
      <xdr:row>46</xdr:row>
      <xdr:rowOff>142875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2"/>
  <sheetViews>
    <sheetView tabSelected="1" zoomScaleNormal="100" workbookViewId="0">
      <selection activeCell="N16" sqref="N16"/>
    </sheetView>
  </sheetViews>
  <sheetFormatPr baseColWidth="10" defaultRowHeight="15" x14ac:dyDescent="0.25"/>
  <cols>
    <col min="2" max="2" width="11.5703125" customWidth="1"/>
    <col min="3" max="3" width="19.42578125" customWidth="1"/>
    <col min="4" max="4" width="14.5703125" customWidth="1"/>
    <col min="5" max="5" width="5.85546875" customWidth="1"/>
    <col min="6" max="6" width="1.7109375" customWidth="1"/>
    <col min="7" max="7" width="22" customWidth="1"/>
  </cols>
  <sheetData>
    <row r="1" spans="1:10" ht="15" customHeight="1" x14ac:dyDescent="0.25">
      <c r="A1" s="49"/>
      <c r="B1" s="50"/>
      <c r="C1" s="50"/>
      <c r="D1" s="50"/>
      <c r="E1" s="50"/>
      <c r="F1" s="50"/>
      <c r="G1" s="51"/>
      <c r="H1" s="6"/>
    </row>
    <row r="2" spans="1:10" ht="15" customHeight="1" x14ac:dyDescent="0.25">
      <c r="A2" s="52"/>
      <c r="B2" s="53"/>
      <c r="C2" s="53"/>
      <c r="D2" s="53"/>
      <c r="E2" s="53"/>
      <c r="F2" s="53"/>
      <c r="G2" s="54"/>
      <c r="H2" s="6"/>
    </row>
    <row r="3" spans="1:10" x14ac:dyDescent="0.25">
      <c r="A3" s="8"/>
      <c r="B3" s="8"/>
      <c r="C3" s="8"/>
      <c r="D3" s="8"/>
      <c r="E3" s="8"/>
      <c r="F3" s="8"/>
      <c r="G3" s="8"/>
    </row>
    <row r="4" spans="1:10" x14ac:dyDescent="0.25">
      <c r="A4" s="64" t="s">
        <v>0</v>
      </c>
      <c r="B4" s="65"/>
      <c r="C4" s="65"/>
      <c r="D4" s="61" t="s">
        <v>14</v>
      </c>
      <c r="E4" s="61"/>
      <c r="F4" s="9"/>
      <c r="G4" s="10"/>
      <c r="I4" s="1"/>
    </row>
    <row r="5" spans="1:10" ht="15" customHeight="1" x14ac:dyDescent="0.25">
      <c r="A5" s="62" t="s">
        <v>15</v>
      </c>
      <c r="B5" s="63"/>
      <c r="C5" s="63"/>
      <c r="D5" s="63">
        <f>IF(Feuil1!D4="","",VLOOKUP(D4,Feuil2!$J$1:$L$14,3,0))</f>
        <v>2</v>
      </c>
      <c r="E5" s="63"/>
      <c r="F5" s="63"/>
      <c r="G5" s="12"/>
      <c r="J5" s="1"/>
    </row>
    <row r="6" spans="1:10" x14ac:dyDescent="0.25">
      <c r="A6" s="66" t="s">
        <v>20</v>
      </c>
      <c r="B6" s="67"/>
      <c r="C6" s="67"/>
      <c r="D6" s="110">
        <v>200</v>
      </c>
      <c r="E6" s="110"/>
      <c r="F6" s="110"/>
      <c r="G6" s="14"/>
      <c r="I6" s="1"/>
      <c r="J6" s="1"/>
    </row>
    <row r="7" spans="1:10" x14ac:dyDescent="0.25">
      <c r="A7" s="15"/>
      <c r="B7" s="15"/>
      <c r="C7" s="15"/>
      <c r="D7" s="16"/>
      <c r="E7" s="15"/>
      <c r="F7" s="15"/>
      <c r="G7" s="15"/>
      <c r="I7" s="1"/>
      <c r="J7" s="1"/>
    </row>
    <row r="8" spans="1:10" x14ac:dyDescent="0.25">
      <c r="A8" s="64" t="s">
        <v>21</v>
      </c>
      <c r="B8" s="65"/>
      <c r="C8" s="17"/>
      <c r="D8" s="9"/>
      <c r="E8" s="17"/>
      <c r="F8" s="17"/>
      <c r="G8" s="10"/>
      <c r="I8" s="1"/>
      <c r="J8" s="1"/>
    </row>
    <row r="9" spans="1:10" x14ac:dyDescent="0.25">
      <c r="A9" s="62" t="s">
        <v>1</v>
      </c>
      <c r="B9" s="63"/>
      <c r="C9" s="11"/>
      <c r="D9" s="75">
        <v>20</v>
      </c>
      <c r="E9" s="75"/>
      <c r="F9" s="75"/>
      <c r="G9" s="12"/>
      <c r="I9" s="1"/>
      <c r="J9" s="1"/>
    </row>
    <row r="10" spans="1:10" x14ac:dyDescent="0.25">
      <c r="A10" s="66" t="s">
        <v>16</v>
      </c>
      <c r="B10" s="67"/>
      <c r="C10" s="13"/>
      <c r="D10" s="76">
        <v>5</v>
      </c>
      <c r="E10" s="76"/>
      <c r="F10" s="76"/>
      <c r="G10" s="14"/>
      <c r="I10" s="1"/>
      <c r="J10" s="1"/>
    </row>
    <row r="11" spans="1:10" x14ac:dyDescent="0.25">
      <c r="A11" s="16"/>
      <c r="B11" s="16"/>
      <c r="C11" s="15"/>
      <c r="D11" s="16"/>
      <c r="E11" s="15"/>
      <c r="F11" s="15"/>
      <c r="G11" s="15"/>
      <c r="I11" s="1"/>
      <c r="J11" s="1"/>
    </row>
    <row r="12" spans="1:10" x14ac:dyDescent="0.25">
      <c r="A12" s="59" t="s">
        <v>10</v>
      </c>
      <c r="B12" s="60"/>
      <c r="C12" s="18"/>
      <c r="D12" s="19" t="s">
        <v>7</v>
      </c>
      <c r="E12" s="20"/>
      <c r="F12" s="20"/>
      <c r="G12" s="21" t="s">
        <v>6</v>
      </c>
    </row>
    <row r="13" spans="1:10" x14ac:dyDescent="0.25">
      <c r="A13" s="62" t="s">
        <v>17</v>
      </c>
      <c r="B13" s="63"/>
      <c r="C13" s="63"/>
      <c r="D13" s="83">
        <v>110</v>
      </c>
      <c r="E13" s="84"/>
      <c r="F13" s="85"/>
      <c r="G13" s="33">
        <v>90</v>
      </c>
    </row>
    <row r="14" spans="1:10" x14ac:dyDescent="0.25">
      <c r="A14" s="69" t="s">
        <v>18</v>
      </c>
      <c r="B14" s="70"/>
      <c r="C14" s="118"/>
      <c r="D14" s="86">
        <v>4.9999999999999996E-2</v>
      </c>
      <c r="E14" s="87"/>
      <c r="F14" s="88"/>
      <c r="G14" s="34">
        <v>0.04</v>
      </c>
      <c r="I14" s="1"/>
    </row>
    <row r="15" spans="1:10" ht="18" x14ac:dyDescent="0.25">
      <c r="A15" s="62" t="s">
        <v>3</v>
      </c>
      <c r="B15" s="63"/>
      <c r="C15" s="63"/>
      <c r="D15" s="89">
        <v>7.4999999999999997E-2</v>
      </c>
      <c r="E15" s="90"/>
      <c r="F15" s="91"/>
      <c r="G15" s="35"/>
      <c r="I15" s="1"/>
      <c r="J15" s="1"/>
    </row>
    <row r="16" spans="1:10" x14ac:dyDescent="0.25">
      <c r="A16" s="69" t="s">
        <v>24</v>
      </c>
      <c r="B16" s="70"/>
      <c r="C16" s="70"/>
      <c r="D16" s="92">
        <v>0.38738304061681106</v>
      </c>
      <c r="E16" s="93"/>
      <c r="F16" s="94"/>
      <c r="G16" s="36">
        <v>20</v>
      </c>
      <c r="I16" s="1"/>
      <c r="J16" s="1"/>
    </row>
    <row r="17" spans="1:10" x14ac:dyDescent="0.25">
      <c r="A17" s="62" t="s">
        <v>19</v>
      </c>
      <c r="B17" s="63"/>
      <c r="C17" s="63"/>
      <c r="D17" s="95">
        <v>1.9369152030840553</v>
      </c>
      <c r="E17" s="96"/>
      <c r="F17" s="97"/>
      <c r="G17" s="37">
        <v>100</v>
      </c>
      <c r="I17" s="7"/>
      <c r="J17" s="7"/>
    </row>
    <row r="18" spans="1:10" x14ac:dyDescent="0.25">
      <c r="A18" s="69" t="s">
        <v>36</v>
      </c>
      <c r="B18" s="70"/>
      <c r="C18" s="70"/>
      <c r="D18" s="77">
        <v>16</v>
      </c>
      <c r="E18" s="78"/>
      <c r="F18" s="79"/>
      <c r="G18" s="38">
        <v>180</v>
      </c>
      <c r="J18" s="1"/>
    </row>
    <row r="19" spans="1:10" x14ac:dyDescent="0.25">
      <c r="A19" s="62" t="s">
        <v>2</v>
      </c>
      <c r="B19" s="63"/>
      <c r="C19" s="71"/>
      <c r="D19" s="72">
        <v>100</v>
      </c>
      <c r="E19" s="73"/>
      <c r="F19" s="74"/>
      <c r="G19" s="39"/>
      <c r="I19" s="1"/>
      <c r="J19" s="1"/>
    </row>
    <row r="20" spans="1:10" x14ac:dyDescent="0.25">
      <c r="A20" s="66" t="s">
        <v>22</v>
      </c>
      <c r="B20" s="67"/>
      <c r="C20" s="68"/>
      <c r="D20" s="80">
        <v>20</v>
      </c>
      <c r="E20" s="81"/>
      <c r="F20" s="82"/>
      <c r="G20" s="40">
        <v>10</v>
      </c>
      <c r="I20" s="1"/>
      <c r="J20" s="1"/>
    </row>
    <row r="21" spans="1:10" x14ac:dyDescent="0.25">
      <c r="A21" s="24"/>
      <c r="B21" s="23"/>
      <c r="C21" s="23"/>
      <c r="D21" s="24"/>
      <c r="E21" s="23"/>
      <c r="F21" s="23"/>
      <c r="G21" s="24"/>
      <c r="H21" s="29"/>
      <c r="I21" s="1"/>
      <c r="J21" s="1"/>
    </row>
    <row r="22" spans="1:10" x14ac:dyDescent="0.25">
      <c r="A22" s="19" t="s">
        <v>4</v>
      </c>
      <c r="B22" s="20"/>
      <c r="C22" s="18"/>
      <c r="D22" s="59" t="s">
        <v>27</v>
      </c>
      <c r="E22" s="60"/>
      <c r="F22" s="111"/>
      <c r="G22" s="25" t="s">
        <v>6</v>
      </c>
      <c r="J22" s="1"/>
    </row>
    <row r="23" spans="1:10" x14ac:dyDescent="0.25">
      <c r="A23" s="62" t="s">
        <v>23</v>
      </c>
      <c r="B23" s="63"/>
      <c r="C23" s="63"/>
      <c r="D23" s="112">
        <f>((D13*(D6/100)*1000))/PI()/D9</f>
        <v>3501.4087480216976</v>
      </c>
      <c r="E23" s="113"/>
      <c r="F23" s="114"/>
      <c r="G23" s="26">
        <f>(G13*1000)/PI()/D9</f>
        <v>1432.3944878270581</v>
      </c>
    </row>
    <row r="24" spans="1:10" x14ac:dyDescent="0.25">
      <c r="A24" s="57" t="s">
        <v>5</v>
      </c>
      <c r="B24" s="58"/>
      <c r="C24" s="22"/>
      <c r="D24" s="115">
        <f>((D5*D14)*D19/100)/SQRT((((D17/100)*D9)/D9))</f>
        <v>0.71852965343277231</v>
      </c>
      <c r="E24" s="116"/>
      <c r="F24" s="117"/>
      <c r="G24" s="27">
        <f>G14</f>
        <v>0.04</v>
      </c>
    </row>
    <row r="25" spans="1:10" x14ac:dyDescent="0.25">
      <c r="A25" s="55" t="s">
        <v>8</v>
      </c>
      <c r="B25" s="56"/>
      <c r="C25" s="12"/>
      <c r="D25" s="104">
        <f>((D20*((D17/100)*D9)*D10*D23*(D15*(D19/100))*SQRT(D9/((D17/100)*D9))))/1000</f>
        <v>73.095286978631989</v>
      </c>
      <c r="E25" s="105"/>
      <c r="F25" s="106"/>
      <c r="G25" s="28">
        <f>(G20*((G17/100)*D9)*G14*D10*G23)/1000</f>
        <v>57.295779513082323</v>
      </c>
    </row>
    <row r="26" spans="1:10" x14ac:dyDescent="0.25">
      <c r="A26" s="57" t="s">
        <v>9</v>
      </c>
      <c r="B26" s="58"/>
      <c r="C26" s="22"/>
      <c r="D26" s="107">
        <f>D19</f>
        <v>100</v>
      </c>
      <c r="E26" s="108"/>
      <c r="F26" s="109"/>
      <c r="G26" s="31">
        <f>(100/D25*G25)</f>
        <v>78.385053101756952</v>
      </c>
      <c r="I26" s="5"/>
    </row>
    <row r="27" spans="1:10" x14ac:dyDescent="0.25">
      <c r="A27" s="98" t="s">
        <v>30</v>
      </c>
      <c r="B27" s="99"/>
      <c r="C27" s="100"/>
      <c r="D27" s="101">
        <f>D24*D10*D23</f>
        <v>12579.330071212536</v>
      </c>
      <c r="E27" s="102"/>
      <c r="F27" s="103"/>
      <c r="G27" s="32">
        <f>G24*D10*G23</f>
        <v>286.47889756541161</v>
      </c>
      <c r="I27" s="4"/>
      <c r="J27" s="5"/>
    </row>
    <row r="28" spans="1:10" x14ac:dyDescent="0.25">
      <c r="A28" s="8"/>
      <c r="B28" s="8"/>
      <c r="C28" s="8"/>
      <c r="D28" s="8"/>
      <c r="E28" s="8"/>
      <c r="F28" s="8"/>
      <c r="G28" s="8"/>
      <c r="I28" s="2"/>
      <c r="J28" s="4"/>
    </row>
    <row r="29" spans="1:10" x14ac:dyDescent="0.25">
      <c r="A29" s="8"/>
      <c r="B29" s="8"/>
      <c r="C29" s="8"/>
      <c r="D29" s="8"/>
      <c r="E29" s="8"/>
      <c r="F29" s="8"/>
      <c r="G29" s="8"/>
      <c r="I29" s="3"/>
      <c r="J29" s="2"/>
    </row>
    <row r="30" spans="1:10" x14ac:dyDescent="0.25">
      <c r="A30" s="8"/>
      <c r="B30" s="8"/>
      <c r="C30" s="8"/>
      <c r="D30" s="8"/>
      <c r="E30" s="8"/>
      <c r="F30" s="8"/>
      <c r="G30" s="8"/>
      <c r="J30" s="3"/>
    </row>
    <row r="31" spans="1:10" x14ac:dyDescent="0.25">
      <c r="A31" s="8"/>
      <c r="B31" s="8"/>
      <c r="C31" s="8"/>
      <c r="D31" s="8"/>
      <c r="E31" s="8"/>
      <c r="F31" s="8"/>
      <c r="G31" s="8"/>
    </row>
    <row r="32" spans="1:10" x14ac:dyDescent="0.25">
      <c r="A32" s="8"/>
      <c r="B32" s="8"/>
      <c r="C32" s="8"/>
      <c r="D32" s="8"/>
      <c r="E32" s="8"/>
      <c r="F32" s="8"/>
      <c r="G32" s="8"/>
    </row>
    <row r="33" spans="1:7" x14ac:dyDescent="0.25">
      <c r="A33" s="8"/>
      <c r="B33" s="8"/>
      <c r="C33" s="8"/>
      <c r="D33" s="8"/>
      <c r="E33" s="8"/>
      <c r="F33" s="8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8"/>
      <c r="G35" s="8"/>
    </row>
    <row r="36" spans="1:7" x14ac:dyDescent="0.25">
      <c r="A36" s="8"/>
      <c r="B36" s="8"/>
      <c r="C36" s="8"/>
      <c r="D36" s="8"/>
      <c r="E36" s="8"/>
      <c r="F36" s="8"/>
      <c r="G36" s="8"/>
    </row>
    <row r="37" spans="1:7" x14ac:dyDescent="0.25">
      <c r="A37" s="8"/>
      <c r="B37" s="8"/>
      <c r="C37" s="8"/>
      <c r="D37" s="8"/>
      <c r="E37" s="8"/>
      <c r="F37" s="8"/>
      <c r="G37" s="8"/>
    </row>
    <row r="38" spans="1:7" x14ac:dyDescent="0.25">
      <c r="A38" s="8"/>
      <c r="B38" s="8"/>
      <c r="C38" s="8"/>
      <c r="D38" s="8"/>
      <c r="E38" s="8"/>
      <c r="F38" s="8"/>
      <c r="G38" s="8"/>
    </row>
    <row r="39" spans="1:7" x14ac:dyDescent="0.25">
      <c r="A39" s="8"/>
      <c r="B39" s="8"/>
      <c r="C39" s="8"/>
      <c r="D39" s="8"/>
      <c r="E39" s="8"/>
      <c r="F39" s="8"/>
      <c r="G39" s="8"/>
    </row>
    <row r="40" spans="1:7" x14ac:dyDescent="0.25">
      <c r="A40" s="8"/>
      <c r="B40" s="8"/>
      <c r="C40" s="8"/>
      <c r="D40" s="8"/>
      <c r="E40" s="8"/>
      <c r="F40" s="8"/>
      <c r="G40" s="8"/>
    </row>
    <row r="41" spans="1:7" x14ac:dyDescent="0.25">
      <c r="A41" s="8"/>
      <c r="B41" s="8"/>
      <c r="C41" s="8"/>
      <c r="D41" s="8"/>
      <c r="E41" s="8"/>
      <c r="F41" s="8"/>
      <c r="G41" s="8"/>
    </row>
    <row r="42" spans="1:7" x14ac:dyDescent="0.25">
      <c r="A42" s="8"/>
      <c r="B42" s="8"/>
      <c r="C42" s="8"/>
      <c r="D42" s="8"/>
      <c r="E42" s="8"/>
      <c r="F42" s="8"/>
      <c r="G42" s="8"/>
    </row>
    <row r="43" spans="1:7" x14ac:dyDescent="0.25">
      <c r="A43" s="8"/>
      <c r="B43" s="8"/>
      <c r="C43" s="8"/>
      <c r="D43" s="8"/>
      <c r="E43" s="8"/>
      <c r="F43" s="8"/>
      <c r="G43" s="8"/>
    </row>
    <row r="44" spans="1:7" x14ac:dyDescent="0.25">
      <c r="A44" s="8"/>
      <c r="B44" s="8"/>
      <c r="C44" s="8"/>
      <c r="D44" s="8"/>
      <c r="E44" s="8"/>
      <c r="F44" s="8"/>
      <c r="G44" s="8"/>
    </row>
    <row r="45" spans="1:7" x14ac:dyDescent="0.25">
      <c r="A45" s="8"/>
      <c r="B45" s="8"/>
      <c r="C45" s="8"/>
      <c r="D45" s="8"/>
      <c r="E45" s="8"/>
      <c r="F45" s="8"/>
      <c r="G45" s="8"/>
    </row>
    <row r="46" spans="1:7" x14ac:dyDescent="0.25">
      <c r="A46" s="8"/>
      <c r="B46" s="8"/>
      <c r="C46" s="8"/>
      <c r="D46" s="8"/>
      <c r="E46" s="8"/>
      <c r="F46" s="8"/>
      <c r="G46" s="8"/>
    </row>
    <row r="47" spans="1:7" x14ac:dyDescent="0.25">
      <c r="A47" s="8"/>
      <c r="B47" s="8"/>
      <c r="C47" s="8"/>
      <c r="D47" s="8"/>
      <c r="E47" s="8"/>
      <c r="F47" s="8"/>
      <c r="G47" s="8"/>
    </row>
    <row r="48" spans="1:7" x14ac:dyDescent="0.25">
      <c r="A48" s="8"/>
      <c r="B48" s="8"/>
      <c r="C48" s="8"/>
      <c r="D48" s="8"/>
      <c r="E48" s="8"/>
      <c r="F48" s="8"/>
      <c r="G48" s="8"/>
    </row>
    <row r="49" spans="1:7" x14ac:dyDescent="0.25">
      <c r="A49" s="8"/>
      <c r="B49" s="8"/>
      <c r="C49" s="8"/>
      <c r="D49" s="8"/>
      <c r="E49" s="8"/>
      <c r="F49" s="8"/>
      <c r="G49" s="8"/>
    </row>
    <row r="50" spans="1:7" x14ac:dyDescent="0.25">
      <c r="A50" s="8"/>
      <c r="B50" s="8"/>
      <c r="C50" s="8"/>
      <c r="D50" s="8"/>
      <c r="E50" s="8"/>
      <c r="F50" s="8"/>
      <c r="G50" s="8"/>
    </row>
    <row r="102" spans="1:3" x14ac:dyDescent="0.25">
      <c r="A102" s="42" t="s">
        <v>7</v>
      </c>
      <c r="B102" s="42" t="s">
        <v>6</v>
      </c>
      <c r="C102" s="43" t="s">
        <v>29</v>
      </c>
    </row>
    <row r="103" spans="1:3" x14ac:dyDescent="0.25">
      <c r="A103" s="44">
        <f>D26</f>
        <v>100</v>
      </c>
      <c r="B103" s="45">
        <f>G26</f>
        <v>78.385053101756952</v>
      </c>
      <c r="C103" s="46">
        <f>D26-G26</f>
        <v>21.614946898243048</v>
      </c>
    </row>
    <row r="104" spans="1:3" x14ac:dyDescent="0.25">
      <c r="A104" s="43"/>
      <c r="B104" s="43"/>
      <c r="C104" s="43"/>
    </row>
    <row r="105" spans="1:3" x14ac:dyDescent="0.25">
      <c r="A105" s="41"/>
      <c r="B105" s="41"/>
      <c r="C105" s="41"/>
    </row>
    <row r="106" spans="1:3" x14ac:dyDescent="0.25">
      <c r="A106">
        <f>((D20*((D17/100)*D9)*D10*D23*D15*SQRT(D9/((D17/100)*D9))))/1000</f>
        <v>73.095286978631989</v>
      </c>
      <c r="B106">
        <f>100/A106*D25</f>
        <v>100</v>
      </c>
    </row>
    <row r="109" spans="1:3" x14ac:dyDescent="0.25">
      <c r="A109" t="s">
        <v>37</v>
      </c>
      <c r="B109" t="s">
        <v>39</v>
      </c>
      <c r="C109" t="s">
        <v>38</v>
      </c>
    </row>
    <row r="110" spans="1:3" x14ac:dyDescent="0.25">
      <c r="A110" s="48">
        <f>IF(Feuil1!D4="","",VLOOKUP(D4,Feuil2!$J$1:$N$14,5,0))</f>
        <v>66.400000000000006</v>
      </c>
      <c r="B110" s="47">
        <f>ROUNDUP((100/D9*C110),2)</f>
        <v>29.990000000000002</v>
      </c>
      <c r="C110" s="47">
        <f>(Feuil1!D9/2)*(1-(COS((2*(RADIANS(A110))/2))))</f>
        <v>5.9965096744310511</v>
      </c>
    </row>
    <row r="111" spans="1:3" x14ac:dyDescent="0.25">
      <c r="A111" t="s">
        <v>42</v>
      </c>
      <c r="B111" t="s">
        <v>41</v>
      </c>
      <c r="C111" t="s">
        <v>40</v>
      </c>
    </row>
    <row r="112" spans="1:3" x14ac:dyDescent="0.25">
      <c r="A112">
        <v>10</v>
      </c>
      <c r="C112" s="47">
        <f>(Feuil1!D9/2)*(1-(COS((2*(RADIANS(10))/2))))</f>
        <v>0.1519224698779198</v>
      </c>
    </row>
  </sheetData>
  <mergeCells count="40">
    <mergeCell ref="A27:C27"/>
    <mergeCell ref="D27:F27"/>
    <mergeCell ref="D25:F25"/>
    <mergeCell ref="D26:F26"/>
    <mergeCell ref="D6:F6"/>
    <mergeCell ref="D22:F22"/>
    <mergeCell ref="D23:F23"/>
    <mergeCell ref="D24:F24"/>
    <mergeCell ref="A8:B8"/>
    <mergeCell ref="A9:B9"/>
    <mergeCell ref="A10:B10"/>
    <mergeCell ref="A16:C16"/>
    <mergeCell ref="A13:C13"/>
    <mergeCell ref="A14:C14"/>
    <mergeCell ref="D5:F5"/>
    <mergeCell ref="D9:F9"/>
    <mergeCell ref="D10:F10"/>
    <mergeCell ref="D18:F18"/>
    <mergeCell ref="D20:F20"/>
    <mergeCell ref="D13:F13"/>
    <mergeCell ref="D14:F14"/>
    <mergeCell ref="D15:F15"/>
    <mergeCell ref="D16:F16"/>
    <mergeCell ref="D17:F17"/>
    <mergeCell ref="A1:G2"/>
    <mergeCell ref="A25:B25"/>
    <mergeCell ref="A26:B26"/>
    <mergeCell ref="A12:B12"/>
    <mergeCell ref="D4:E4"/>
    <mergeCell ref="A5:C5"/>
    <mergeCell ref="A4:C4"/>
    <mergeCell ref="A6:C6"/>
    <mergeCell ref="A23:C23"/>
    <mergeCell ref="A20:C20"/>
    <mergeCell ref="A15:C15"/>
    <mergeCell ref="A17:C17"/>
    <mergeCell ref="A18:C18"/>
    <mergeCell ref="A19:C19"/>
    <mergeCell ref="D19:F19"/>
    <mergeCell ref="A24:B24"/>
  </mergeCells>
  <conditionalFormatting sqref="D19:F19">
    <cfRule type="dataBar" priority="10">
      <dataBar>
        <cfvo type="num" val="30"/>
        <cfvo type="num" val="100"/>
        <color theme="5"/>
      </dataBar>
      <extLst>
        <ext xmlns:x14="http://schemas.microsoft.com/office/spreadsheetml/2009/9/main" uri="{B025F937-C7B1-47D3-B67F-A62EFF666E3E}">
          <x14:id>{AF9C0DD5-A233-42F0-A185-B3614EEABEE2}</x14:id>
        </ext>
      </extLst>
    </cfRule>
  </conditionalFormatting>
  <conditionalFormatting sqref="D4:E4">
    <cfRule type="containsText" dxfId="9" priority="54" operator="containsText" text="aciers inoxydable">
      <formula>NOT(ISERROR(SEARCH("aciers inoxydable",D4)))</formula>
    </cfRule>
    <cfRule type="endsWith" dxfId="8" priority="55" operator="endsWith" text="HRC">
      <formula>RIGHT(D4,LEN("HRC"))="HRC"</formula>
    </cfRule>
    <cfRule type="endsWith" dxfId="7" priority="57" operator="endsWith" text="alliages">
      <formula>RIGHT(D4,LEN("alliages"))="alliages"</formula>
    </cfRule>
  </conditionalFormatting>
  <dataValidations count="4">
    <dataValidation type="whole" allowBlank="1" showInputMessage="1" showErrorMessage="1" sqref="D10">
      <formula1>1</formula1>
      <formula2>8</formula2>
    </dataValidation>
    <dataValidation type="decimal" allowBlank="1" showInputMessage="1" showErrorMessage="1" sqref="D18:F18">
      <formula1>10</formula1>
      <formula2>A110</formula2>
    </dataValidation>
    <dataValidation type="decimal" allowBlank="1" showInputMessage="1" showErrorMessage="1" sqref="D16:F16">
      <formula1>C112</formula1>
      <formula2>C110</formula2>
    </dataValidation>
    <dataValidation type="decimal" allowBlank="1" showInputMessage="1" showErrorMessage="1" sqref="D17:F17">
      <formula1>0</formula1>
      <formula2>B110</formula2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F9C0DD5-A233-42F0-A185-B3614EEABEE2}">
            <x14:dataBar minLength="0" maxLength="100" direction="leftToRight">
              <x14:cfvo type="num">
                <xm:f>30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D19:F19</xm:sqref>
        </x14:conditionalFormatting>
        <x14:conditionalFormatting xmlns:xm="http://schemas.microsoft.com/office/excel/2006/main">
          <x14:cfRule type="containsText" priority="48" operator="containsText" id="{D74775B8-15A0-4508-97E7-818702A6F20C}">
            <xm:f>NOT(ISERROR(SEARCH(Feuil2!$J$3,F4)))</xm:f>
            <xm:f>Feuil2!$J$3</xm:f>
            <x14:dxf>
              <fill>
                <patternFill>
                  <bgColor rgb="FFFF6699"/>
                </patternFill>
              </fill>
            </x14:dxf>
          </x14:cfRule>
          <x14:cfRule type="containsText" priority="49" operator="containsText" id="{D159D543-C1B6-483A-B910-281DD45B0158}">
            <xm:f>NOT(ISERROR(SEARCH(Feuil2!$J$4,F4)))</xm:f>
            <xm:f>Feuil2!$J$4</xm:f>
            <x14:dxf>
              <fill>
                <patternFill>
                  <bgColor rgb="FFFF0000"/>
                </patternFill>
              </fill>
            </x14:dxf>
          </x14:cfRule>
          <x14:cfRule type="containsText" priority="50" operator="containsText" id="{6FF53CDA-81AE-429C-BB9B-BE5BC1D2F386}">
            <xm:f>NOT(ISERROR(SEARCH(Feuil2!$J$9,F4)))</xm:f>
            <xm:f>Feuil2!$J$9</xm:f>
            <x14:dxf>
              <fill>
                <patternFill>
                  <bgColor rgb="FF00B0F0"/>
                </patternFill>
              </fill>
            </x14:dxf>
          </x14:cfRule>
          <x14:cfRule type="containsText" priority="51" operator="containsText" id="{56989C37-A2AD-47D5-92A2-81093F49BF45}">
            <xm:f>NOT(ISERROR(SEARCH(Feuil2!$J$10,F4)))</xm:f>
            <xm:f>Feuil2!$J$10</xm:f>
            <x14:dxf>
              <fill>
                <patternFill>
                  <bgColor rgb="FF00B050"/>
                </patternFill>
              </fill>
            </x14:dxf>
          </x14:cfRule>
          <x14:cfRule type="containsText" priority="52" operator="containsText" id="{B42AA65A-2955-49C3-BF77-930C7AB3FECA}">
            <xm:f>NOT(ISERROR(SEARCH(Feuil2!$J$11,F4)))</xm:f>
            <xm:f>Feuil2!$J$11</xm:f>
            <x14:dxf>
              <fill>
                <patternFill>
                  <bgColor rgb="FFFFFF00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containsText" priority="53" operator="containsText" id="{CD0F4E50-8FF2-4610-B478-6ED6A89EE0F0}">
            <xm:f>NOT(ISERROR(SEARCH(Feuil2!$J$11,D4)))</xm:f>
            <xm:f>Feuil2!$J$11</xm:f>
            <x14:dxf>
              <fill>
                <patternFill>
                  <bgColor rgb="FFFFFF99"/>
                </patternFill>
              </fill>
            </x14:dxf>
          </x14:cfRule>
          <x14:cfRule type="containsText" priority="56" operator="containsText" id="{F63A971F-8E0A-4B7F-BCEA-3109A7A7EE72}">
            <xm:f>NOT(ISERROR(SEARCH(Feuil2!$J$10,D4)))</xm:f>
            <xm:f>Feuil2!$J$10</xm:f>
            <x14:dxf>
              <fill>
                <patternFill>
                  <bgColor rgb="FF00B050"/>
                </patternFill>
              </fill>
            </x14:dxf>
          </x14:cfRule>
          <xm:sqref>D4:E4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Feuil2!$J$1:$J$14</xm:f>
          </x14:formula1>
          <xm:sqref>F4</xm:sqref>
        </x14:dataValidation>
        <x14:dataValidation type="list" allowBlank="1" showInputMessage="1" showErrorMessage="1">
          <x14:formula1>
            <xm:f>Feuil2!$J$3:$J$11</xm:f>
          </x14:formula1>
          <xm:sqref>D4:E4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workbookViewId="0">
      <selection activeCell="N9" sqref="N9"/>
    </sheetView>
  </sheetViews>
  <sheetFormatPr baseColWidth="10" defaultRowHeight="15" x14ac:dyDescent="0.25"/>
  <sheetData>
    <row r="1" spans="1:14" x14ac:dyDescent="0.25">
      <c r="N1" t="s">
        <v>37</v>
      </c>
    </row>
    <row r="3" spans="1:14" x14ac:dyDescent="0.25">
      <c r="J3" t="s">
        <v>11</v>
      </c>
      <c r="L3">
        <v>1.5</v>
      </c>
      <c r="N3">
        <v>40.5</v>
      </c>
    </row>
    <row r="4" spans="1:14" x14ac:dyDescent="0.25">
      <c r="J4" t="s">
        <v>31</v>
      </c>
      <c r="L4">
        <v>1.5</v>
      </c>
      <c r="N4">
        <v>47.2</v>
      </c>
    </row>
    <row r="5" spans="1:14" x14ac:dyDescent="0.25">
      <c r="J5" t="s">
        <v>32</v>
      </c>
      <c r="L5">
        <v>1.5</v>
      </c>
      <c r="N5">
        <v>40.5</v>
      </c>
    </row>
    <row r="6" spans="1:14" x14ac:dyDescent="0.25">
      <c r="J6" t="s">
        <v>33</v>
      </c>
      <c r="L6">
        <v>1.5</v>
      </c>
      <c r="N6">
        <v>25</v>
      </c>
    </row>
    <row r="7" spans="1:14" x14ac:dyDescent="0.25">
      <c r="J7" t="s">
        <v>34</v>
      </c>
      <c r="L7">
        <v>1.5</v>
      </c>
      <c r="N7">
        <v>17</v>
      </c>
    </row>
    <row r="8" spans="1:14" x14ac:dyDescent="0.25">
      <c r="A8" t="s">
        <v>27</v>
      </c>
      <c r="E8" t="s">
        <v>6</v>
      </c>
      <c r="J8" t="s">
        <v>35</v>
      </c>
      <c r="L8">
        <v>1.5</v>
      </c>
      <c r="N8">
        <v>12</v>
      </c>
    </row>
    <row r="9" spans="1:14" x14ac:dyDescent="0.25">
      <c r="A9" s="119" t="s">
        <v>25</v>
      </c>
      <c r="B9" s="119"/>
      <c r="C9">
        <f>DEGREES(ACOS(1-((Feuil1!D17/100*Feuil1!D9)/(Feuil1!D9/2))))</f>
        <v>15.999999999999984</v>
      </c>
      <c r="E9" s="119" t="s">
        <v>25</v>
      </c>
      <c r="F9" s="119"/>
      <c r="G9">
        <f>DEGREES(ACOS(1-((Feuil1!G17/100*Feuil1!D9)/(Feuil1!D9/2))))</f>
        <v>180</v>
      </c>
      <c r="J9" t="s">
        <v>13</v>
      </c>
      <c r="L9">
        <v>1.5</v>
      </c>
      <c r="N9">
        <v>53.1</v>
      </c>
    </row>
    <row r="10" spans="1:14" x14ac:dyDescent="0.25">
      <c r="A10" s="119" t="s">
        <v>26</v>
      </c>
      <c r="B10" s="119"/>
      <c r="C10">
        <f>(Feuil1!D9/2)*(1-(COS((2*(RADIANS(Feuil1!D18))/2))))</f>
        <v>0.38738304061681106</v>
      </c>
      <c r="E10" s="119" t="s">
        <v>26</v>
      </c>
      <c r="F10" s="119"/>
      <c r="G10">
        <f>(Feuil1!D9/2)*(1-(COS((2*(RADIANS(Feuil1!G18))/2))))</f>
        <v>20</v>
      </c>
      <c r="J10" t="s">
        <v>12</v>
      </c>
      <c r="L10">
        <v>1.5</v>
      </c>
      <c r="N10">
        <v>53.1</v>
      </c>
    </row>
    <row r="11" spans="1:14" x14ac:dyDescent="0.25">
      <c r="A11" t="s">
        <v>28</v>
      </c>
      <c r="C11">
        <f>Feuil1!$D$26-Feuil1!$G$26</f>
        <v>21.614946898243048</v>
      </c>
      <c r="J11" s="8" t="s">
        <v>14</v>
      </c>
      <c r="L11">
        <v>2</v>
      </c>
      <c r="N11">
        <v>66.400000000000006</v>
      </c>
    </row>
    <row r="14" spans="1:14" x14ac:dyDescent="0.25">
      <c r="C14" s="30">
        <f>C11</f>
        <v>21.614946898243048</v>
      </c>
    </row>
  </sheetData>
  <mergeCells count="4">
    <mergeCell ref="A9:B9"/>
    <mergeCell ref="A10:B10"/>
    <mergeCell ref="E9:F9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luca.delley@gmail.com</dc:creator>
  <cp:lastModifiedBy>luca.delley@gmail.com</cp:lastModifiedBy>
  <cp:lastPrinted>2016-11-14T06:38:07Z</cp:lastPrinted>
  <dcterms:created xsi:type="dcterms:W3CDTF">2016-11-10T10:26:18Z</dcterms:created>
  <dcterms:modified xsi:type="dcterms:W3CDTF">2016-11-14T06:38:13Z</dcterms:modified>
</cp:coreProperties>
</file>