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2956" windowHeight="10788"/>
  </bookViews>
  <sheets>
    <sheet name="Current P to P" sheetId="1" r:id="rId1"/>
  </sheets>
  <definedNames>
    <definedName name="_xlnm._FilterDatabase" localSheetId="0" hidden="1">'Current P to P'!$B$4:$F$51</definedName>
  </definedNames>
  <calcPr calcId="144525"/>
</workbook>
</file>

<file path=xl/sharedStrings.xml><?xml version="1.0" encoding="utf-8"?>
<sst xmlns="http://schemas.openxmlformats.org/spreadsheetml/2006/main" count="28">
  <si>
    <t>Calculation (Current timetables)</t>
  </si>
  <si>
    <t>Point to Point Speed</t>
  </si>
  <si>
    <t>Time and distance</t>
  </si>
  <si>
    <t>Point to Point
(daily usage)</t>
  </si>
  <si>
    <t>Point A</t>
  </si>
  <si>
    <t>Point B</t>
  </si>
  <si>
    <t>P to P time</t>
  </si>
  <si>
    <t>P to P time
(daily)</t>
  </si>
  <si>
    <t>P to P metres</t>
  </si>
  <si>
    <t>H</t>
  </si>
  <si>
    <t>KM</t>
  </si>
  <si>
    <t>Km/H</t>
  </si>
  <si>
    <t>S</t>
  </si>
  <si>
    <t>M</t>
  </si>
  <si>
    <t>M/S</t>
  </si>
  <si>
    <t>max speed
 in m/s</t>
  </si>
  <si>
    <t>Acceleration 
time (s)</t>
  </si>
  <si>
    <t>Acceleration 
distance (m)</t>
  </si>
  <si>
    <t>Deceleration 
time (s)</t>
  </si>
  <si>
    <t>Deceleration 
distance (m)</t>
  </si>
  <si>
    <t>Cruise
 time (s)</t>
  </si>
  <si>
    <t>Cruise
distance (m)</t>
  </si>
  <si>
    <t>Control</t>
  </si>
  <si>
    <t>A</t>
  </si>
  <si>
    <t>B</t>
  </si>
  <si>
    <t>Key figures</t>
  </si>
  <si>
    <t>Acceleration rate (m/s)</t>
  </si>
  <si>
    <t>Deceleration rate (m/s)</t>
  </si>
</sst>
</file>

<file path=xl/styles.xml><?xml version="1.0" encoding="utf-8"?>
<styleSheet xmlns="http://schemas.openxmlformats.org/spreadsheetml/2006/main">
  <numFmts count="5">
    <numFmt numFmtId="43" formatCode="_-* #,##0.00_-;\-* #,##0.00_-;_-* &quot;-&quot;??_-;_-@_-"/>
    <numFmt numFmtId="41" formatCode="_-* #,##0_-;\-* #,##0_-;_-* &quot;-&quot;_-;_-@_-"/>
    <numFmt numFmtId="44" formatCode="_-&quot;£&quot;* #,##0.00_-;\-&quot;£&quot;* #,##0.00_-;_-&quot;£&quot;* &quot;-&quot;??_-;_-@_-"/>
    <numFmt numFmtId="42" formatCode="_-&quot;£&quot;* #,##0_-;\-&quot;£&quot;* #,##0_-;_-&quot;£&quot;* &quot;-&quot;_-;_-@_-"/>
    <numFmt numFmtId="176" formatCode="0.0"/>
  </numFmts>
  <fonts count="30">
    <font>
      <sz val="12"/>
      <color theme="1"/>
      <name val="Arial"/>
      <charset val="134"/>
    </font>
    <font>
      <b/>
      <sz val="12"/>
      <color theme="0"/>
      <name val="Arial"/>
      <charset val="134"/>
    </font>
    <font>
      <b/>
      <sz val="12"/>
      <color theme="3" tint="-0.499984740745262"/>
      <name val="Arial"/>
      <charset val="134"/>
    </font>
    <font>
      <b/>
      <sz val="12"/>
      <color rgb="FFFF0000"/>
      <name val="Arial"/>
      <charset val="134"/>
    </font>
    <font>
      <b/>
      <sz val="12"/>
      <color theme="1"/>
      <name val="Arial"/>
      <charset val="134"/>
    </font>
    <font>
      <b/>
      <sz val="16"/>
      <color indexed="8"/>
      <name val="Arial"/>
      <charset val="134"/>
    </font>
    <font>
      <b/>
      <sz val="16"/>
      <name val="Arial"/>
      <charset val="134"/>
    </font>
    <font>
      <b/>
      <sz val="12"/>
      <name val="Arial"/>
      <charset val="134"/>
    </font>
    <font>
      <b/>
      <i/>
      <sz val="12"/>
      <color theme="1"/>
      <name val="Arial"/>
      <charset val="134"/>
    </font>
    <font>
      <sz val="11"/>
      <color rgb="FFFF000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0"/>
      <name val="Arial"/>
      <charset val="134"/>
    </font>
    <font>
      <b/>
      <sz val="11"/>
      <color rgb="FFFFFFFF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</fonts>
  <fills count="40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gray0625">
        <bgColor theme="8" tint="0.799951170384838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EB9C"/>
        <bgColor indexed="64"/>
      </patternFill>
    </fill>
  </fills>
  <borders count="4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 tint="0.499984740745262"/>
      </bottom>
      <diagonal/>
    </border>
  </borders>
  <cellStyleXfs count="51">
    <xf numFmtId="0" fontId="0" fillId="0" borderId="0"/>
    <xf numFmtId="0" fontId="10" fillId="9" borderId="32" applyNumberFormat="0" applyFon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43" fontId="0" fillId="0" borderId="0" applyFont="0" applyFill="0" applyBorder="0" applyAlignment="0" applyProtection="0"/>
    <xf numFmtId="0" fontId="12" fillId="26" borderId="0" applyNumberFormat="0" applyBorder="0" applyAlignment="0" applyProtection="0">
      <alignment vertical="center"/>
    </xf>
    <xf numFmtId="0" fontId="19" fillId="13" borderId="35" applyNumberFormat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42" fontId="10" fillId="0" borderId="0" applyFont="0" applyFill="0" applyBorder="0" applyAlignment="0" applyProtection="0">
      <alignment vertical="center"/>
    </xf>
    <xf numFmtId="44" fontId="10" fillId="0" borderId="0" applyFont="0" applyFill="0" applyBorder="0" applyAlignment="0" applyProtection="0">
      <alignment vertical="center"/>
    </xf>
    <xf numFmtId="41" fontId="10" fillId="0" borderId="0" applyFont="0" applyFill="0" applyBorder="0" applyAlignment="0" applyProtection="0">
      <alignment vertical="center"/>
    </xf>
    <xf numFmtId="0" fontId="21" fillId="0" borderId="36" applyNumberFormat="0" applyFill="0" applyAlignment="0" applyProtection="0">
      <alignment vertical="center"/>
    </xf>
    <xf numFmtId="9" fontId="0" fillId="0" borderId="0" applyFont="0" applyFill="0" applyBorder="0" applyAlignment="0" applyProtection="0"/>
    <xf numFmtId="0" fontId="24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6" fillId="0" borderId="37" applyNumberFormat="0" applyFill="0" applyAlignment="0" applyProtection="0">
      <alignment vertical="center"/>
    </xf>
    <xf numFmtId="0" fontId="22" fillId="0" borderId="37" applyNumberFormat="0" applyFill="0" applyAlignment="0" applyProtection="0">
      <alignment vertical="center"/>
    </xf>
    <xf numFmtId="0" fontId="12" fillId="33" borderId="0" applyNumberFormat="0" applyBorder="0" applyAlignment="0" applyProtection="0">
      <alignment vertical="center"/>
    </xf>
    <xf numFmtId="0" fontId="28" fillId="0" borderId="39" applyNumberFormat="0" applyFill="0" applyAlignment="0" applyProtection="0">
      <alignment vertical="center"/>
    </xf>
    <xf numFmtId="0" fontId="12" fillId="29" borderId="0" applyNumberFormat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16" fillId="0" borderId="0"/>
    <xf numFmtId="0" fontId="29" fillId="39" borderId="0" applyNumberFormat="0" applyBorder="0" applyAlignment="0" applyProtection="0">
      <alignment vertical="center"/>
    </xf>
    <xf numFmtId="0" fontId="20" fillId="25" borderId="35" applyNumberFormat="0" applyAlignment="0" applyProtection="0">
      <alignment vertical="center"/>
    </xf>
    <xf numFmtId="0" fontId="13" fillId="14" borderId="0" applyNumberFormat="0" applyBorder="0" applyAlignment="0" applyProtection="0">
      <alignment vertical="center"/>
    </xf>
    <xf numFmtId="0" fontId="15" fillId="13" borderId="33" applyNumberFormat="0" applyAlignment="0" applyProtection="0">
      <alignment vertical="center"/>
    </xf>
    <xf numFmtId="0" fontId="17" fillId="18" borderId="34" applyNumberFormat="0" applyAlignment="0" applyProtection="0">
      <alignment vertical="center"/>
    </xf>
    <xf numFmtId="0" fontId="27" fillId="0" borderId="38" applyNumberFormat="0" applyFill="0" applyAlignment="0" applyProtection="0">
      <alignment vertical="center"/>
    </xf>
    <xf numFmtId="0" fontId="12" fillId="22" borderId="0" applyNumberFormat="0" applyBorder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  <xf numFmtId="0" fontId="13" fillId="21" borderId="0" applyNumberFormat="0" applyBorder="0" applyAlignment="0" applyProtection="0">
      <alignment vertical="center"/>
    </xf>
    <xf numFmtId="0" fontId="13" fillId="36" borderId="0" applyNumberFormat="0" applyBorder="0" applyAlignment="0" applyProtection="0">
      <alignment vertical="center"/>
    </xf>
    <xf numFmtId="0" fontId="12" fillId="17" borderId="0" applyNumberFormat="0" applyBorder="0" applyAlignment="0" applyProtection="0">
      <alignment vertical="center"/>
    </xf>
    <xf numFmtId="0" fontId="13" fillId="38" borderId="0" applyNumberFormat="0" applyBorder="0" applyAlignment="0" applyProtection="0">
      <alignment vertical="center"/>
    </xf>
    <xf numFmtId="0" fontId="12" fillId="20" borderId="0" applyNumberFormat="0" applyBorder="0" applyAlignment="0" applyProtection="0">
      <alignment vertical="center"/>
    </xf>
    <xf numFmtId="0" fontId="12" fillId="24" borderId="0" applyNumberFormat="0" applyBorder="0" applyAlignment="0" applyProtection="0">
      <alignment vertical="center"/>
    </xf>
    <xf numFmtId="0" fontId="13" fillId="31" borderId="0" applyNumberFormat="0" applyBorder="0" applyAlignment="0" applyProtection="0">
      <alignment vertical="center"/>
    </xf>
    <xf numFmtId="0" fontId="13" fillId="11" borderId="0" applyNumberFormat="0" applyBorder="0" applyAlignment="0" applyProtection="0">
      <alignment vertical="center"/>
    </xf>
    <xf numFmtId="0" fontId="12" fillId="37" borderId="0" applyNumberFormat="0" applyBorder="0" applyAlignment="0" applyProtection="0">
      <alignment vertical="center"/>
    </xf>
    <xf numFmtId="0" fontId="13" fillId="35" borderId="0" applyNumberFormat="0" applyBorder="0" applyAlignment="0" applyProtection="0">
      <alignment vertical="center"/>
    </xf>
    <xf numFmtId="0" fontId="13" fillId="28" borderId="0" applyNumberFormat="0" applyBorder="0" applyAlignment="0" applyProtection="0">
      <alignment vertical="center"/>
    </xf>
    <xf numFmtId="0" fontId="12" fillId="34" borderId="0" applyNumberFormat="0" applyBorder="0" applyAlignment="0" applyProtection="0">
      <alignment vertical="center"/>
    </xf>
    <xf numFmtId="0" fontId="12" fillId="10" borderId="0" applyNumberFormat="0" applyBorder="0" applyAlignment="0" applyProtection="0">
      <alignment vertical="center"/>
    </xf>
    <xf numFmtId="43" fontId="16" fillId="0" borderId="0" applyFont="0" applyFill="0" applyBorder="0" applyAlignment="0" applyProtection="0"/>
    <xf numFmtId="0" fontId="13" fillId="19" borderId="0" applyNumberFormat="0" applyBorder="0" applyAlignment="0" applyProtection="0">
      <alignment vertical="center"/>
    </xf>
    <xf numFmtId="0" fontId="13" fillId="27" borderId="0" applyNumberFormat="0" applyBorder="0" applyAlignment="0" applyProtection="0">
      <alignment vertical="center"/>
    </xf>
    <xf numFmtId="0" fontId="12" fillId="16" borderId="0" applyNumberFormat="0" applyBorder="0" applyAlignment="0" applyProtection="0">
      <alignment vertical="center"/>
    </xf>
    <xf numFmtId="0" fontId="12" fillId="30" borderId="0" applyNumberFormat="0" applyBorder="0" applyAlignment="0" applyProtection="0">
      <alignment vertical="center"/>
    </xf>
    <xf numFmtId="0" fontId="13" fillId="23" borderId="0" applyNumberFormat="0" applyBorder="0" applyAlignment="0" applyProtection="0">
      <alignment vertical="center"/>
    </xf>
    <xf numFmtId="0" fontId="13" fillId="15" borderId="0" applyNumberFormat="0" applyBorder="0" applyAlignment="0" applyProtection="0">
      <alignment vertical="center"/>
    </xf>
  </cellStyleXfs>
  <cellXfs count="93"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/>
    </xf>
    <xf numFmtId="3" fontId="5" fillId="3" borderId="8" xfId="0" applyNumberFormat="1" applyFont="1" applyFill="1" applyBorder="1" applyAlignment="1">
      <alignment horizontal="center" vertical="center"/>
    </xf>
    <xf numFmtId="3" fontId="5" fillId="3" borderId="9" xfId="0" applyNumberFormat="1" applyFont="1" applyFill="1" applyBorder="1" applyAlignment="1">
      <alignment horizontal="center" vertical="center"/>
    </xf>
    <xf numFmtId="35" fontId="0" fillId="3" borderId="9" xfId="0" applyNumberFormat="1" applyFill="1" applyBorder="1" applyAlignment="1">
      <alignment horizontal="center" vertical="center"/>
    </xf>
    <xf numFmtId="46" fontId="0" fillId="3" borderId="9" xfId="0" applyNumberFormat="1" applyFill="1" applyBorder="1" applyAlignment="1">
      <alignment horizontal="center" vertical="center"/>
    </xf>
    <xf numFmtId="3" fontId="0" fillId="3" borderId="10" xfId="0" applyNumberFormat="1" applyFill="1" applyBorder="1" applyAlignment="1">
      <alignment horizontal="center" vertical="center"/>
    </xf>
    <xf numFmtId="2" fontId="0" fillId="3" borderId="11" xfId="0" applyNumberFormat="1" applyFill="1" applyBorder="1" applyAlignment="1">
      <alignment horizontal="center" vertical="center"/>
    </xf>
    <xf numFmtId="2" fontId="0" fillId="3" borderId="12" xfId="0" applyNumberForma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3" fontId="5" fillId="0" borderId="8" xfId="0" applyNumberFormat="1" applyFont="1" applyFill="1" applyBorder="1" applyAlignment="1">
      <alignment horizontal="center" vertical="center"/>
    </xf>
    <xf numFmtId="3" fontId="5" fillId="0" borderId="9" xfId="0" applyNumberFormat="1" applyFont="1" applyFill="1" applyBorder="1" applyAlignment="1">
      <alignment horizontal="center" vertical="center"/>
    </xf>
    <xf numFmtId="35" fontId="0" fillId="0" borderId="9" xfId="0" applyNumberFormat="1" applyFill="1" applyBorder="1" applyAlignment="1">
      <alignment horizontal="center" vertical="center"/>
    </xf>
    <xf numFmtId="46" fontId="0" fillId="0" borderId="9" xfId="0" applyNumberFormat="1" applyFill="1" applyBorder="1" applyAlignment="1">
      <alignment horizontal="center" vertical="center"/>
    </xf>
    <xf numFmtId="3" fontId="0" fillId="0" borderId="10" xfId="0" applyNumberFormat="1" applyFill="1" applyBorder="1" applyAlignment="1">
      <alignment horizontal="center" vertical="center"/>
    </xf>
    <xf numFmtId="2" fontId="0" fillId="0" borderId="8" xfId="0" applyNumberFormat="1" applyFill="1" applyBorder="1" applyAlignment="1">
      <alignment horizontal="center" vertical="center"/>
    </xf>
    <xf numFmtId="2" fontId="0" fillId="0" borderId="9" xfId="0" applyNumberFormat="1" applyFill="1" applyBorder="1" applyAlignment="1">
      <alignment horizontal="center" vertical="center"/>
    </xf>
    <xf numFmtId="2" fontId="0" fillId="3" borderId="8" xfId="0" applyNumberFormat="1" applyFill="1" applyBorder="1" applyAlignment="1">
      <alignment horizontal="center" vertical="center"/>
    </xf>
    <xf numFmtId="2" fontId="0" fillId="3" borderId="9" xfId="0" applyNumberFormat="1" applyFill="1" applyBorder="1" applyAlignment="1">
      <alignment horizontal="center" vertical="center"/>
    </xf>
    <xf numFmtId="3" fontId="6" fillId="0" borderId="9" xfId="0" applyNumberFormat="1" applyFont="1" applyFill="1" applyBorder="1" applyAlignment="1">
      <alignment horizontal="center" vertical="center"/>
    </xf>
    <xf numFmtId="3" fontId="6" fillId="3" borderId="8" xfId="0" applyNumberFormat="1" applyFont="1" applyFill="1" applyBorder="1" applyAlignment="1">
      <alignment horizontal="center" vertical="center"/>
    </xf>
    <xf numFmtId="3" fontId="6" fillId="3" borderId="9" xfId="0" applyNumberFormat="1" applyFont="1" applyFill="1" applyBorder="1" applyAlignment="1">
      <alignment horizontal="center" vertical="center"/>
    </xf>
    <xf numFmtId="3" fontId="6" fillId="0" borderId="8" xfId="0" applyNumberFormat="1" applyFont="1" applyFill="1" applyBorder="1" applyAlignment="1">
      <alignment horizontal="center" vertical="center"/>
    </xf>
    <xf numFmtId="3" fontId="6" fillId="0" borderId="13" xfId="0" applyNumberFormat="1" applyFont="1" applyFill="1" applyBorder="1" applyAlignment="1">
      <alignment horizontal="center" vertical="center"/>
    </xf>
    <xf numFmtId="3" fontId="6" fillId="0" borderId="14" xfId="0" applyNumberFormat="1" applyFont="1" applyFill="1" applyBorder="1" applyAlignment="1">
      <alignment horizontal="center" vertical="center"/>
    </xf>
    <xf numFmtId="35" fontId="0" fillId="0" borderId="14" xfId="0" applyNumberFormat="1" applyFill="1" applyBorder="1" applyAlignment="1">
      <alignment horizontal="center" vertical="center"/>
    </xf>
    <xf numFmtId="46" fontId="0" fillId="0" borderId="14" xfId="0" applyNumberFormat="1" applyFill="1" applyBorder="1" applyAlignment="1">
      <alignment horizontal="center" vertical="center"/>
    </xf>
    <xf numFmtId="3" fontId="0" fillId="0" borderId="15" xfId="0" applyNumberFormat="1" applyFill="1" applyBorder="1" applyAlignment="1">
      <alignment horizontal="center" vertical="center"/>
    </xf>
    <xf numFmtId="2" fontId="0" fillId="0" borderId="13" xfId="0" applyNumberFormat="1" applyFill="1" applyBorder="1" applyAlignment="1">
      <alignment horizontal="center" vertical="center"/>
    </xf>
    <xf numFmtId="2" fontId="0" fillId="0" borderId="14" xfId="0" applyNumberFormat="1" applyFill="1" applyBorder="1" applyAlignment="1">
      <alignment horizontal="center" vertical="center"/>
    </xf>
    <xf numFmtId="46" fontId="0" fillId="4" borderId="0" xfId="0" applyNumberFormat="1" applyFill="1" applyAlignment="1">
      <alignment horizontal="center"/>
    </xf>
    <xf numFmtId="2" fontId="0" fillId="4" borderId="13" xfId="0" applyNumberFormat="1" applyFill="1" applyBorder="1" applyAlignment="1">
      <alignment horizontal="center" vertical="center"/>
    </xf>
    <xf numFmtId="2" fontId="0" fillId="0" borderId="0" xfId="11" applyNumberFormat="1" applyFont="1" applyFill="1"/>
    <xf numFmtId="0" fontId="1" fillId="5" borderId="1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6" borderId="17" xfId="0" applyFont="1" applyFill="1" applyBorder="1" applyAlignment="1">
      <alignment horizontal="center"/>
    </xf>
    <xf numFmtId="0" fontId="1" fillId="6" borderId="0" xfId="0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7" fillId="6" borderId="20" xfId="0" applyFont="1" applyFill="1" applyBorder="1" applyAlignment="1">
      <alignment horizontal="center" vertical="center" wrapText="1"/>
    </xf>
    <xf numFmtId="0" fontId="7" fillId="0" borderId="21" xfId="0" applyFont="1" applyFill="1" applyBorder="1" applyAlignment="1">
      <alignment horizontal="center" vertical="center" wrapText="1"/>
    </xf>
    <xf numFmtId="176" fontId="0" fillId="3" borderId="22" xfId="0" applyNumberFormat="1" applyFill="1" applyBorder="1" applyAlignment="1">
      <alignment horizontal="center" vertical="center"/>
    </xf>
    <xf numFmtId="1" fontId="0" fillId="3" borderId="11" xfId="0" applyNumberFormat="1" applyFill="1" applyBorder="1" applyAlignment="1">
      <alignment horizontal="center" vertical="center"/>
    </xf>
    <xf numFmtId="1" fontId="0" fillId="3" borderId="12" xfId="0" applyNumberFormat="1" applyFill="1" applyBorder="1" applyAlignment="1">
      <alignment horizontal="center" vertical="center"/>
    </xf>
    <xf numFmtId="176" fontId="0" fillId="3" borderId="23" xfId="0" applyNumberFormat="1" applyFill="1" applyBorder="1" applyAlignment="1">
      <alignment horizontal="center" vertical="center"/>
    </xf>
    <xf numFmtId="176" fontId="0" fillId="3" borderId="11" xfId="0" applyNumberFormat="1" applyFill="1" applyBorder="1" applyAlignment="1">
      <alignment horizontal="center" vertical="center"/>
    </xf>
    <xf numFmtId="176" fontId="0" fillId="7" borderId="12" xfId="0" applyNumberFormat="1" applyFill="1" applyBorder="1" applyAlignment="1">
      <alignment horizontal="center" vertical="center"/>
    </xf>
    <xf numFmtId="176" fontId="0" fillId="0" borderId="24" xfId="0" applyNumberFormat="1" applyFill="1" applyBorder="1" applyAlignment="1">
      <alignment horizontal="center" vertical="center"/>
    </xf>
    <xf numFmtId="1" fontId="0" fillId="0" borderId="11" xfId="0" applyNumberFormat="1" applyFill="1" applyBorder="1" applyAlignment="1">
      <alignment horizontal="center" vertical="center"/>
    </xf>
    <xf numFmtId="1" fontId="0" fillId="0" borderId="12" xfId="0" applyNumberFormat="1" applyFill="1" applyBorder="1" applyAlignment="1">
      <alignment horizontal="center" vertical="center"/>
    </xf>
    <xf numFmtId="176" fontId="0" fillId="0" borderId="10" xfId="0" applyNumberFormat="1" applyFill="1" applyBorder="1" applyAlignment="1">
      <alignment horizontal="center" vertical="center"/>
    </xf>
    <xf numFmtId="176" fontId="0" fillId="0" borderId="8" xfId="0" applyNumberFormat="1" applyFill="1" applyBorder="1" applyAlignment="1">
      <alignment horizontal="center" vertical="center"/>
    </xf>
    <xf numFmtId="176" fontId="0" fillId="0" borderId="9" xfId="0" applyNumberFormat="1" applyFill="1" applyBorder="1" applyAlignment="1">
      <alignment horizontal="center" vertical="center"/>
    </xf>
    <xf numFmtId="176" fontId="0" fillId="3" borderId="24" xfId="0" applyNumberFormat="1" applyFill="1" applyBorder="1" applyAlignment="1">
      <alignment horizontal="center" vertical="center"/>
    </xf>
    <xf numFmtId="176" fontId="0" fillId="3" borderId="10" xfId="0" applyNumberFormat="1" applyFill="1" applyBorder="1" applyAlignment="1">
      <alignment horizontal="center" vertical="center"/>
    </xf>
    <xf numFmtId="176" fontId="0" fillId="3" borderId="8" xfId="0" applyNumberFormat="1" applyFill="1" applyBorder="1" applyAlignment="1">
      <alignment horizontal="center" vertical="center"/>
    </xf>
    <xf numFmtId="176" fontId="0" fillId="3" borderId="9" xfId="0" applyNumberFormat="1" applyFill="1" applyBorder="1" applyAlignment="1">
      <alignment horizontal="center" vertical="center"/>
    </xf>
    <xf numFmtId="176" fontId="0" fillId="8" borderId="8" xfId="0" applyNumberFormat="1" applyFill="1" applyBorder="1" applyAlignment="1">
      <alignment horizontal="center" vertical="center"/>
    </xf>
    <xf numFmtId="176" fontId="0" fillId="0" borderId="25" xfId="0" applyNumberFormat="1" applyFill="1" applyBorder="1" applyAlignment="1">
      <alignment horizontal="center" vertical="center"/>
    </xf>
    <xf numFmtId="1" fontId="0" fillId="0" borderId="6" xfId="0" applyNumberFormat="1" applyFill="1" applyBorder="1" applyAlignment="1">
      <alignment horizontal="center" vertical="center"/>
    </xf>
    <xf numFmtId="1" fontId="0" fillId="0" borderId="7" xfId="0" applyNumberFormat="1" applyFill="1" applyBorder="1" applyAlignment="1">
      <alignment horizontal="center" vertical="center"/>
    </xf>
    <xf numFmtId="176" fontId="0" fillId="0" borderId="15" xfId="0" applyNumberFormat="1" applyFill="1" applyBorder="1" applyAlignment="1">
      <alignment horizontal="center" vertical="center"/>
    </xf>
    <xf numFmtId="176" fontId="0" fillId="0" borderId="13" xfId="0" applyNumberFormat="1" applyFill="1" applyBorder="1" applyAlignment="1">
      <alignment horizontal="center" vertical="center"/>
    </xf>
    <xf numFmtId="176" fontId="0" fillId="0" borderId="14" xfId="0" applyNumberFormat="1" applyFill="1" applyBorder="1" applyAlignment="1">
      <alignment horizontal="center" vertical="center"/>
    </xf>
    <xf numFmtId="0" fontId="1" fillId="6" borderId="26" xfId="0" applyFont="1" applyFill="1" applyBorder="1" applyAlignment="1">
      <alignment horizontal="center"/>
    </xf>
    <xf numFmtId="0" fontId="7" fillId="0" borderId="27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1" fontId="0" fillId="0" borderId="9" xfId="0" applyNumberFormat="1" applyFill="1" applyBorder="1" applyAlignment="1">
      <alignment horizontal="center" vertical="center"/>
    </xf>
    <xf numFmtId="0" fontId="0" fillId="0" borderId="0" xfId="0" applyFill="1" applyBorder="1"/>
    <xf numFmtId="1" fontId="0" fillId="3" borderId="9" xfId="0" applyNumberFormat="1" applyFill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1" fillId="6" borderId="28" xfId="0" applyFont="1" applyFill="1" applyBorder="1" applyAlignment="1">
      <alignment horizontal="center"/>
    </xf>
    <xf numFmtId="0" fontId="1" fillId="6" borderId="29" xfId="0" applyFont="1" applyFill="1" applyBorder="1" applyAlignment="1">
      <alignment horizontal="center"/>
    </xf>
    <xf numFmtId="0" fontId="1" fillId="6" borderId="30" xfId="0" applyFont="1" applyFill="1" applyBorder="1" applyAlignment="1">
      <alignment horizontal="center"/>
    </xf>
    <xf numFmtId="0" fontId="1" fillId="6" borderId="31" xfId="0" applyFont="1" applyFill="1" applyBorder="1" applyAlignment="1">
      <alignment horizontal="center"/>
    </xf>
    <xf numFmtId="1" fontId="0" fillId="0" borderId="24" xfId="0" applyNumberFormat="1" applyFill="1" applyBorder="1" applyAlignment="1">
      <alignment horizontal="center" vertical="center"/>
    </xf>
    <xf numFmtId="1" fontId="0" fillId="3" borderId="24" xfId="0" applyNumberFormat="1" applyFill="1" applyBorder="1" applyAlignment="1">
      <alignment horizontal="center" vertical="center"/>
    </xf>
    <xf numFmtId="1" fontId="0" fillId="0" borderId="14" xfId="0" applyNumberFormat="1" applyFill="1" applyBorder="1" applyAlignment="1">
      <alignment horizontal="center" vertical="center"/>
    </xf>
    <xf numFmtId="1" fontId="0" fillId="0" borderId="25" xfId="0" applyNumberFormat="1" applyFill="1" applyBorder="1" applyAlignment="1">
      <alignment horizontal="center" vertical="center"/>
    </xf>
    <xf numFmtId="2" fontId="0" fillId="0" borderId="0" xfId="0" applyNumberFormat="1" applyAlignment="1">
      <alignment horizontal="center"/>
    </xf>
    <xf numFmtId="0" fontId="8" fillId="0" borderId="0" xfId="0" applyFont="1" applyFill="1" applyBorder="1" applyAlignment="1">
      <alignment vertical="center"/>
    </xf>
  </cellXfs>
  <cellStyles count="51">
    <cellStyle name="Normal" xfId="0" builtinId="0"/>
    <cellStyle name="Note" xfId="1" builtinId="10"/>
    <cellStyle name="Lien hypertexte visité" xfId="2" builtinId="9"/>
    <cellStyle name="Virgule" xfId="3" builtinId="3"/>
    <cellStyle name="60 % - Accent6" xfId="4" builtinId="52"/>
    <cellStyle name="Calcul" xfId="5" builtinId="22"/>
    <cellStyle name="Titre" xfId="6" builtinId="15"/>
    <cellStyle name="Monétaire [0]" xfId="7" builtinId="7"/>
    <cellStyle name="Monétaire" xfId="8" builtinId="4"/>
    <cellStyle name="Milliers [0]" xfId="9" builtinId="6"/>
    <cellStyle name="Cellule liée" xfId="10" builtinId="24"/>
    <cellStyle name="Pourcentage" xfId="11" builtinId="5"/>
    <cellStyle name="Lien hypertexte" xfId="12" builtinId="8"/>
    <cellStyle name="Avertissement" xfId="13" builtinId="11"/>
    <cellStyle name="CTexte explicatif" xfId="14" builtinId="53"/>
    <cellStyle name="Titre 1" xfId="15" builtinId="16"/>
    <cellStyle name="Titre 2" xfId="16" builtinId="17"/>
    <cellStyle name="Accent1" xfId="17" builtinId="29"/>
    <cellStyle name="Titre 3" xfId="18" builtinId="18"/>
    <cellStyle name="Accent2" xfId="19" builtinId="33"/>
    <cellStyle name="Titre 4" xfId="20" builtinId="19"/>
    <cellStyle name="Normal 2" xfId="21"/>
    <cellStyle name="Neutre" xfId="22" builtinId="28"/>
    <cellStyle name="Entrée" xfId="23" builtinId="20"/>
    <cellStyle name="40 % - Accent2" xfId="24" builtinId="35"/>
    <cellStyle name="Sortie" xfId="25" builtinId="21"/>
    <cellStyle name="Vérification de cellule" xfId="26" builtinId="23"/>
    <cellStyle name="Total" xfId="27" builtinId="25"/>
    <cellStyle name="Accent4" xfId="28" builtinId="41"/>
    <cellStyle name="Satisfaisant" xfId="29" builtinId="26"/>
    <cellStyle name="Insatisfaisant" xfId="30" builtinId="27"/>
    <cellStyle name="20 % - Accent1" xfId="31" builtinId="30"/>
    <cellStyle name="40 % - Accent1" xfId="32" builtinId="31"/>
    <cellStyle name="60 % - Accent1" xfId="33" builtinId="32"/>
    <cellStyle name="20 % - Accent2" xfId="34" builtinId="34"/>
    <cellStyle name="60 % - Accent2" xfId="35" builtinId="36"/>
    <cellStyle name="Accent3" xfId="36" builtinId="37"/>
    <cellStyle name="20 % - Accent3" xfId="37" builtinId="38"/>
    <cellStyle name="40 % - Accent3" xfId="38" builtinId="39"/>
    <cellStyle name="60 % - Accent3" xfId="39" builtinId="40"/>
    <cellStyle name="20 % - Accent4" xfId="40" builtinId="42"/>
    <cellStyle name="40 % - Accent4" xfId="41" builtinId="43"/>
    <cellStyle name="60 % - Accent4" xfId="42" builtinId="44"/>
    <cellStyle name="Accent5" xfId="43" builtinId="45"/>
    <cellStyle name="Comma 2" xfId="44"/>
    <cellStyle name="20 % - Accent5" xfId="45" builtinId="46"/>
    <cellStyle name="40 % - Accent5" xfId="46" builtinId="47"/>
    <cellStyle name="60 % - Accent5" xfId="47" builtinId="48"/>
    <cellStyle name="Accent6" xfId="48" builtinId="49"/>
    <cellStyle name="20 % - Accent6" xfId="49" builtinId="50"/>
    <cellStyle name="40 % - Accent6" xfId="50" builtinId="51"/>
  </cellStyles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>
    <tabColor rgb="FF92D050"/>
  </sheetPr>
  <dimension ref="A1:AB51"/>
  <sheetViews>
    <sheetView tabSelected="1" zoomScale="85" zoomScaleNormal="85" workbookViewId="0">
      <pane xSplit="9" ySplit="4" topLeftCell="M5" activePane="bottomRight" state="frozen"/>
      <selection/>
      <selection pane="topRight"/>
      <selection pane="bottomLeft"/>
      <selection pane="bottomRight" activeCell="U16" sqref="U16"/>
    </sheetView>
  </sheetViews>
  <sheetFormatPr defaultColWidth="9" defaultRowHeight="15"/>
  <cols>
    <col min="1" max="1" width="12.4393939393939" customWidth="1"/>
    <col min="2" max="2" width="12" customWidth="1"/>
    <col min="3" max="3" width="13" customWidth="1"/>
    <col min="4" max="5" width="14.780303030303" customWidth="1"/>
    <col min="6" max="6" width="17.219696969697" customWidth="1"/>
    <col min="7" max="7" width="6.66666666666667" style="1" customWidth="1"/>
    <col min="8" max="8" width="4.5530303030303" style="1" customWidth="1"/>
    <col min="9" max="9" width="5.66666666666667" style="1" customWidth="1"/>
    <col min="10" max="10" width="4" style="1" customWidth="1"/>
    <col min="11" max="11" width="5.10606060606061" style="1" customWidth="1"/>
    <col min="12" max="12" width="4.5530303030303" style="1" customWidth="1"/>
    <col min="13" max="13" width="13.3333333333333" style="1" customWidth="1"/>
    <col min="14" max="15" width="12.4393939393939" style="1" customWidth="1"/>
    <col min="16" max="17" width="12.6666666666667" style="1" customWidth="1"/>
    <col min="18" max="18" width="8.21969696969697" style="1" customWidth="1"/>
    <col min="19" max="19" width="12.1060606060606" style="1" customWidth="1"/>
    <col min="20" max="20" width="7.66666666666667" style="1" customWidth="1"/>
    <col min="21" max="21" width="25.6666666666667" customWidth="1"/>
    <col min="22" max="22" width="6" customWidth="1"/>
    <col min="24" max="24" width="10.3333333333333" customWidth="1"/>
    <col min="25" max="25" width="13.219696969697" customWidth="1"/>
    <col min="26" max="27" width="10.5530303030303" customWidth="1"/>
    <col min="28" max="28" width="2.66666666666667" customWidth="1"/>
  </cols>
  <sheetData>
    <row r="1" spans="15:19">
      <c r="O1" s="42"/>
      <c r="Q1" s="42"/>
      <c r="S1" s="42"/>
    </row>
    <row r="2" ht="16.35" spans="14:20">
      <c r="N2" s="43" t="s">
        <v>0</v>
      </c>
      <c r="O2" s="44"/>
      <c r="P2" s="44"/>
      <c r="Q2" s="44"/>
      <c r="R2" s="44"/>
      <c r="S2" s="44"/>
      <c r="T2" s="44"/>
    </row>
    <row r="3" ht="16.35" spans="7:20">
      <c r="G3" s="2" t="s">
        <v>1</v>
      </c>
      <c r="H3" s="3"/>
      <c r="I3" s="3"/>
      <c r="J3" s="3"/>
      <c r="K3" s="3"/>
      <c r="L3" s="45"/>
      <c r="M3" s="46" t="s">
        <v>2</v>
      </c>
      <c r="N3" s="47"/>
      <c r="O3" s="47"/>
      <c r="P3" s="47"/>
      <c r="Q3" s="47"/>
      <c r="R3" s="47"/>
      <c r="S3" s="47"/>
      <c r="T3" s="75"/>
    </row>
    <row r="4" ht="31.2" spans="1:20">
      <c r="A4" s="4" t="s">
        <v>3</v>
      </c>
      <c r="B4" s="5" t="s">
        <v>4</v>
      </c>
      <c r="C4" s="6" t="s">
        <v>5</v>
      </c>
      <c r="D4" s="6" t="s">
        <v>6</v>
      </c>
      <c r="E4" s="7" t="s">
        <v>7</v>
      </c>
      <c r="F4" s="8" t="s">
        <v>8</v>
      </c>
      <c r="G4" s="9" t="s">
        <v>9</v>
      </c>
      <c r="H4" s="10" t="s">
        <v>10</v>
      </c>
      <c r="I4" s="48" t="s">
        <v>11</v>
      </c>
      <c r="J4" s="9" t="s">
        <v>12</v>
      </c>
      <c r="K4" s="10" t="s">
        <v>13</v>
      </c>
      <c r="L4" s="49" t="s">
        <v>14</v>
      </c>
      <c r="M4" s="50" t="s">
        <v>15</v>
      </c>
      <c r="N4" s="51" t="s">
        <v>16</v>
      </c>
      <c r="O4" s="51" t="s">
        <v>17</v>
      </c>
      <c r="P4" s="51" t="s">
        <v>18</v>
      </c>
      <c r="Q4" s="51" t="s">
        <v>19</v>
      </c>
      <c r="R4" s="51" t="s">
        <v>20</v>
      </c>
      <c r="S4" s="51" t="s">
        <v>21</v>
      </c>
      <c r="T4" s="76" t="s">
        <v>22</v>
      </c>
    </row>
    <row r="5" ht="21" spans="1:28">
      <c r="A5" s="11">
        <f>373*2</f>
        <v>746</v>
      </c>
      <c r="B5" s="12" t="s">
        <v>23</v>
      </c>
      <c r="C5" s="13" t="s">
        <v>24</v>
      </c>
      <c r="D5" s="14">
        <v>0.00244212962962959</v>
      </c>
      <c r="E5" s="15">
        <f>D5*A5</f>
        <v>1.82182870370367</v>
      </c>
      <c r="F5" s="16">
        <v>2377</v>
      </c>
      <c r="G5" s="17">
        <f>D5*24</f>
        <v>0.0586111111111101</v>
      </c>
      <c r="H5" s="18">
        <f>F5/1000</f>
        <v>2.377</v>
      </c>
      <c r="I5" s="52">
        <f>H5/G5</f>
        <v>40.5554502369676</v>
      </c>
      <c r="J5" s="53">
        <f>G5*3600</f>
        <v>210.999999999996</v>
      </c>
      <c r="K5" s="54">
        <f>H5*1000</f>
        <v>2377</v>
      </c>
      <c r="L5" s="55">
        <f>K5/J5</f>
        <v>11.2654028436021</v>
      </c>
      <c r="M5" s="56">
        <v>12.4345</v>
      </c>
      <c r="N5" s="57">
        <f>(M5-0)/$V$9</f>
        <v>14.8029761904762</v>
      </c>
      <c r="O5" s="57">
        <f>(0*N5)+0.5*$V$9*(N5*N5)</f>
        <v>92.0338037202381</v>
      </c>
      <c r="P5" s="57">
        <f>(M5-0)/$V$10</f>
        <v>24.869</v>
      </c>
      <c r="Q5" s="57">
        <f>(0*P5)+0.5*$V$10*(P5*P5)</f>
        <v>154.61679025</v>
      </c>
      <c r="R5" s="54">
        <f>J5-N5-P5</f>
        <v>171.32802380952</v>
      </c>
      <c r="S5" s="54">
        <f>(M5*R5)</f>
        <v>2130.37831205948</v>
      </c>
      <c r="T5" s="52">
        <f>K5-O5-Q5-S5</f>
        <v>-0.0289060297150172</v>
      </c>
      <c r="U5" s="77"/>
      <c r="V5" s="77"/>
      <c r="W5" s="77"/>
      <c r="X5" s="77"/>
      <c r="Y5" s="77"/>
      <c r="Z5" s="92"/>
      <c r="AA5" s="92"/>
      <c r="AB5" s="92"/>
    </row>
    <row r="6" ht="21" spans="1:25">
      <c r="A6" s="19">
        <f>128*2</f>
        <v>256</v>
      </c>
      <c r="B6" s="20" t="s">
        <v>23</v>
      </c>
      <c r="C6" s="21" t="s">
        <v>24</v>
      </c>
      <c r="D6" s="22">
        <v>0.00158564814814816</v>
      </c>
      <c r="E6" s="23">
        <f t="shared" ref="E6:E50" si="0">D6*A6</f>
        <v>0.405925925925928</v>
      </c>
      <c r="F6" s="24">
        <v>1273</v>
      </c>
      <c r="G6" s="25">
        <f t="shared" ref="G6:G50" si="1">D6*24</f>
        <v>0.0380555555555557</v>
      </c>
      <c r="H6" s="26">
        <f t="shared" ref="H6:H50" si="2">F6/1000</f>
        <v>1.273</v>
      </c>
      <c r="I6" s="58">
        <f t="shared" ref="I6:I50" si="3">H6/G6</f>
        <v>33.4510948905108</v>
      </c>
      <c r="J6" s="59">
        <f t="shared" ref="J6:J50" si="4">G6*3600</f>
        <v>137.000000000001</v>
      </c>
      <c r="K6" s="60">
        <f t="shared" ref="K6:K50" si="5">H6*1000</f>
        <v>1273</v>
      </c>
      <c r="L6" s="61">
        <f t="shared" ref="L6:L50" si="6">K6/J6</f>
        <v>9.29197080291967</v>
      </c>
      <c r="M6" s="62">
        <v>10.6</v>
      </c>
      <c r="N6" s="63">
        <f t="shared" ref="N6:N50" si="7">(M6-0)/$V$9</f>
        <v>12.6190476190476</v>
      </c>
      <c r="O6" s="63">
        <f t="shared" ref="O6:O50" si="8">(0*N6)+0.5*$V$9*(N6*N6)</f>
        <v>66.8809523809524</v>
      </c>
      <c r="P6" s="63">
        <f t="shared" ref="P6:P50" si="9">(M6-0)/$V$10</f>
        <v>21.2</v>
      </c>
      <c r="Q6" s="63">
        <f t="shared" ref="Q6:Q50" si="10">(0*P6)+0.5*$V$10*(P6*P6)</f>
        <v>112.36</v>
      </c>
      <c r="R6" s="63">
        <f t="shared" ref="R6:R50" si="11">J6-N6-P6</f>
        <v>103.180952380953</v>
      </c>
      <c r="S6" s="78">
        <f t="shared" ref="S6:S50" si="12">(M6*R6)</f>
        <v>1093.7180952381</v>
      </c>
      <c r="T6" s="64">
        <f t="shared" ref="T6:T37" si="13">K6-O6-Q6-S6</f>
        <v>0.0409523809460097</v>
      </c>
      <c r="U6" s="79"/>
      <c r="V6" s="79"/>
      <c r="W6" s="79"/>
      <c r="X6" s="79"/>
      <c r="Y6" s="79"/>
    </row>
    <row r="7" ht="21.75" spans="1:25">
      <c r="A7" s="11">
        <f>502*2</f>
        <v>1004</v>
      </c>
      <c r="B7" s="12" t="s">
        <v>23</v>
      </c>
      <c r="C7" s="13" t="s">
        <v>24</v>
      </c>
      <c r="D7" s="14">
        <v>0.00131944444444443</v>
      </c>
      <c r="E7" s="15">
        <f t="shared" si="0"/>
        <v>1.32472222222221</v>
      </c>
      <c r="F7" s="16">
        <v>1118</v>
      </c>
      <c r="G7" s="27">
        <f t="shared" si="1"/>
        <v>0.0316666666666663</v>
      </c>
      <c r="H7" s="28">
        <f t="shared" si="2"/>
        <v>1.118</v>
      </c>
      <c r="I7" s="64">
        <f t="shared" si="3"/>
        <v>35.3052631578952</v>
      </c>
      <c r="J7" s="53">
        <f t="shared" si="4"/>
        <v>113.999999999999</v>
      </c>
      <c r="K7" s="54">
        <f t="shared" si="5"/>
        <v>1118</v>
      </c>
      <c r="L7" s="65">
        <f t="shared" si="6"/>
        <v>9.80701754385977</v>
      </c>
      <c r="M7" s="66">
        <v>11.734</v>
      </c>
      <c r="N7" s="67">
        <f t="shared" si="7"/>
        <v>13.9690476190476</v>
      </c>
      <c r="O7" s="67">
        <f t="shared" si="8"/>
        <v>81.9564023809524</v>
      </c>
      <c r="P7" s="67">
        <f t="shared" si="9"/>
        <v>23.468</v>
      </c>
      <c r="Q7" s="67">
        <f t="shared" si="10"/>
        <v>137.686756</v>
      </c>
      <c r="R7" s="67">
        <f t="shared" si="11"/>
        <v>76.562952380951</v>
      </c>
      <c r="S7" s="80">
        <f t="shared" si="12"/>
        <v>898.389683238079</v>
      </c>
      <c r="T7" s="64">
        <f t="shared" si="13"/>
        <v>-0.0328416190316148</v>
      </c>
      <c r="U7" s="77"/>
      <c r="V7" s="77"/>
      <c r="W7" s="79"/>
      <c r="X7" s="79"/>
      <c r="Y7" s="79"/>
    </row>
    <row r="8" ht="21.75" spans="1:22">
      <c r="A8" s="19">
        <v>1003</v>
      </c>
      <c r="B8" s="20" t="s">
        <v>23</v>
      </c>
      <c r="C8" s="21" t="s">
        <v>24</v>
      </c>
      <c r="D8" s="22">
        <v>0.00113425925925925</v>
      </c>
      <c r="E8" s="23">
        <f t="shared" si="0"/>
        <v>1.13766203703703</v>
      </c>
      <c r="F8" s="24">
        <v>944</v>
      </c>
      <c r="G8" s="25">
        <f t="shared" si="1"/>
        <v>0.027222222222222</v>
      </c>
      <c r="H8" s="26">
        <f t="shared" si="2"/>
        <v>0.944</v>
      </c>
      <c r="I8" s="58">
        <f t="shared" si="3"/>
        <v>34.6775510204084</v>
      </c>
      <c r="J8" s="59">
        <f t="shared" si="4"/>
        <v>97.9999999999993</v>
      </c>
      <c r="K8" s="60">
        <f t="shared" si="5"/>
        <v>944</v>
      </c>
      <c r="L8" s="61">
        <f t="shared" si="6"/>
        <v>9.63265306122456</v>
      </c>
      <c r="M8" s="62">
        <v>11.961</v>
      </c>
      <c r="N8" s="63">
        <f t="shared" si="7"/>
        <v>14.2392857142857</v>
      </c>
      <c r="O8" s="63">
        <f t="shared" si="8"/>
        <v>85.1580482142857</v>
      </c>
      <c r="P8" s="63">
        <f t="shared" si="9"/>
        <v>23.922</v>
      </c>
      <c r="Q8" s="63">
        <f t="shared" si="10"/>
        <v>143.065521</v>
      </c>
      <c r="R8" s="63">
        <f t="shared" si="11"/>
        <v>59.8387142857136</v>
      </c>
      <c r="S8" s="78">
        <f t="shared" si="12"/>
        <v>715.730861571421</v>
      </c>
      <c r="T8" s="64">
        <f t="shared" si="13"/>
        <v>0.0455692142936641</v>
      </c>
      <c r="U8" s="81" t="s">
        <v>25</v>
      </c>
      <c r="V8" s="82"/>
    </row>
    <row r="9" ht="21" spans="1:22">
      <c r="A9" s="11">
        <f>237*2</f>
        <v>474</v>
      </c>
      <c r="B9" s="12" t="s">
        <v>23</v>
      </c>
      <c r="C9" s="13" t="s">
        <v>24</v>
      </c>
      <c r="D9" s="14">
        <v>0.0017824074074074</v>
      </c>
      <c r="E9" s="15">
        <f t="shared" si="0"/>
        <v>0.844861111111107</v>
      </c>
      <c r="F9" s="16">
        <v>792</v>
      </c>
      <c r="G9" s="27">
        <f t="shared" si="1"/>
        <v>0.0427777777777776</v>
      </c>
      <c r="H9" s="28">
        <f t="shared" si="2"/>
        <v>0.792</v>
      </c>
      <c r="I9" s="64">
        <f t="shared" si="3"/>
        <v>18.5142857142858</v>
      </c>
      <c r="J9" s="53">
        <f t="shared" si="4"/>
        <v>153.999999999999</v>
      </c>
      <c r="K9" s="54">
        <f t="shared" si="5"/>
        <v>792</v>
      </c>
      <c r="L9" s="65">
        <f t="shared" si="6"/>
        <v>5.14285714285717</v>
      </c>
      <c r="M9" s="66">
        <v>5.4505</v>
      </c>
      <c r="N9" s="67">
        <f t="shared" si="7"/>
        <v>6.48869047619048</v>
      </c>
      <c r="O9" s="67">
        <f t="shared" si="8"/>
        <v>17.6833037202381</v>
      </c>
      <c r="P9" s="67">
        <f t="shared" si="9"/>
        <v>10.901</v>
      </c>
      <c r="Q9" s="67">
        <f t="shared" si="10"/>
        <v>29.70795025</v>
      </c>
      <c r="R9" s="67">
        <f t="shared" si="11"/>
        <v>136.610309523809</v>
      </c>
      <c r="S9" s="80">
        <f t="shared" si="12"/>
        <v>744.59449205952</v>
      </c>
      <c r="T9" s="64">
        <f t="shared" si="13"/>
        <v>0.0142539702420663</v>
      </c>
      <c r="U9" s="83" t="s">
        <v>26</v>
      </c>
      <c r="V9" s="84">
        <v>0.84</v>
      </c>
    </row>
    <row r="10" ht="21" spans="1:22">
      <c r="A10" s="19">
        <f>255*2</f>
        <v>510</v>
      </c>
      <c r="B10" s="20" t="s">
        <v>23</v>
      </c>
      <c r="C10" s="21" t="s">
        <v>24</v>
      </c>
      <c r="D10" s="22">
        <v>0.00107638888888889</v>
      </c>
      <c r="E10" s="23">
        <f t="shared" si="0"/>
        <v>0.548958333333334</v>
      </c>
      <c r="F10" s="24">
        <v>736.34</v>
      </c>
      <c r="G10" s="25">
        <f t="shared" si="1"/>
        <v>0.0258333333333334</v>
      </c>
      <c r="H10" s="26">
        <f t="shared" si="2"/>
        <v>0.73634</v>
      </c>
      <c r="I10" s="58">
        <f t="shared" si="3"/>
        <v>28.5034838709677</v>
      </c>
      <c r="J10" s="59">
        <f t="shared" si="4"/>
        <v>93.0000000000001</v>
      </c>
      <c r="K10" s="60">
        <f t="shared" si="5"/>
        <v>736.34</v>
      </c>
      <c r="L10" s="61">
        <f t="shared" si="6"/>
        <v>7.91763440860214</v>
      </c>
      <c r="M10" s="68">
        <v>9.449</v>
      </c>
      <c r="N10" s="63">
        <f t="shared" si="7"/>
        <v>11.2488095238095</v>
      </c>
      <c r="O10" s="63">
        <f t="shared" si="8"/>
        <v>53.1450005952381</v>
      </c>
      <c r="P10" s="63">
        <f t="shared" si="9"/>
        <v>18.898</v>
      </c>
      <c r="Q10" s="63">
        <f t="shared" si="10"/>
        <v>89.283601</v>
      </c>
      <c r="R10" s="63">
        <f t="shared" si="11"/>
        <v>62.8531904761906</v>
      </c>
      <c r="S10" s="78">
        <f t="shared" si="12"/>
        <v>593.899796809525</v>
      </c>
      <c r="T10" s="64">
        <f t="shared" si="13"/>
        <v>0.0116015952368116</v>
      </c>
      <c r="U10" s="85" t="s">
        <v>27</v>
      </c>
      <c r="V10" s="86">
        <v>0.5</v>
      </c>
    </row>
    <row r="11" ht="21" spans="1:20">
      <c r="A11" s="11">
        <f>240*2</f>
        <v>480</v>
      </c>
      <c r="B11" s="12" t="s">
        <v>23</v>
      </c>
      <c r="C11" s="13" t="s">
        <v>24</v>
      </c>
      <c r="D11" s="14">
        <v>0.000659722222222214</v>
      </c>
      <c r="E11" s="15">
        <f t="shared" si="0"/>
        <v>0.316666666666663</v>
      </c>
      <c r="F11" s="16">
        <v>199</v>
      </c>
      <c r="G11" s="27">
        <f t="shared" si="1"/>
        <v>0.0158333333333331</v>
      </c>
      <c r="H11" s="28">
        <f t="shared" si="2"/>
        <v>0.199</v>
      </c>
      <c r="I11" s="64">
        <f t="shared" si="3"/>
        <v>12.5684210526317</v>
      </c>
      <c r="J11" s="53">
        <f t="shared" si="4"/>
        <v>56.9999999999993</v>
      </c>
      <c r="K11" s="54">
        <f t="shared" si="5"/>
        <v>199</v>
      </c>
      <c r="L11" s="65">
        <f t="shared" si="6"/>
        <v>3.49122807017548</v>
      </c>
      <c r="M11" s="68">
        <v>3.921</v>
      </c>
      <c r="N11" s="67">
        <f t="shared" si="7"/>
        <v>4.66785714285714</v>
      </c>
      <c r="O11" s="67">
        <f t="shared" si="8"/>
        <v>9.15133392857143</v>
      </c>
      <c r="P11" s="67">
        <f t="shared" si="9"/>
        <v>7.842</v>
      </c>
      <c r="Q11" s="67">
        <f t="shared" si="10"/>
        <v>15.374241</v>
      </c>
      <c r="R11" s="63">
        <f t="shared" si="11"/>
        <v>44.4901428571422</v>
      </c>
      <c r="S11" s="78">
        <f t="shared" si="12"/>
        <v>174.445850142854</v>
      </c>
      <c r="T11" s="64">
        <f t="shared" si="13"/>
        <v>0.0285749285741304</v>
      </c>
    </row>
    <row r="12" ht="21" spans="1:20">
      <c r="A12" s="19">
        <f>240*2</f>
        <v>480</v>
      </c>
      <c r="B12" s="20" t="s">
        <v>23</v>
      </c>
      <c r="C12" s="21" t="s">
        <v>24</v>
      </c>
      <c r="D12" s="22">
        <v>0.000983796296296191</v>
      </c>
      <c r="E12" s="23">
        <f t="shared" si="0"/>
        <v>0.472222222222172</v>
      </c>
      <c r="F12" s="24">
        <v>295.09</v>
      </c>
      <c r="G12" s="25">
        <f t="shared" si="1"/>
        <v>0.0236111111111086</v>
      </c>
      <c r="H12" s="26">
        <f t="shared" si="2"/>
        <v>0.29509</v>
      </c>
      <c r="I12" s="58">
        <f t="shared" si="3"/>
        <v>12.497929411766</v>
      </c>
      <c r="J12" s="59">
        <f t="shared" si="4"/>
        <v>84.9999999999909</v>
      </c>
      <c r="K12" s="60">
        <f t="shared" si="5"/>
        <v>295.09</v>
      </c>
      <c r="L12" s="61">
        <f t="shared" si="6"/>
        <v>3.4716470588239</v>
      </c>
      <c r="M12" s="68">
        <v>12.1</v>
      </c>
      <c r="N12" s="63">
        <f t="shared" si="7"/>
        <v>14.4047619047619</v>
      </c>
      <c r="O12" s="63">
        <f t="shared" si="8"/>
        <v>87.1488095238095</v>
      </c>
      <c r="P12" s="63">
        <f t="shared" si="9"/>
        <v>24.2</v>
      </c>
      <c r="Q12" s="63">
        <f t="shared" si="10"/>
        <v>146.41</v>
      </c>
      <c r="R12" s="63">
        <f t="shared" si="11"/>
        <v>46.395238095229</v>
      </c>
      <c r="S12" s="78">
        <f t="shared" si="12"/>
        <v>561.382380952271</v>
      </c>
      <c r="T12" s="64">
        <f t="shared" si="13"/>
        <v>-499.851190476081</v>
      </c>
    </row>
    <row r="13" ht="21" spans="1:20">
      <c r="A13" s="11">
        <v>539</v>
      </c>
      <c r="B13" s="12" t="s">
        <v>23</v>
      </c>
      <c r="C13" s="13" t="s">
        <v>24</v>
      </c>
      <c r="D13" s="14">
        <v>0.000787037037037058</v>
      </c>
      <c r="E13" s="15">
        <f t="shared" si="0"/>
        <v>0.424212962962974</v>
      </c>
      <c r="F13" s="16">
        <v>280</v>
      </c>
      <c r="G13" s="27">
        <f t="shared" si="1"/>
        <v>0.0188888888888894</v>
      </c>
      <c r="H13" s="28">
        <f t="shared" si="2"/>
        <v>0.28</v>
      </c>
      <c r="I13" s="64">
        <f t="shared" si="3"/>
        <v>14.8235294117643</v>
      </c>
      <c r="J13" s="53">
        <f t="shared" si="4"/>
        <v>68.0000000000018</v>
      </c>
      <c r="K13" s="54">
        <f t="shared" si="5"/>
        <v>280</v>
      </c>
      <c r="L13" s="65">
        <f t="shared" si="6"/>
        <v>4.11764705882342</v>
      </c>
      <c r="M13" s="68">
        <v>11.8</v>
      </c>
      <c r="N13" s="67">
        <f t="shared" si="7"/>
        <v>14.047619047619</v>
      </c>
      <c r="O13" s="67">
        <f t="shared" si="8"/>
        <v>82.8809523809524</v>
      </c>
      <c r="P13" s="67">
        <f t="shared" si="9"/>
        <v>23.6</v>
      </c>
      <c r="Q13" s="67">
        <f t="shared" si="10"/>
        <v>139.24</v>
      </c>
      <c r="R13" s="67">
        <f t="shared" si="11"/>
        <v>30.3523809523828</v>
      </c>
      <c r="S13" s="80">
        <f t="shared" si="12"/>
        <v>358.158095238117</v>
      </c>
      <c r="T13" s="64">
        <f t="shared" si="13"/>
        <v>-300.279047619069</v>
      </c>
    </row>
    <row r="14" ht="21" spans="1:20">
      <c r="A14" s="19">
        <v>539</v>
      </c>
      <c r="B14" s="20" t="s">
        <v>23</v>
      </c>
      <c r="C14" s="21" t="s">
        <v>24</v>
      </c>
      <c r="D14" s="22">
        <v>0.00112268518518521</v>
      </c>
      <c r="E14" s="23">
        <f t="shared" si="0"/>
        <v>0.60512731481483</v>
      </c>
      <c r="F14" s="24">
        <v>574</v>
      </c>
      <c r="G14" s="25">
        <f t="shared" si="1"/>
        <v>0.0269444444444451</v>
      </c>
      <c r="H14" s="26">
        <f t="shared" si="2"/>
        <v>0.574</v>
      </c>
      <c r="I14" s="58">
        <f t="shared" si="3"/>
        <v>21.3030927835046</v>
      </c>
      <c r="J14" s="59">
        <f t="shared" si="4"/>
        <v>97.0000000000024</v>
      </c>
      <c r="K14" s="60">
        <f t="shared" si="5"/>
        <v>574</v>
      </c>
      <c r="L14" s="61">
        <f t="shared" si="6"/>
        <v>5.91752577319573</v>
      </c>
      <c r="M14" s="68">
        <v>16.89</v>
      </c>
      <c r="N14" s="63">
        <f t="shared" si="7"/>
        <v>20.1071428571429</v>
      </c>
      <c r="O14" s="63">
        <f t="shared" si="8"/>
        <v>169.804821428571</v>
      </c>
      <c r="P14" s="63">
        <f t="shared" si="9"/>
        <v>33.78</v>
      </c>
      <c r="Q14" s="63">
        <f t="shared" si="10"/>
        <v>285.2721</v>
      </c>
      <c r="R14" s="63">
        <f t="shared" si="11"/>
        <v>43.1128571428595</v>
      </c>
      <c r="S14" s="78">
        <f t="shared" si="12"/>
        <v>728.176157142897</v>
      </c>
      <c r="T14" s="64">
        <f t="shared" si="13"/>
        <v>-609.253078571469</v>
      </c>
    </row>
    <row r="15" ht="21" spans="1:20">
      <c r="A15" s="11">
        <v>539</v>
      </c>
      <c r="B15" s="12" t="s">
        <v>23</v>
      </c>
      <c r="C15" s="13" t="s">
        <v>24</v>
      </c>
      <c r="D15" s="14">
        <v>0.00100694444444446</v>
      </c>
      <c r="E15" s="15">
        <f t="shared" si="0"/>
        <v>0.542743055555566</v>
      </c>
      <c r="F15" s="16">
        <v>595</v>
      </c>
      <c r="G15" s="27">
        <f t="shared" si="1"/>
        <v>0.0241666666666671</v>
      </c>
      <c r="H15" s="28">
        <f t="shared" si="2"/>
        <v>0.595</v>
      </c>
      <c r="I15" s="64">
        <f t="shared" si="3"/>
        <v>24.620689655172</v>
      </c>
      <c r="J15" s="53">
        <f t="shared" si="4"/>
        <v>87.0000000000016</v>
      </c>
      <c r="K15" s="54">
        <f t="shared" si="5"/>
        <v>595</v>
      </c>
      <c r="L15" s="65">
        <f t="shared" si="6"/>
        <v>6.83908045976999</v>
      </c>
      <c r="M15" s="68">
        <v>17.2</v>
      </c>
      <c r="N15" s="67">
        <f t="shared" si="7"/>
        <v>20.4761904761905</v>
      </c>
      <c r="O15" s="67">
        <f t="shared" si="8"/>
        <v>176.095238095238</v>
      </c>
      <c r="P15" s="67">
        <f t="shared" si="9"/>
        <v>34.4</v>
      </c>
      <c r="Q15" s="67">
        <f t="shared" si="10"/>
        <v>295.84</v>
      </c>
      <c r="R15" s="67">
        <f t="shared" si="11"/>
        <v>32.1238095238111</v>
      </c>
      <c r="S15" s="80">
        <f t="shared" si="12"/>
        <v>552.529523809552</v>
      </c>
      <c r="T15" s="64">
        <f t="shared" si="13"/>
        <v>-429.46476190479</v>
      </c>
    </row>
    <row r="16" ht="21" spans="1:20">
      <c r="A16" s="19">
        <v>539</v>
      </c>
      <c r="B16" s="20" t="s">
        <v>23</v>
      </c>
      <c r="C16" s="21" t="s">
        <v>24</v>
      </c>
      <c r="D16" s="22">
        <v>0.000856481481481458</v>
      </c>
      <c r="E16" s="23">
        <f t="shared" si="0"/>
        <v>0.461643518518506</v>
      </c>
      <c r="F16" s="24">
        <v>489</v>
      </c>
      <c r="G16" s="25">
        <f t="shared" si="1"/>
        <v>0.020555555555555</v>
      </c>
      <c r="H16" s="26">
        <f t="shared" si="2"/>
        <v>0.489</v>
      </c>
      <c r="I16" s="58">
        <f t="shared" si="3"/>
        <v>23.7891891891898</v>
      </c>
      <c r="J16" s="59">
        <f t="shared" si="4"/>
        <v>73.999999999998</v>
      </c>
      <c r="K16" s="60">
        <f t="shared" si="5"/>
        <v>489</v>
      </c>
      <c r="L16" s="61">
        <f t="shared" si="6"/>
        <v>6.60810810810829</v>
      </c>
      <c r="M16" s="68">
        <v>15.58</v>
      </c>
      <c r="N16" s="63">
        <f t="shared" si="7"/>
        <v>18.547619047619</v>
      </c>
      <c r="O16" s="63">
        <f t="shared" si="8"/>
        <v>144.485952380952</v>
      </c>
      <c r="P16" s="63">
        <f t="shared" si="9"/>
        <v>31.16</v>
      </c>
      <c r="Q16" s="63">
        <f t="shared" si="10"/>
        <v>242.7364</v>
      </c>
      <c r="R16" s="63">
        <f t="shared" si="11"/>
        <v>24.2923809523789</v>
      </c>
      <c r="S16" s="78">
        <f t="shared" si="12"/>
        <v>378.475295238064</v>
      </c>
      <c r="T16" s="64">
        <f t="shared" si="13"/>
        <v>-276.697647619016</v>
      </c>
    </row>
    <row r="17" ht="21" spans="1:20">
      <c r="A17" s="11">
        <v>539</v>
      </c>
      <c r="B17" s="12" t="s">
        <v>23</v>
      </c>
      <c r="C17" s="13" t="s">
        <v>24</v>
      </c>
      <c r="D17" s="14">
        <v>0.000775462962962936</v>
      </c>
      <c r="E17" s="15">
        <f t="shared" si="0"/>
        <v>0.417974537037023</v>
      </c>
      <c r="F17" s="16">
        <v>447</v>
      </c>
      <c r="G17" s="27">
        <f t="shared" si="1"/>
        <v>0.0186111111111105</v>
      </c>
      <c r="H17" s="28">
        <f t="shared" si="2"/>
        <v>0.447</v>
      </c>
      <c r="I17" s="64">
        <f t="shared" si="3"/>
        <v>24.017910447762</v>
      </c>
      <c r="J17" s="53">
        <f t="shared" si="4"/>
        <v>66.9999999999977</v>
      </c>
      <c r="K17" s="54">
        <f t="shared" si="5"/>
        <v>447</v>
      </c>
      <c r="L17" s="65">
        <f t="shared" si="6"/>
        <v>6.67164179104501</v>
      </c>
      <c r="M17" s="68">
        <v>14.9</v>
      </c>
      <c r="N17" s="67">
        <f t="shared" si="7"/>
        <v>17.7380952380952</v>
      </c>
      <c r="O17" s="67">
        <f t="shared" si="8"/>
        <v>132.14880952381</v>
      </c>
      <c r="P17" s="67">
        <f t="shared" si="9"/>
        <v>29.8</v>
      </c>
      <c r="Q17" s="67">
        <f t="shared" si="10"/>
        <v>222.01</v>
      </c>
      <c r="R17" s="67">
        <f t="shared" si="11"/>
        <v>19.4619047619024</v>
      </c>
      <c r="S17" s="80">
        <f t="shared" si="12"/>
        <v>289.982380952346</v>
      </c>
      <c r="T17" s="64">
        <f t="shared" si="13"/>
        <v>-197.141190476156</v>
      </c>
    </row>
    <row r="18" ht="21" spans="1:20">
      <c r="A18" s="19">
        <v>539</v>
      </c>
      <c r="B18" s="20" t="s">
        <v>23</v>
      </c>
      <c r="C18" s="29" t="s">
        <v>24</v>
      </c>
      <c r="D18" s="22">
        <v>0.0010185185185185</v>
      </c>
      <c r="E18" s="23">
        <f t="shared" si="0"/>
        <v>0.548981481481473</v>
      </c>
      <c r="F18" s="24">
        <v>775</v>
      </c>
      <c r="G18" s="25">
        <f t="shared" si="1"/>
        <v>0.024444444444444</v>
      </c>
      <c r="H18" s="26">
        <f t="shared" si="2"/>
        <v>0.775</v>
      </c>
      <c r="I18" s="58">
        <f t="shared" si="3"/>
        <v>31.704545454546</v>
      </c>
      <c r="J18" s="59">
        <f t="shared" si="4"/>
        <v>87.9999999999986</v>
      </c>
      <c r="K18" s="60">
        <f t="shared" si="5"/>
        <v>775</v>
      </c>
      <c r="L18" s="61">
        <f t="shared" si="6"/>
        <v>8.80681818181833</v>
      </c>
      <c r="M18" s="62">
        <v>19.44</v>
      </c>
      <c r="N18" s="63">
        <f t="shared" si="7"/>
        <v>23.1428571428571</v>
      </c>
      <c r="O18" s="63">
        <f t="shared" si="8"/>
        <v>224.948571428571</v>
      </c>
      <c r="P18" s="63">
        <f t="shared" si="9"/>
        <v>38.88</v>
      </c>
      <c r="Q18" s="63">
        <f t="shared" si="10"/>
        <v>377.9136</v>
      </c>
      <c r="R18" s="63">
        <f t="shared" si="11"/>
        <v>25.9771428571414</v>
      </c>
      <c r="S18" s="78">
        <f t="shared" si="12"/>
        <v>504.995657142829</v>
      </c>
      <c r="T18" s="64">
        <f t="shared" si="13"/>
        <v>-332.8578285714</v>
      </c>
    </row>
    <row r="19" ht="21" spans="1:20">
      <c r="A19" s="11">
        <v>539</v>
      </c>
      <c r="B19" s="30" t="s">
        <v>23</v>
      </c>
      <c r="C19" s="31" t="s">
        <v>24</v>
      </c>
      <c r="D19" s="14">
        <v>0.00112268518518516</v>
      </c>
      <c r="E19" s="15">
        <f t="shared" si="0"/>
        <v>0.6051273148148</v>
      </c>
      <c r="F19" s="16">
        <v>661</v>
      </c>
      <c r="G19" s="27">
        <f t="shared" si="1"/>
        <v>0.0269444444444438</v>
      </c>
      <c r="H19" s="28">
        <f t="shared" si="2"/>
        <v>0.661</v>
      </c>
      <c r="I19" s="64">
        <f t="shared" si="3"/>
        <v>24.5319587628872</v>
      </c>
      <c r="J19" s="53">
        <f t="shared" si="4"/>
        <v>96.9999999999976</v>
      </c>
      <c r="K19" s="54">
        <f t="shared" si="5"/>
        <v>661</v>
      </c>
      <c r="L19" s="65">
        <f t="shared" si="6"/>
        <v>6.81443298969089</v>
      </c>
      <c r="M19" s="68">
        <v>18.12</v>
      </c>
      <c r="N19" s="67">
        <f t="shared" si="7"/>
        <v>21.5714285714286</v>
      </c>
      <c r="O19" s="67">
        <f t="shared" si="8"/>
        <v>195.437142857143</v>
      </c>
      <c r="P19" s="67">
        <f t="shared" si="9"/>
        <v>36.24</v>
      </c>
      <c r="Q19" s="67">
        <f t="shared" si="10"/>
        <v>328.3344</v>
      </c>
      <c r="R19" s="67">
        <f t="shared" si="11"/>
        <v>39.188571428569</v>
      </c>
      <c r="S19" s="80">
        <f t="shared" si="12"/>
        <v>710.096914285671</v>
      </c>
      <c r="T19" s="64">
        <f t="shared" si="13"/>
        <v>-572.868457142813</v>
      </c>
    </row>
    <row r="20" ht="21" spans="1:20">
      <c r="A20" s="19">
        <v>539</v>
      </c>
      <c r="B20" s="32" t="s">
        <v>23</v>
      </c>
      <c r="C20" s="29" t="s">
        <v>24</v>
      </c>
      <c r="D20" s="22">
        <v>0.00107638888888884</v>
      </c>
      <c r="E20" s="23">
        <f t="shared" si="0"/>
        <v>0.580173611111082</v>
      </c>
      <c r="F20" s="24">
        <v>744</v>
      </c>
      <c r="G20" s="25">
        <f t="shared" si="1"/>
        <v>0.025833333333332</v>
      </c>
      <c r="H20" s="26">
        <f t="shared" si="2"/>
        <v>0.744</v>
      </c>
      <c r="I20" s="58">
        <f t="shared" si="3"/>
        <v>28.8000000000014</v>
      </c>
      <c r="J20" s="59">
        <f t="shared" si="4"/>
        <v>92.9999999999954</v>
      </c>
      <c r="K20" s="60">
        <f t="shared" si="5"/>
        <v>744</v>
      </c>
      <c r="L20" s="61">
        <f t="shared" si="6"/>
        <v>8.0000000000004</v>
      </c>
      <c r="M20" s="68">
        <v>19.23</v>
      </c>
      <c r="N20" s="63">
        <f t="shared" si="7"/>
        <v>22.8928571428571</v>
      </c>
      <c r="O20" s="63">
        <f t="shared" si="8"/>
        <v>220.114821428571</v>
      </c>
      <c r="P20" s="63">
        <f t="shared" si="9"/>
        <v>38.46</v>
      </c>
      <c r="Q20" s="63">
        <f t="shared" si="10"/>
        <v>369.7929</v>
      </c>
      <c r="R20" s="63">
        <f t="shared" si="11"/>
        <v>31.6471428571382</v>
      </c>
      <c r="S20" s="78">
        <f t="shared" si="12"/>
        <v>608.574557142768</v>
      </c>
      <c r="T20" s="64">
        <f t="shared" si="13"/>
        <v>-454.482278571339</v>
      </c>
    </row>
    <row r="21" ht="21" spans="1:20">
      <c r="A21" s="11">
        <v>539</v>
      </c>
      <c r="B21" s="30" t="s">
        <v>23</v>
      </c>
      <c r="C21" s="31" t="s">
        <v>24</v>
      </c>
      <c r="D21" s="14">
        <v>0.00116898148148148</v>
      </c>
      <c r="E21" s="15">
        <f t="shared" si="0"/>
        <v>0.630081018518517</v>
      </c>
      <c r="F21" s="16">
        <v>817</v>
      </c>
      <c r="G21" s="27">
        <f t="shared" si="1"/>
        <v>0.0280555555555555</v>
      </c>
      <c r="H21" s="28">
        <f t="shared" si="2"/>
        <v>0.817</v>
      </c>
      <c r="I21" s="64">
        <f t="shared" si="3"/>
        <v>29.120792079208</v>
      </c>
      <c r="J21" s="53">
        <f t="shared" si="4"/>
        <v>101</v>
      </c>
      <c r="K21" s="54">
        <f t="shared" si="5"/>
        <v>817</v>
      </c>
      <c r="L21" s="65">
        <f t="shared" si="6"/>
        <v>8.0891089108911</v>
      </c>
      <c r="M21" s="66">
        <v>19.44</v>
      </c>
      <c r="N21" s="67">
        <f t="shared" si="7"/>
        <v>23.1428571428571</v>
      </c>
      <c r="O21" s="67">
        <f t="shared" si="8"/>
        <v>224.948571428571</v>
      </c>
      <c r="P21" s="67">
        <f t="shared" si="9"/>
        <v>38.88</v>
      </c>
      <c r="Q21" s="67">
        <f t="shared" si="10"/>
        <v>377.9136</v>
      </c>
      <c r="R21" s="67">
        <f t="shared" si="11"/>
        <v>38.9771428571427</v>
      </c>
      <c r="S21" s="80">
        <f t="shared" si="12"/>
        <v>757.715657142853</v>
      </c>
      <c r="T21" s="64">
        <f t="shared" si="13"/>
        <v>-543.577828571425</v>
      </c>
    </row>
    <row r="22" ht="21" spans="1:20">
      <c r="A22" s="19">
        <v>539</v>
      </c>
      <c r="B22" s="32" t="s">
        <v>23</v>
      </c>
      <c r="C22" s="29" t="s">
        <v>24</v>
      </c>
      <c r="D22" s="22">
        <v>0.000925925925925997</v>
      </c>
      <c r="E22" s="23">
        <f t="shared" si="0"/>
        <v>0.499074074074112</v>
      </c>
      <c r="F22" s="24">
        <v>446</v>
      </c>
      <c r="G22" s="25">
        <f t="shared" si="1"/>
        <v>0.0222222222222239</v>
      </c>
      <c r="H22" s="26">
        <f t="shared" si="2"/>
        <v>0.446</v>
      </c>
      <c r="I22" s="58">
        <f t="shared" si="3"/>
        <v>20.0699999999985</v>
      </c>
      <c r="J22" s="59">
        <f t="shared" si="4"/>
        <v>80.0000000000061</v>
      </c>
      <c r="K22" s="60">
        <f t="shared" si="5"/>
        <v>446</v>
      </c>
      <c r="L22" s="61">
        <f t="shared" si="6"/>
        <v>5.57499999999957</v>
      </c>
      <c r="M22" s="68">
        <v>14.89</v>
      </c>
      <c r="N22" s="63">
        <f t="shared" si="7"/>
        <v>17.7261904761905</v>
      </c>
      <c r="O22" s="63">
        <f t="shared" si="8"/>
        <v>131.971488095238</v>
      </c>
      <c r="P22" s="63">
        <f t="shared" si="9"/>
        <v>29.78</v>
      </c>
      <c r="Q22" s="63">
        <f t="shared" si="10"/>
        <v>221.7121</v>
      </c>
      <c r="R22" s="63">
        <f t="shared" si="11"/>
        <v>32.4938095238156</v>
      </c>
      <c r="S22" s="78">
        <f t="shared" si="12"/>
        <v>483.832823809615</v>
      </c>
      <c r="T22" s="64">
        <f t="shared" si="13"/>
        <v>-391.516411904853</v>
      </c>
    </row>
    <row r="23" ht="21" spans="1:20">
      <c r="A23" s="11">
        <v>476</v>
      </c>
      <c r="B23" s="30" t="s">
        <v>23</v>
      </c>
      <c r="C23" s="31" t="s">
        <v>24</v>
      </c>
      <c r="D23" s="14">
        <v>0.00118055555555552</v>
      </c>
      <c r="E23" s="15">
        <f t="shared" si="0"/>
        <v>0.561944444444427</v>
      </c>
      <c r="F23" s="16">
        <v>714</v>
      </c>
      <c r="G23" s="27">
        <f t="shared" si="1"/>
        <v>0.0283333333333324</v>
      </c>
      <c r="H23" s="28">
        <f t="shared" si="2"/>
        <v>0.714</v>
      </c>
      <c r="I23" s="64">
        <f t="shared" si="3"/>
        <v>25.2000000000008</v>
      </c>
      <c r="J23" s="53">
        <f t="shared" si="4"/>
        <v>101.999999999997</v>
      </c>
      <c r="K23" s="54">
        <f t="shared" si="5"/>
        <v>714</v>
      </c>
      <c r="L23" s="65">
        <f t="shared" si="6"/>
        <v>7.00000000000022</v>
      </c>
      <c r="M23" s="68">
        <v>18.84</v>
      </c>
      <c r="N23" s="67">
        <f t="shared" si="7"/>
        <v>22.4285714285714</v>
      </c>
      <c r="O23" s="67">
        <f t="shared" si="8"/>
        <v>211.277142857143</v>
      </c>
      <c r="P23" s="67">
        <f t="shared" si="9"/>
        <v>37.68</v>
      </c>
      <c r="Q23" s="67">
        <f t="shared" si="10"/>
        <v>354.9456</v>
      </c>
      <c r="R23" s="67">
        <f t="shared" si="11"/>
        <v>41.8914285714253</v>
      </c>
      <c r="S23" s="80">
        <f t="shared" si="12"/>
        <v>789.234514285653</v>
      </c>
      <c r="T23" s="64">
        <f t="shared" si="13"/>
        <v>-641.457257142796</v>
      </c>
    </row>
    <row r="24" ht="21" spans="1:20">
      <c r="A24" s="19">
        <v>476</v>
      </c>
      <c r="B24" s="32" t="s">
        <v>23</v>
      </c>
      <c r="C24" s="29" t="s">
        <v>24</v>
      </c>
      <c r="D24" s="22">
        <v>0.000844907407407391</v>
      </c>
      <c r="E24" s="23">
        <f t="shared" si="0"/>
        <v>0.402175925925918</v>
      </c>
      <c r="F24" s="24">
        <v>526</v>
      </c>
      <c r="G24" s="25">
        <f t="shared" si="1"/>
        <v>0.0202777777777774</v>
      </c>
      <c r="H24" s="26">
        <f t="shared" si="2"/>
        <v>0.526</v>
      </c>
      <c r="I24" s="58">
        <f t="shared" si="3"/>
        <v>25.9397260273978</v>
      </c>
      <c r="J24" s="59">
        <f t="shared" si="4"/>
        <v>72.9999999999986</v>
      </c>
      <c r="K24" s="60">
        <f t="shared" si="5"/>
        <v>526</v>
      </c>
      <c r="L24" s="61">
        <f t="shared" si="6"/>
        <v>7.20547945205493</v>
      </c>
      <c r="M24" s="68">
        <v>16.16</v>
      </c>
      <c r="N24" s="63">
        <f t="shared" si="7"/>
        <v>19.2380952380952</v>
      </c>
      <c r="O24" s="63">
        <f t="shared" si="8"/>
        <v>155.44380952381</v>
      </c>
      <c r="P24" s="63">
        <f t="shared" si="9"/>
        <v>32.32</v>
      </c>
      <c r="Q24" s="63">
        <f t="shared" si="10"/>
        <v>261.1456</v>
      </c>
      <c r="R24" s="63">
        <f t="shared" si="11"/>
        <v>21.4419047619034</v>
      </c>
      <c r="S24" s="78">
        <f t="shared" si="12"/>
        <v>346.501180952359</v>
      </c>
      <c r="T24" s="64">
        <f t="shared" si="13"/>
        <v>-237.090590476168</v>
      </c>
    </row>
    <row r="25" ht="21" spans="1:20">
      <c r="A25" s="11">
        <v>476</v>
      </c>
      <c r="B25" s="30" t="s">
        <v>23</v>
      </c>
      <c r="C25" s="31" t="s">
        <v>24</v>
      </c>
      <c r="D25" s="14">
        <v>0.00104166666666661</v>
      </c>
      <c r="E25" s="15">
        <f t="shared" si="0"/>
        <v>0.495833333333305</v>
      </c>
      <c r="F25" s="16">
        <v>821</v>
      </c>
      <c r="G25" s="27">
        <f t="shared" si="1"/>
        <v>0.0249999999999986</v>
      </c>
      <c r="H25" s="28">
        <f t="shared" si="2"/>
        <v>0.821</v>
      </c>
      <c r="I25" s="64">
        <f t="shared" si="3"/>
        <v>32.8400000000019</v>
      </c>
      <c r="J25" s="53">
        <f t="shared" si="4"/>
        <v>89.9999999999949</v>
      </c>
      <c r="K25" s="54">
        <f t="shared" si="5"/>
        <v>821</v>
      </c>
      <c r="L25" s="65">
        <f t="shared" si="6"/>
        <v>9.12222222222274</v>
      </c>
      <c r="M25" s="66">
        <v>19.44</v>
      </c>
      <c r="N25" s="67">
        <f t="shared" si="7"/>
        <v>23.1428571428571</v>
      </c>
      <c r="O25" s="67">
        <f t="shared" si="8"/>
        <v>224.948571428571</v>
      </c>
      <c r="P25" s="67">
        <f t="shared" si="9"/>
        <v>38.88</v>
      </c>
      <c r="Q25" s="67">
        <f t="shared" si="10"/>
        <v>377.9136</v>
      </c>
      <c r="R25" s="67">
        <f t="shared" si="11"/>
        <v>27.9771428571377</v>
      </c>
      <c r="S25" s="80">
        <f t="shared" si="12"/>
        <v>543.875657142758</v>
      </c>
      <c r="T25" s="64">
        <f t="shared" si="13"/>
        <v>-325.737828571329</v>
      </c>
    </row>
    <row r="26" ht="21" spans="1:20">
      <c r="A26" s="19">
        <v>476</v>
      </c>
      <c r="B26" s="32" t="s">
        <v>23</v>
      </c>
      <c r="C26" s="29" t="s">
        <v>24</v>
      </c>
      <c r="D26" s="22">
        <v>0.000891203703703658</v>
      </c>
      <c r="E26" s="23">
        <f t="shared" si="0"/>
        <v>0.424212962962941</v>
      </c>
      <c r="F26" s="24">
        <v>623</v>
      </c>
      <c r="G26" s="25">
        <f t="shared" si="1"/>
        <v>0.0213888888888878</v>
      </c>
      <c r="H26" s="26">
        <f t="shared" si="2"/>
        <v>0.623</v>
      </c>
      <c r="I26" s="58">
        <f t="shared" si="3"/>
        <v>29.1272727272742</v>
      </c>
      <c r="J26" s="59">
        <f t="shared" si="4"/>
        <v>76.999999999996</v>
      </c>
      <c r="K26" s="60">
        <f t="shared" si="5"/>
        <v>623</v>
      </c>
      <c r="L26" s="61">
        <f t="shared" si="6"/>
        <v>8.09090909090951</v>
      </c>
      <c r="M26" s="68">
        <v>17.6</v>
      </c>
      <c r="N26" s="63">
        <f t="shared" si="7"/>
        <v>20.952380952381</v>
      </c>
      <c r="O26" s="63">
        <f t="shared" si="8"/>
        <v>184.380952380952</v>
      </c>
      <c r="P26" s="63">
        <f t="shared" si="9"/>
        <v>35.2</v>
      </c>
      <c r="Q26" s="63">
        <f t="shared" si="10"/>
        <v>309.76</v>
      </c>
      <c r="R26" s="63">
        <f t="shared" si="11"/>
        <v>20.8476190476151</v>
      </c>
      <c r="S26" s="78">
        <f t="shared" si="12"/>
        <v>366.918095238026</v>
      </c>
      <c r="T26" s="64">
        <f t="shared" si="13"/>
        <v>-238.059047618978</v>
      </c>
    </row>
    <row r="27" ht="21" spans="1:20">
      <c r="A27" s="11">
        <v>476</v>
      </c>
      <c r="B27" s="30" t="s">
        <v>23</v>
      </c>
      <c r="C27" s="31" t="s">
        <v>24</v>
      </c>
      <c r="D27" s="14">
        <v>0.00119212962962967</v>
      </c>
      <c r="E27" s="15">
        <f t="shared" si="0"/>
        <v>0.567453703703722</v>
      </c>
      <c r="F27" s="16">
        <v>996</v>
      </c>
      <c r="G27" s="27">
        <f t="shared" si="1"/>
        <v>0.028611111111112</v>
      </c>
      <c r="H27" s="28">
        <f t="shared" si="2"/>
        <v>0.996</v>
      </c>
      <c r="I27" s="64">
        <f t="shared" si="3"/>
        <v>34.8116504854358</v>
      </c>
      <c r="J27" s="53">
        <f t="shared" si="4"/>
        <v>103.000000000003</v>
      </c>
      <c r="K27" s="54">
        <f t="shared" si="5"/>
        <v>996</v>
      </c>
      <c r="L27" s="65">
        <f t="shared" si="6"/>
        <v>9.66990291262105</v>
      </c>
      <c r="M27" s="66">
        <v>19.44</v>
      </c>
      <c r="N27" s="67">
        <f t="shared" si="7"/>
        <v>23.1428571428571</v>
      </c>
      <c r="O27" s="67">
        <f t="shared" si="8"/>
        <v>224.948571428571</v>
      </c>
      <c r="P27" s="67">
        <f t="shared" si="9"/>
        <v>38.88</v>
      </c>
      <c r="Q27" s="67">
        <f t="shared" si="10"/>
        <v>377.9136</v>
      </c>
      <c r="R27" s="67">
        <f t="shared" si="11"/>
        <v>40.9771428571462</v>
      </c>
      <c r="S27" s="80">
        <f t="shared" si="12"/>
        <v>796.595657142921</v>
      </c>
      <c r="T27" s="64">
        <f t="shared" si="13"/>
        <v>-403.457828571493</v>
      </c>
    </row>
    <row r="28" ht="21" spans="1:20">
      <c r="A28" s="19">
        <v>476</v>
      </c>
      <c r="B28" s="32" t="s">
        <v>23</v>
      </c>
      <c r="C28" s="29" t="s">
        <v>24</v>
      </c>
      <c r="D28" s="22">
        <v>0.00118055555555552</v>
      </c>
      <c r="E28" s="23">
        <f t="shared" si="0"/>
        <v>0.561944444444427</v>
      </c>
      <c r="F28" s="24">
        <v>1010</v>
      </c>
      <c r="G28" s="25">
        <f t="shared" si="1"/>
        <v>0.0283333333333324</v>
      </c>
      <c r="H28" s="26">
        <f t="shared" si="2"/>
        <v>1.01</v>
      </c>
      <c r="I28" s="58">
        <f t="shared" si="3"/>
        <v>35.6470588235305</v>
      </c>
      <c r="J28" s="59">
        <f t="shared" si="4"/>
        <v>101.999999999997</v>
      </c>
      <c r="K28" s="60">
        <f t="shared" si="5"/>
        <v>1010</v>
      </c>
      <c r="L28" s="61">
        <f t="shared" si="6"/>
        <v>9.90196078431404</v>
      </c>
      <c r="M28" s="62">
        <v>19.44</v>
      </c>
      <c r="N28" s="63">
        <f t="shared" si="7"/>
        <v>23.1428571428571</v>
      </c>
      <c r="O28" s="63">
        <f t="shared" si="8"/>
        <v>224.948571428571</v>
      </c>
      <c r="P28" s="63">
        <f t="shared" si="9"/>
        <v>38.88</v>
      </c>
      <c r="Q28" s="63">
        <f t="shared" si="10"/>
        <v>377.9136</v>
      </c>
      <c r="R28" s="63">
        <f t="shared" si="11"/>
        <v>39.9771428571396</v>
      </c>
      <c r="S28" s="78">
        <f t="shared" si="12"/>
        <v>777.155657142794</v>
      </c>
      <c r="T28" s="64">
        <f t="shared" si="13"/>
        <v>-370.017828571366</v>
      </c>
    </row>
    <row r="29" ht="21" spans="1:20">
      <c r="A29" s="11">
        <f t="shared" ref="A29:A31" si="14">541</f>
        <v>541</v>
      </c>
      <c r="B29" s="30" t="s">
        <v>23</v>
      </c>
      <c r="C29" s="31" t="s">
        <v>24</v>
      </c>
      <c r="D29" s="14">
        <v>0.00118055555555552</v>
      </c>
      <c r="E29" s="15">
        <f t="shared" si="0"/>
        <v>0.638680555555535</v>
      </c>
      <c r="F29" s="16">
        <v>676.86</v>
      </c>
      <c r="G29" s="27">
        <f t="shared" si="1"/>
        <v>0.0283333333333324</v>
      </c>
      <c r="H29" s="28">
        <f t="shared" si="2"/>
        <v>0.67686</v>
      </c>
      <c r="I29" s="64">
        <f t="shared" si="3"/>
        <v>23.889176470589</v>
      </c>
      <c r="J29" s="53">
        <f t="shared" si="4"/>
        <v>101.999999999997</v>
      </c>
      <c r="K29" s="54">
        <f t="shared" si="5"/>
        <v>676.86</v>
      </c>
      <c r="L29" s="65">
        <f t="shared" si="6"/>
        <v>6.63588235294139</v>
      </c>
      <c r="M29" s="68">
        <v>18.34</v>
      </c>
      <c r="N29" s="67">
        <f t="shared" si="7"/>
        <v>21.8333333333333</v>
      </c>
      <c r="O29" s="67">
        <f t="shared" si="8"/>
        <v>200.211666666667</v>
      </c>
      <c r="P29" s="67">
        <f t="shared" si="9"/>
        <v>36.68</v>
      </c>
      <c r="Q29" s="67">
        <f t="shared" si="10"/>
        <v>336.3556</v>
      </c>
      <c r="R29" s="67">
        <f t="shared" si="11"/>
        <v>43.4866666666634</v>
      </c>
      <c r="S29" s="80">
        <f t="shared" si="12"/>
        <v>797.545466666607</v>
      </c>
      <c r="T29" s="64">
        <f t="shared" si="13"/>
        <v>-657.252733333274</v>
      </c>
    </row>
    <row r="30" ht="21" spans="1:20">
      <c r="A30" s="19">
        <f t="shared" si="14"/>
        <v>541</v>
      </c>
      <c r="B30" s="32" t="s">
        <v>23</v>
      </c>
      <c r="C30" s="29" t="s">
        <v>24</v>
      </c>
      <c r="D30" s="22">
        <v>0.000717592592592575</v>
      </c>
      <c r="E30" s="23">
        <f t="shared" si="0"/>
        <v>0.388217592592583</v>
      </c>
      <c r="F30" s="24">
        <v>391</v>
      </c>
      <c r="G30" s="25">
        <f t="shared" si="1"/>
        <v>0.0172222222222218</v>
      </c>
      <c r="H30" s="26">
        <f t="shared" si="2"/>
        <v>0.391</v>
      </c>
      <c r="I30" s="58">
        <f t="shared" si="3"/>
        <v>22.7032258064522</v>
      </c>
      <c r="J30" s="59">
        <f t="shared" si="4"/>
        <v>61.9999999999985</v>
      </c>
      <c r="K30" s="60">
        <f t="shared" si="5"/>
        <v>391</v>
      </c>
      <c r="L30" s="61">
        <f t="shared" si="6"/>
        <v>6.30645161290338</v>
      </c>
      <c r="M30" s="68">
        <v>13.94</v>
      </c>
      <c r="N30" s="63">
        <f t="shared" si="7"/>
        <v>16.5952380952381</v>
      </c>
      <c r="O30" s="63">
        <f t="shared" si="8"/>
        <v>115.66880952381</v>
      </c>
      <c r="P30" s="63">
        <f t="shared" si="9"/>
        <v>27.88</v>
      </c>
      <c r="Q30" s="63">
        <f t="shared" si="10"/>
        <v>194.3236</v>
      </c>
      <c r="R30" s="63">
        <f t="shared" si="11"/>
        <v>17.5247619047604</v>
      </c>
      <c r="S30" s="78">
        <f t="shared" si="12"/>
        <v>244.29518095236</v>
      </c>
      <c r="T30" s="64">
        <f t="shared" si="13"/>
        <v>-163.28759047617</v>
      </c>
    </row>
    <row r="31" ht="21" spans="1:20">
      <c r="A31" s="11">
        <f t="shared" si="14"/>
        <v>541</v>
      </c>
      <c r="B31" s="30" t="s">
        <v>23</v>
      </c>
      <c r="C31" s="31" t="s">
        <v>24</v>
      </c>
      <c r="D31" s="14">
        <v>0.00134259259259256</v>
      </c>
      <c r="E31" s="15">
        <f t="shared" si="0"/>
        <v>0.726342592592576</v>
      </c>
      <c r="F31" s="16">
        <v>1102</v>
      </c>
      <c r="G31" s="27">
        <f t="shared" si="1"/>
        <v>0.0322222222222215</v>
      </c>
      <c r="H31" s="28">
        <f t="shared" si="2"/>
        <v>1.102</v>
      </c>
      <c r="I31" s="64">
        <f t="shared" si="3"/>
        <v>34.2000000000008</v>
      </c>
      <c r="J31" s="53">
        <f t="shared" si="4"/>
        <v>115.999999999997</v>
      </c>
      <c r="K31" s="54">
        <f t="shared" si="5"/>
        <v>1102</v>
      </c>
      <c r="L31" s="65">
        <f t="shared" si="6"/>
        <v>9.50000000000022</v>
      </c>
      <c r="M31" s="66">
        <v>19.44</v>
      </c>
      <c r="N31" s="67">
        <f t="shared" si="7"/>
        <v>23.1428571428571</v>
      </c>
      <c r="O31" s="67">
        <f t="shared" si="8"/>
        <v>224.948571428571</v>
      </c>
      <c r="P31" s="67">
        <f t="shared" si="9"/>
        <v>38.88</v>
      </c>
      <c r="Q31" s="67">
        <f t="shared" si="10"/>
        <v>377.9136</v>
      </c>
      <c r="R31" s="67">
        <f t="shared" si="11"/>
        <v>53.9771428571402</v>
      </c>
      <c r="S31" s="80">
        <f t="shared" si="12"/>
        <v>1049.31565714281</v>
      </c>
      <c r="T31" s="64">
        <f t="shared" si="13"/>
        <v>-550.177828571377</v>
      </c>
    </row>
    <row r="32" ht="21" spans="1:20">
      <c r="A32" s="19">
        <v>380</v>
      </c>
      <c r="B32" s="32" t="s">
        <v>23</v>
      </c>
      <c r="C32" s="29" t="s">
        <v>24</v>
      </c>
      <c r="D32" s="22">
        <v>0.00131944444444443</v>
      </c>
      <c r="E32" s="23">
        <f t="shared" si="0"/>
        <v>0.501388888888883</v>
      </c>
      <c r="F32" s="24">
        <v>921</v>
      </c>
      <c r="G32" s="25">
        <f t="shared" si="1"/>
        <v>0.0316666666666663</v>
      </c>
      <c r="H32" s="26">
        <f t="shared" si="2"/>
        <v>0.921</v>
      </c>
      <c r="I32" s="58">
        <f t="shared" si="3"/>
        <v>29.0842105263161</v>
      </c>
      <c r="J32" s="59">
        <f t="shared" si="4"/>
        <v>113.999999999999</v>
      </c>
      <c r="K32" s="60">
        <f t="shared" si="5"/>
        <v>921</v>
      </c>
      <c r="L32" s="61">
        <f t="shared" si="6"/>
        <v>8.07894736842115</v>
      </c>
      <c r="M32" s="62">
        <v>19.44</v>
      </c>
      <c r="N32" s="63">
        <f t="shared" si="7"/>
        <v>23.1428571428571</v>
      </c>
      <c r="O32" s="63">
        <f t="shared" si="8"/>
        <v>224.948571428571</v>
      </c>
      <c r="P32" s="63">
        <f t="shared" si="9"/>
        <v>38.88</v>
      </c>
      <c r="Q32" s="63">
        <f t="shared" si="10"/>
        <v>377.9136</v>
      </c>
      <c r="R32" s="63">
        <f t="shared" si="11"/>
        <v>51.9771428571415</v>
      </c>
      <c r="S32" s="78">
        <f t="shared" si="12"/>
        <v>1010.43565714283</v>
      </c>
      <c r="T32" s="64">
        <f t="shared" si="13"/>
        <v>-692.297828571402</v>
      </c>
    </row>
    <row r="33" ht="21" spans="1:20">
      <c r="A33" s="11">
        <f>380</f>
        <v>380</v>
      </c>
      <c r="B33" s="30" t="s">
        <v>23</v>
      </c>
      <c r="C33" s="31" t="s">
        <v>24</v>
      </c>
      <c r="D33" s="14">
        <v>0.000925925925925941</v>
      </c>
      <c r="E33" s="15">
        <f t="shared" si="0"/>
        <v>0.351851851851858</v>
      </c>
      <c r="F33" s="16">
        <v>565</v>
      </c>
      <c r="G33" s="27">
        <f t="shared" si="1"/>
        <v>0.0222222222222226</v>
      </c>
      <c r="H33" s="28">
        <f t="shared" si="2"/>
        <v>0.565</v>
      </c>
      <c r="I33" s="64">
        <f t="shared" si="3"/>
        <v>25.4249999999996</v>
      </c>
      <c r="J33" s="53">
        <f t="shared" si="4"/>
        <v>80.0000000000013</v>
      </c>
      <c r="K33" s="54">
        <f t="shared" si="5"/>
        <v>565</v>
      </c>
      <c r="L33" s="65">
        <f t="shared" si="6"/>
        <v>7.06249999999988</v>
      </c>
      <c r="M33" s="68">
        <v>16.75</v>
      </c>
      <c r="N33" s="67">
        <f t="shared" si="7"/>
        <v>19.9404761904762</v>
      </c>
      <c r="O33" s="67">
        <f t="shared" si="8"/>
        <v>167.001488095238</v>
      </c>
      <c r="P33" s="67">
        <f t="shared" si="9"/>
        <v>33.5</v>
      </c>
      <c r="Q33" s="67">
        <f t="shared" si="10"/>
        <v>280.5625</v>
      </c>
      <c r="R33" s="67">
        <f t="shared" si="11"/>
        <v>26.5595238095251</v>
      </c>
      <c r="S33" s="80">
        <f t="shared" si="12"/>
        <v>444.872023809546</v>
      </c>
      <c r="T33" s="64">
        <f t="shared" si="13"/>
        <v>-327.436011904784</v>
      </c>
    </row>
    <row r="34" ht="21" spans="1:20">
      <c r="A34" s="19">
        <v>380</v>
      </c>
      <c r="B34" s="32" t="s">
        <v>23</v>
      </c>
      <c r="C34" s="29" t="s">
        <v>24</v>
      </c>
      <c r="D34" s="22">
        <v>0.000787037037037031</v>
      </c>
      <c r="E34" s="23">
        <f t="shared" si="0"/>
        <v>0.299074074074072</v>
      </c>
      <c r="F34" s="24">
        <v>519</v>
      </c>
      <c r="G34" s="25">
        <f t="shared" si="1"/>
        <v>0.0188888888888887</v>
      </c>
      <c r="H34" s="26">
        <f t="shared" si="2"/>
        <v>0.519</v>
      </c>
      <c r="I34" s="58">
        <f t="shared" si="3"/>
        <v>27.4764705882355</v>
      </c>
      <c r="J34" s="59">
        <f t="shared" si="4"/>
        <v>67.9999999999994</v>
      </c>
      <c r="K34" s="60">
        <f t="shared" si="5"/>
        <v>519</v>
      </c>
      <c r="L34" s="61">
        <f t="shared" si="6"/>
        <v>7.63235294117653</v>
      </c>
      <c r="M34" s="68">
        <v>16.06</v>
      </c>
      <c r="N34" s="63">
        <f t="shared" si="7"/>
        <v>19.1190476190476</v>
      </c>
      <c r="O34" s="63">
        <f t="shared" si="8"/>
        <v>153.525952380952</v>
      </c>
      <c r="P34" s="63">
        <f t="shared" si="9"/>
        <v>32.12</v>
      </c>
      <c r="Q34" s="63">
        <f t="shared" si="10"/>
        <v>257.9236</v>
      </c>
      <c r="R34" s="63">
        <f t="shared" si="11"/>
        <v>16.7609523809518</v>
      </c>
      <c r="S34" s="78">
        <f t="shared" si="12"/>
        <v>269.180895238086</v>
      </c>
      <c r="T34" s="64">
        <f t="shared" si="13"/>
        <v>-161.630447619038</v>
      </c>
    </row>
    <row r="35" ht="21" spans="1:20">
      <c r="A35" s="11">
        <v>380</v>
      </c>
      <c r="B35" s="30" t="s">
        <v>23</v>
      </c>
      <c r="C35" s="31" t="s">
        <v>24</v>
      </c>
      <c r="D35" s="14">
        <v>0.00118055555555557</v>
      </c>
      <c r="E35" s="15">
        <f t="shared" si="0"/>
        <v>0.448611111111118</v>
      </c>
      <c r="F35" s="16">
        <v>917</v>
      </c>
      <c r="G35" s="27">
        <f t="shared" si="1"/>
        <v>0.0283333333333338</v>
      </c>
      <c r="H35" s="28">
        <f t="shared" si="2"/>
        <v>0.917</v>
      </c>
      <c r="I35" s="64">
        <f t="shared" si="3"/>
        <v>32.3647058823524</v>
      </c>
      <c r="J35" s="53">
        <f t="shared" si="4"/>
        <v>102.000000000002</v>
      </c>
      <c r="K35" s="54">
        <f t="shared" si="5"/>
        <v>917</v>
      </c>
      <c r="L35" s="65">
        <f t="shared" si="6"/>
        <v>8.99019607843123</v>
      </c>
      <c r="M35" s="66">
        <v>19.44</v>
      </c>
      <c r="N35" s="67">
        <f t="shared" si="7"/>
        <v>23.1428571428571</v>
      </c>
      <c r="O35" s="67">
        <f t="shared" si="8"/>
        <v>224.948571428571</v>
      </c>
      <c r="P35" s="67">
        <f t="shared" si="9"/>
        <v>38.88</v>
      </c>
      <c r="Q35" s="67">
        <f t="shared" si="10"/>
        <v>377.9136</v>
      </c>
      <c r="R35" s="67">
        <f t="shared" si="11"/>
        <v>39.9771428571444</v>
      </c>
      <c r="S35" s="80">
        <f t="shared" si="12"/>
        <v>777.155657142888</v>
      </c>
      <c r="T35" s="64">
        <f t="shared" si="13"/>
        <v>-463.017828571459</v>
      </c>
    </row>
    <row r="36" ht="21" spans="1:20">
      <c r="A36" s="19">
        <v>380</v>
      </c>
      <c r="B36" s="32" t="s">
        <v>23</v>
      </c>
      <c r="C36" s="29" t="s">
        <v>24</v>
      </c>
      <c r="D36" s="22">
        <v>0.000925925925925941</v>
      </c>
      <c r="E36" s="23">
        <f t="shared" si="0"/>
        <v>0.351851851851858</v>
      </c>
      <c r="F36" s="24">
        <v>649</v>
      </c>
      <c r="G36" s="25">
        <f t="shared" si="1"/>
        <v>0.0222222222222226</v>
      </c>
      <c r="H36" s="26">
        <f t="shared" si="2"/>
        <v>0.649</v>
      </c>
      <c r="I36" s="58">
        <f t="shared" si="3"/>
        <v>29.2049999999995</v>
      </c>
      <c r="J36" s="59">
        <f t="shared" si="4"/>
        <v>80.0000000000013</v>
      </c>
      <c r="K36" s="60">
        <f t="shared" si="5"/>
        <v>649</v>
      </c>
      <c r="L36" s="61">
        <f t="shared" si="6"/>
        <v>8.11249999999987</v>
      </c>
      <c r="M36" s="68">
        <v>17.96</v>
      </c>
      <c r="N36" s="63">
        <f t="shared" si="7"/>
        <v>21.3809523809524</v>
      </c>
      <c r="O36" s="63">
        <f t="shared" si="8"/>
        <v>192.000952380952</v>
      </c>
      <c r="P36" s="63">
        <f t="shared" si="9"/>
        <v>35.92</v>
      </c>
      <c r="Q36" s="63">
        <f t="shared" si="10"/>
        <v>322.5616</v>
      </c>
      <c r="R36" s="63">
        <f t="shared" si="11"/>
        <v>22.6990476190489</v>
      </c>
      <c r="S36" s="78">
        <f t="shared" si="12"/>
        <v>407.674895238119</v>
      </c>
      <c r="T36" s="64">
        <f t="shared" si="13"/>
        <v>-273.237447619071</v>
      </c>
    </row>
    <row r="37" ht="21" spans="1:20">
      <c r="A37" s="11">
        <v>380</v>
      </c>
      <c r="B37" s="30" t="s">
        <v>23</v>
      </c>
      <c r="C37" s="31" t="s">
        <v>24</v>
      </c>
      <c r="D37" s="14">
        <v>0.000914351851851902</v>
      </c>
      <c r="E37" s="15">
        <f t="shared" si="0"/>
        <v>0.347453703703723</v>
      </c>
      <c r="F37" s="16">
        <v>627</v>
      </c>
      <c r="G37" s="27">
        <f t="shared" si="1"/>
        <v>0.0219444444444457</v>
      </c>
      <c r="H37" s="28">
        <f t="shared" si="2"/>
        <v>0.627</v>
      </c>
      <c r="I37" s="64">
        <f t="shared" si="3"/>
        <v>28.5721518987326</v>
      </c>
      <c r="J37" s="53">
        <f t="shared" si="4"/>
        <v>79.0000000000043</v>
      </c>
      <c r="K37" s="54">
        <f t="shared" si="5"/>
        <v>627</v>
      </c>
      <c r="L37" s="65">
        <f t="shared" si="6"/>
        <v>7.93670886075906</v>
      </c>
      <c r="M37" s="68">
        <v>17.65</v>
      </c>
      <c r="N37" s="67">
        <f t="shared" si="7"/>
        <v>21.0119047619048</v>
      </c>
      <c r="O37" s="67">
        <f t="shared" si="8"/>
        <v>185.43005952381</v>
      </c>
      <c r="P37" s="67">
        <f t="shared" si="9"/>
        <v>35.3</v>
      </c>
      <c r="Q37" s="67">
        <f t="shared" si="10"/>
        <v>311.5225</v>
      </c>
      <c r="R37" s="67">
        <f t="shared" si="11"/>
        <v>22.6880952380996</v>
      </c>
      <c r="S37" s="80">
        <f t="shared" si="12"/>
        <v>400.444880952458</v>
      </c>
      <c r="T37" s="64">
        <f t="shared" si="13"/>
        <v>-270.397440476267</v>
      </c>
    </row>
    <row r="38" ht="21" spans="1:20">
      <c r="A38" s="19">
        <v>380</v>
      </c>
      <c r="B38" s="32" t="s">
        <v>23</v>
      </c>
      <c r="C38" s="29" t="s">
        <v>24</v>
      </c>
      <c r="D38" s="22">
        <v>0.00108796296296299</v>
      </c>
      <c r="E38" s="23">
        <f t="shared" si="0"/>
        <v>0.413425925925934</v>
      </c>
      <c r="F38" s="24">
        <v>738</v>
      </c>
      <c r="G38" s="25">
        <f t="shared" si="1"/>
        <v>0.0261111111111116</v>
      </c>
      <c r="H38" s="26">
        <f t="shared" si="2"/>
        <v>0.738</v>
      </c>
      <c r="I38" s="58">
        <f t="shared" si="3"/>
        <v>28.2638297872335</v>
      </c>
      <c r="J38" s="59">
        <f t="shared" si="4"/>
        <v>94.0000000000019</v>
      </c>
      <c r="K38" s="60">
        <f t="shared" si="5"/>
        <v>738</v>
      </c>
      <c r="L38" s="61">
        <f t="shared" si="6"/>
        <v>7.85106382978708</v>
      </c>
      <c r="M38" s="68">
        <v>19.15</v>
      </c>
      <c r="N38" s="63">
        <f t="shared" si="7"/>
        <v>22.797619047619</v>
      </c>
      <c r="O38" s="63">
        <f t="shared" si="8"/>
        <v>218.287202380952</v>
      </c>
      <c r="P38" s="63">
        <f t="shared" si="9"/>
        <v>38.3</v>
      </c>
      <c r="Q38" s="63">
        <f t="shared" si="10"/>
        <v>366.7225</v>
      </c>
      <c r="R38" s="63">
        <f t="shared" si="11"/>
        <v>32.9023809523829</v>
      </c>
      <c r="S38" s="78">
        <f t="shared" si="12"/>
        <v>630.080595238132</v>
      </c>
      <c r="T38" s="87"/>
    </row>
    <row r="39" ht="21" spans="1:20">
      <c r="A39" s="11">
        <v>380</v>
      </c>
      <c r="B39" s="30" t="s">
        <v>23</v>
      </c>
      <c r="C39" s="31" t="s">
        <v>24</v>
      </c>
      <c r="D39" s="14">
        <v>0.00167824074074074</v>
      </c>
      <c r="E39" s="15">
        <f t="shared" si="0"/>
        <v>0.637731481481483</v>
      </c>
      <c r="F39" s="16">
        <v>1197</v>
      </c>
      <c r="G39" s="27">
        <f t="shared" si="1"/>
        <v>0.0402777777777779</v>
      </c>
      <c r="H39" s="28">
        <f t="shared" si="2"/>
        <v>1.197</v>
      </c>
      <c r="I39" s="64">
        <f t="shared" si="3"/>
        <v>29.7186206896551</v>
      </c>
      <c r="J39" s="53">
        <f t="shared" si="4"/>
        <v>145</v>
      </c>
      <c r="K39" s="54">
        <f t="shared" si="5"/>
        <v>1197</v>
      </c>
      <c r="L39" s="65">
        <f t="shared" si="6"/>
        <v>8.25517241379309</v>
      </c>
      <c r="M39" s="66">
        <v>19.44</v>
      </c>
      <c r="N39" s="67">
        <f t="shared" si="7"/>
        <v>23.1428571428571</v>
      </c>
      <c r="O39" s="67">
        <f t="shared" si="8"/>
        <v>224.948571428571</v>
      </c>
      <c r="P39" s="67">
        <f t="shared" si="9"/>
        <v>38.88</v>
      </c>
      <c r="Q39" s="67">
        <f t="shared" si="10"/>
        <v>377.9136</v>
      </c>
      <c r="R39" s="67">
        <f t="shared" si="11"/>
        <v>82.9771428571431</v>
      </c>
      <c r="S39" s="80">
        <f t="shared" si="12"/>
        <v>1613.07565714286</v>
      </c>
      <c r="T39" s="88"/>
    </row>
    <row r="40" ht="21" spans="1:20">
      <c r="A40" s="19">
        <v>504</v>
      </c>
      <c r="B40" s="32" t="s">
        <v>23</v>
      </c>
      <c r="C40" s="29" t="s">
        <v>24</v>
      </c>
      <c r="D40" s="22">
        <v>0.00104166666666672</v>
      </c>
      <c r="E40" s="23">
        <f t="shared" si="0"/>
        <v>0.525000000000026</v>
      </c>
      <c r="F40" s="24">
        <v>772</v>
      </c>
      <c r="G40" s="25">
        <f t="shared" si="1"/>
        <v>0.0250000000000012</v>
      </c>
      <c r="H40" s="26">
        <f t="shared" si="2"/>
        <v>0.772</v>
      </c>
      <c r="I40" s="58">
        <f t="shared" si="3"/>
        <v>30.8799999999985</v>
      </c>
      <c r="J40" s="59">
        <f t="shared" si="4"/>
        <v>90.0000000000045</v>
      </c>
      <c r="K40" s="60">
        <f t="shared" si="5"/>
        <v>772</v>
      </c>
      <c r="L40" s="61">
        <f t="shared" si="6"/>
        <v>8.57777777777735</v>
      </c>
      <c r="M40" s="62">
        <v>19.44</v>
      </c>
      <c r="N40" s="63">
        <f t="shared" si="7"/>
        <v>23.1428571428571</v>
      </c>
      <c r="O40" s="63">
        <f t="shared" si="8"/>
        <v>224.948571428571</v>
      </c>
      <c r="P40" s="63">
        <f t="shared" si="9"/>
        <v>38.88</v>
      </c>
      <c r="Q40" s="63">
        <f t="shared" si="10"/>
        <v>377.9136</v>
      </c>
      <c r="R40" s="63">
        <f t="shared" si="11"/>
        <v>27.9771428571473</v>
      </c>
      <c r="S40" s="78">
        <f t="shared" si="12"/>
        <v>543.875657142944</v>
      </c>
      <c r="T40" s="87"/>
    </row>
    <row r="41" ht="21" spans="1:20">
      <c r="A41" s="11">
        <v>504</v>
      </c>
      <c r="B41" s="30" t="s">
        <v>23</v>
      </c>
      <c r="C41" s="31" t="s">
        <v>24</v>
      </c>
      <c r="D41" s="14">
        <v>0.00208333333333333</v>
      </c>
      <c r="E41" s="15">
        <f t="shared" si="0"/>
        <v>1.05</v>
      </c>
      <c r="F41" s="16">
        <v>1668.422</v>
      </c>
      <c r="G41" s="27">
        <f t="shared" si="1"/>
        <v>0.0499999999999998</v>
      </c>
      <c r="H41" s="28">
        <f t="shared" si="2"/>
        <v>1.668422</v>
      </c>
      <c r="I41" s="64">
        <f t="shared" si="3"/>
        <v>33.3684400000001</v>
      </c>
      <c r="J41" s="53">
        <f t="shared" si="4"/>
        <v>179.999999999999</v>
      </c>
      <c r="K41" s="54">
        <f t="shared" si="5"/>
        <v>1668.422</v>
      </c>
      <c r="L41" s="65">
        <f t="shared" si="6"/>
        <v>9.26901111111114</v>
      </c>
      <c r="M41" s="66">
        <v>19.44</v>
      </c>
      <c r="N41" s="67">
        <f t="shared" si="7"/>
        <v>23.1428571428571</v>
      </c>
      <c r="O41" s="67">
        <f t="shared" si="8"/>
        <v>224.948571428571</v>
      </c>
      <c r="P41" s="67">
        <f t="shared" si="9"/>
        <v>38.88</v>
      </c>
      <c r="Q41" s="67">
        <f t="shared" si="10"/>
        <v>377.9136</v>
      </c>
      <c r="R41" s="67">
        <f t="shared" si="11"/>
        <v>117.977142857142</v>
      </c>
      <c r="S41" s="80">
        <f t="shared" si="12"/>
        <v>2293.47565714285</v>
      </c>
      <c r="T41" s="88"/>
    </row>
    <row r="42" ht="21" spans="1:20">
      <c r="A42" s="19">
        <v>504</v>
      </c>
      <c r="B42" s="32" t="s">
        <v>23</v>
      </c>
      <c r="C42" s="29" t="s">
        <v>24</v>
      </c>
      <c r="D42" s="22">
        <v>0.00144675925925924</v>
      </c>
      <c r="E42" s="23">
        <f t="shared" si="0"/>
        <v>0.729166666666659</v>
      </c>
      <c r="F42" s="24">
        <v>1104</v>
      </c>
      <c r="G42" s="25">
        <f t="shared" si="1"/>
        <v>0.0347222222222219</v>
      </c>
      <c r="H42" s="26">
        <f t="shared" si="2"/>
        <v>1.104</v>
      </c>
      <c r="I42" s="58">
        <f t="shared" si="3"/>
        <v>31.7952000000003</v>
      </c>
      <c r="J42" s="59">
        <f t="shared" si="4"/>
        <v>124.999999999999</v>
      </c>
      <c r="K42" s="60">
        <f t="shared" si="5"/>
        <v>1104</v>
      </c>
      <c r="L42" s="61">
        <f t="shared" si="6"/>
        <v>8.83200000000009</v>
      </c>
      <c r="M42" s="62">
        <v>19.44</v>
      </c>
      <c r="N42" s="63">
        <f t="shared" si="7"/>
        <v>23.1428571428571</v>
      </c>
      <c r="O42" s="63">
        <f t="shared" si="8"/>
        <v>224.948571428571</v>
      </c>
      <c r="P42" s="63">
        <f t="shared" si="9"/>
        <v>38.88</v>
      </c>
      <c r="Q42" s="63">
        <f t="shared" si="10"/>
        <v>377.9136</v>
      </c>
      <c r="R42" s="63">
        <f t="shared" si="11"/>
        <v>62.9771428571416</v>
      </c>
      <c r="S42" s="78">
        <f t="shared" si="12"/>
        <v>1224.27565714283</v>
      </c>
      <c r="T42" s="87"/>
    </row>
    <row r="43" ht="21" spans="1:20">
      <c r="A43" s="11">
        <v>504</v>
      </c>
      <c r="B43" s="30" t="s">
        <v>23</v>
      </c>
      <c r="C43" s="31" t="s">
        <v>24</v>
      </c>
      <c r="D43" s="14">
        <v>0.00131944444444443</v>
      </c>
      <c r="E43" s="15">
        <f t="shared" si="0"/>
        <v>0.664999999999992</v>
      </c>
      <c r="F43" s="16">
        <v>1040</v>
      </c>
      <c r="G43" s="27">
        <f t="shared" si="1"/>
        <v>0.0316666666666663</v>
      </c>
      <c r="H43" s="28">
        <f t="shared" si="2"/>
        <v>1.04</v>
      </c>
      <c r="I43" s="64">
        <f t="shared" si="3"/>
        <v>32.8421052631583</v>
      </c>
      <c r="J43" s="53">
        <f t="shared" si="4"/>
        <v>113.999999999999</v>
      </c>
      <c r="K43" s="54">
        <f t="shared" si="5"/>
        <v>1040</v>
      </c>
      <c r="L43" s="65">
        <f t="shared" si="6"/>
        <v>9.12280701754397</v>
      </c>
      <c r="M43" s="66">
        <v>19.44</v>
      </c>
      <c r="N43" s="67">
        <f t="shared" si="7"/>
        <v>23.1428571428571</v>
      </c>
      <c r="O43" s="67">
        <f t="shared" si="8"/>
        <v>224.948571428571</v>
      </c>
      <c r="P43" s="67">
        <f t="shared" si="9"/>
        <v>38.88</v>
      </c>
      <c r="Q43" s="67">
        <f t="shared" si="10"/>
        <v>377.9136</v>
      </c>
      <c r="R43" s="67">
        <f t="shared" si="11"/>
        <v>51.9771428571415</v>
      </c>
      <c r="S43" s="80">
        <f t="shared" si="12"/>
        <v>1010.43565714283</v>
      </c>
      <c r="T43" s="88"/>
    </row>
    <row r="44" ht="21" spans="1:20">
      <c r="A44" s="19">
        <v>504</v>
      </c>
      <c r="B44" s="32" t="s">
        <v>23</v>
      </c>
      <c r="C44" s="29" t="s">
        <v>24</v>
      </c>
      <c r="D44" s="22">
        <v>0.00237268518518519</v>
      </c>
      <c r="E44" s="23">
        <f t="shared" si="0"/>
        <v>1.19583333333333</v>
      </c>
      <c r="F44" s="24">
        <v>2450</v>
      </c>
      <c r="G44" s="25">
        <f t="shared" si="1"/>
        <v>0.0569444444444445</v>
      </c>
      <c r="H44" s="26">
        <f t="shared" si="2"/>
        <v>2.45</v>
      </c>
      <c r="I44" s="58">
        <f t="shared" si="3"/>
        <v>43.0243902439024</v>
      </c>
      <c r="J44" s="59">
        <f t="shared" si="4"/>
        <v>205</v>
      </c>
      <c r="K44" s="60">
        <f t="shared" si="5"/>
        <v>2450</v>
      </c>
      <c r="L44" s="61">
        <f t="shared" si="6"/>
        <v>11.9512195121951</v>
      </c>
      <c r="M44" s="62">
        <v>19.44</v>
      </c>
      <c r="N44" s="63">
        <f t="shared" si="7"/>
        <v>23.1428571428571</v>
      </c>
      <c r="O44" s="63">
        <f t="shared" si="8"/>
        <v>224.948571428571</v>
      </c>
      <c r="P44" s="63">
        <f t="shared" si="9"/>
        <v>38.88</v>
      </c>
      <c r="Q44" s="63">
        <f t="shared" si="10"/>
        <v>377.9136</v>
      </c>
      <c r="R44" s="63">
        <f t="shared" si="11"/>
        <v>142.977142857143</v>
      </c>
      <c r="S44" s="78">
        <f t="shared" si="12"/>
        <v>2779.47565714286</v>
      </c>
      <c r="T44" s="87"/>
    </row>
    <row r="45" ht="21" spans="1:20">
      <c r="A45" s="11">
        <v>252</v>
      </c>
      <c r="B45" s="30" t="s">
        <v>23</v>
      </c>
      <c r="C45" s="31" t="s">
        <v>24</v>
      </c>
      <c r="D45" s="14">
        <v>0.00187500000000002</v>
      </c>
      <c r="E45" s="15">
        <f t="shared" si="0"/>
        <v>0.472500000000004</v>
      </c>
      <c r="F45" s="16">
        <v>437</v>
      </c>
      <c r="G45" s="27">
        <f t="shared" si="1"/>
        <v>0.0450000000000004</v>
      </c>
      <c r="H45" s="28">
        <f t="shared" si="2"/>
        <v>0.437</v>
      </c>
      <c r="I45" s="64">
        <f t="shared" si="3"/>
        <v>9.71111111111103</v>
      </c>
      <c r="J45" s="53">
        <f t="shared" si="4"/>
        <v>162.000000000001</v>
      </c>
      <c r="K45" s="54">
        <f t="shared" si="5"/>
        <v>437</v>
      </c>
      <c r="L45" s="65">
        <f t="shared" si="6"/>
        <v>2.69753086419751</v>
      </c>
      <c r="M45" s="68">
        <v>14.74</v>
      </c>
      <c r="N45" s="67">
        <f t="shared" si="7"/>
        <v>17.547619047619</v>
      </c>
      <c r="O45" s="67">
        <f t="shared" si="8"/>
        <v>129.325952380952</v>
      </c>
      <c r="P45" s="67">
        <f t="shared" si="9"/>
        <v>29.48</v>
      </c>
      <c r="Q45" s="67">
        <f t="shared" si="10"/>
        <v>217.2676</v>
      </c>
      <c r="R45" s="67">
        <f t="shared" si="11"/>
        <v>114.972380952382</v>
      </c>
      <c r="S45" s="80">
        <f t="shared" si="12"/>
        <v>1694.69289523811</v>
      </c>
      <c r="T45" s="88"/>
    </row>
    <row r="46" ht="21" spans="1:20">
      <c r="A46" s="19">
        <v>252</v>
      </c>
      <c r="B46" s="32" t="s">
        <v>23</v>
      </c>
      <c r="C46" s="29" t="s">
        <v>24</v>
      </c>
      <c r="D46" s="22">
        <v>0.000821759259259258</v>
      </c>
      <c r="E46" s="23">
        <f t="shared" si="0"/>
        <v>0.207083333333333</v>
      </c>
      <c r="F46" s="24">
        <v>1324</v>
      </c>
      <c r="G46" s="25">
        <f t="shared" si="1"/>
        <v>0.0197222222222222</v>
      </c>
      <c r="H46" s="26">
        <f t="shared" si="2"/>
        <v>1.324</v>
      </c>
      <c r="I46" s="58">
        <f t="shared" si="3"/>
        <v>67.1323943661973</v>
      </c>
      <c r="J46" s="59">
        <f t="shared" si="4"/>
        <v>70.9999999999999</v>
      </c>
      <c r="K46" s="60">
        <f t="shared" si="5"/>
        <v>1324</v>
      </c>
      <c r="L46" s="61">
        <f t="shared" si="6"/>
        <v>18.6478873239437</v>
      </c>
      <c r="M46" s="62">
        <v>19.44</v>
      </c>
      <c r="N46" s="63">
        <f t="shared" si="7"/>
        <v>23.1428571428571</v>
      </c>
      <c r="O46" s="63">
        <f t="shared" si="8"/>
        <v>224.948571428571</v>
      </c>
      <c r="P46" s="63">
        <f t="shared" si="9"/>
        <v>38.88</v>
      </c>
      <c r="Q46" s="63">
        <f t="shared" si="10"/>
        <v>377.9136</v>
      </c>
      <c r="R46" s="63">
        <f t="shared" si="11"/>
        <v>8.97714285714277</v>
      </c>
      <c r="S46" s="78">
        <f t="shared" si="12"/>
        <v>174.515657142855</v>
      </c>
      <c r="T46" s="87"/>
    </row>
    <row r="47" ht="21" spans="1:20">
      <c r="A47" s="11">
        <v>252</v>
      </c>
      <c r="B47" s="30" t="s">
        <v>23</v>
      </c>
      <c r="C47" s="31" t="s">
        <v>24</v>
      </c>
      <c r="D47" s="14">
        <v>0.00105324074074076</v>
      </c>
      <c r="E47" s="15">
        <f t="shared" si="0"/>
        <v>0.265416666666671</v>
      </c>
      <c r="F47" s="16">
        <v>621</v>
      </c>
      <c r="G47" s="27">
        <f t="shared" si="1"/>
        <v>0.0252777777777782</v>
      </c>
      <c r="H47" s="28">
        <f t="shared" si="2"/>
        <v>0.621</v>
      </c>
      <c r="I47" s="64">
        <f t="shared" si="3"/>
        <v>24.5670329670326</v>
      </c>
      <c r="J47" s="53">
        <f t="shared" si="4"/>
        <v>91.0000000000014</v>
      </c>
      <c r="K47" s="54">
        <f t="shared" si="5"/>
        <v>621</v>
      </c>
      <c r="L47" s="65">
        <f t="shared" si="6"/>
        <v>6.82417582417572</v>
      </c>
      <c r="M47" s="68">
        <v>17.57</v>
      </c>
      <c r="N47" s="67">
        <f t="shared" si="7"/>
        <v>20.9166666666667</v>
      </c>
      <c r="O47" s="67">
        <f t="shared" si="8"/>
        <v>183.752916666667</v>
      </c>
      <c r="P47" s="67">
        <f t="shared" si="9"/>
        <v>35.14</v>
      </c>
      <c r="Q47" s="67">
        <f t="shared" si="10"/>
        <v>308.7049</v>
      </c>
      <c r="R47" s="67">
        <f t="shared" si="11"/>
        <v>34.9433333333348</v>
      </c>
      <c r="S47" s="80">
        <f t="shared" si="12"/>
        <v>613.954366666692</v>
      </c>
      <c r="T47" s="88"/>
    </row>
    <row r="48" ht="21" spans="1:20">
      <c r="A48" s="19">
        <v>252</v>
      </c>
      <c r="B48" s="32" t="s">
        <v>23</v>
      </c>
      <c r="C48" s="29" t="s">
        <v>24</v>
      </c>
      <c r="D48" s="22">
        <v>0.000833333333333353</v>
      </c>
      <c r="E48" s="23">
        <f t="shared" si="0"/>
        <v>0.210000000000005</v>
      </c>
      <c r="F48" s="24">
        <v>587</v>
      </c>
      <c r="G48" s="25">
        <f t="shared" si="1"/>
        <v>0.0200000000000005</v>
      </c>
      <c r="H48" s="26">
        <f t="shared" si="2"/>
        <v>0.587</v>
      </c>
      <c r="I48" s="58">
        <f t="shared" si="3"/>
        <v>29.3499999999993</v>
      </c>
      <c r="J48" s="59">
        <f t="shared" si="4"/>
        <v>72.0000000000017</v>
      </c>
      <c r="K48" s="60">
        <f t="shared" si="5"/>
        <v>587</v>
      </c>
      <c r="L48" s="61">
        <f t="shared" si="6"/>
        <v>8.15277777777759</v>
      </c>
      <c r="M48" s="68">
        <v>17.08</v>
      </c>
      <c r="N48" s="63">
        <f t="shared" si="7"/>
        <v>20.3333333333333</v>
      </c>
      <c r="O48" s="63">
        <f t="shared" si="8"/>
        <v>173.646666666667</v>
      </c>
      <c r="P48" s="63">
        <f t="shared" si="9"/>
        <v>34.16</v>
      </c>
      <c r="Q48" s="63">
        <f t="shared" si="10"/>
        <v>291.7264</v>
      </c>
      <c r="R48" s="63">
        <f t="shared" si="11"/>
        <v>17.5066666666683</v>
      </c>
      <c r="S48" s="78">
        <f t="shared" si="12"/>
        <v>299.013866666695</v>
      </c>
      <c r="T48" s="87"/>
    </row>
    <row r="49" ht="21" spans="1:20">
      <c r="A49" s="11">
        <v>252</v>
      </c>
      <c r="B49" s="30" t="s">
        <v>23</v>
      </c>
      <c r="C49" s="31" t="s">
        <v>24</v>
      </c>
      <c r="D49" s="14">
        <v>0.00100694444444449</v>
      </c>
      <c r="E49" s="15">
        <f t="shared" si="0"/>
        <v>0.253750000000012</v>
      </c>
      <c r="F49" s="16">
        <v>774</v>
      </c>
      <c r="G49" s="27">
        <f t="shared" si="1"/>
        <v>0.0241666666666678</v>
      </c>
      <c r="H49" s="28">
        <f t="shared" si="2"/>
        <v>0.774</v>
      </c>
      <c r="I49" s="64">
        <f t="shared" si="3"/>
        <v>32.0275862068951</v>
      </c>
      <c r="J49" s="53">
        <f t="shared" si="4"/>
        <v>87.000000000004</v>
      </c>
      <c r="K49" s="54">
        <f t="shared" si="5"/>
        <v>774</v>
      </c>
      <c r="L49" s="65">
        <f t="shared" si="6"/>
        <v>8.89655172413752</v>
      </c>
      <c r="M49" s="66">
        <v>19.44</v>
      </c>
      <c r="N49" s="67">
        <f t="shared" si="7"/>
        <v>23.1428571428571</v>
      </c>
      <c r="O49" s="67">
        <f t="shared" si="8"/>
        <v>224.948571428571</v>
      </c>
      <c r="P49" s="67">
        <f t="shared" si="9"/>
        <v>38.88</v>
      </c>
      <c r="Q49" s="67">
        <f t="shared" si="10"/>
        <v>377.9136</v>
      </c>
      <c r="R49" s="67">
        <f t="shared" si="11"/>
        <v>24.9771428571469</v>
      </c>
      <c r="S49" s="80">
        <f t="shared" si="12"/>
        <v>485.555657142935</v>
      </c>
      <c r="T49" s="88"/>
    </row>
    <row r="50" ht="21.75" spans="1:20">
      <c r="A50" s="19">
        <v>252</v>
      </c>
      <c r="B50" s="33" t="s">
        <v>23</v>
      </c>
      <c r="C50" s="34" t="s">
        <v>24</v>
      </c>
      <c r="D50" s="35">
        <v>0.00100694444444444</v>
      </c>
      <c r="E50" s="36">
        <f t="shared" si="0"/>
        <v>0.253749999999998</v>
      </c>
      <c r="F50" s="37">
        <v>783</v>
      </c>
      <c r="G50" s="38">
        <f t="shared" si="1"/>
        <v>0.0241666666666664</v>
      </c>
      <c r="H50" s="39">
        <f t="shared" si="2"/>
        <v>0.783</v>
      </c>
      <c r="I50" s="69">
        <f t="shared" si="3"/>
        <v>32.4000000000003</v>
      </c>
      <c r="J50" s="70">
        <f t="shared" si="4"/>
        <v>86.9999999999992</v>
      </c>
      <c r="K50" s="71">
        <f t="shared" si="5"/>
        <v>783</v>
      </c>
      <c r="L50" s="72">
        <f t="shared" si="6"/>
        <v>9.00000000000008</v>
      </c>
      <c r="M50" s="73">
        <v>19.44</v>
      </c>
      <c r="N50" s="74">
        <f t="shared" si="7"/>
        <v>23.1428571428571</v>
      </c>
      <c r="O50" s="74">
        <f t="shared" si="8"/>
        <v>224.948571428571</v>
      </c>
      <c r="P50" s="74">
        <f t="shared" si="9"/>
        <v>38.88</v>
      </c>
      <c r="Q50" s="74">
        <f t="shared" si="10"/>
        <v>377.9136</v>
      </c>
      <c r="R50" s="74">
        <f t="shared" si="11"/>
        <v>24.9771428571421</v>
      </c>
      <c r="S50" s="89">
        <f t="shared" si="12"/>
        <v>485.555657142842</v>
      </c>
      <c r="T50" s="90"/>
    </row>
    <row r="51" spans="5:21">
      <c r="E51" s="40">
        <f>SUM(E5:E50)</f>
        <v>26.1336805555554</v>
      </c>
      <c r="G51" s="41">
        <f>E51*24</f>
        <v>627.208333333329</v>
      </c>
      <c r="U51" s="91" t="e">
        <f>#REF!/G51</f>
        <v>#REF!</v>
      </c>
    </row>
  </sheetData>
  <autoFilter ref="B4:F51"/>
  <mergeCells count="6">
    <mergeCell ref="N2:T2"/>
    <mergeCell ref="G3:L3"/>
    <mergeCell ref="M3:T3"/>
    <mergeCell ref="U5:Y5"/>
    <mergeCell ref="U7:V7"/>
    <mergeCell ref="U8:V8"/>
  </mergeCells>
  <pageMargins left="0.699305555555556" right="0.699305555555556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Current P to P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Ronan Simon</cp:lastModifiedBy>
  <dcterms:created xsi:type="dcterms:W3CDTF">2013-12-13T12:56:00Z</dcterms:created>
  <dcterms:modified xsi:type="dcterms:W3CDTF">2016-11-05T10:54:43Z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fa9ece91-b2ca-46ac-88a9-dd913d9cc856</vt:lpwstr>
  </property>
  <property fmtid="{D5CDD505-2E9C-101B-9397-08002B2CF9AE}" pid="3" name="SercoClassification">
    <vt:lpwstr>Serco Internal</vt:lpwstr>
  </property>
  <property fmtid="{D5CDD505-2E9C-101B-9397-08002B2CF9AE}" pid="4" name="aliashDocumentMarking">
    <vt:lpwstr>Serco Internal</vt:lpwstr>
  </property>
  <property fmtid="{D5CDD505-2E9C-101B-9397-08002B2CF9AE}" pid="5" name="KSOProductBuildVer">
    <vt:lpwstr>1036-10.1.0.5654</vt:lpwstr>
  </property>
</Properties>
</file>