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8085" yWindow="5610" windowWidth="7035" windowHeight="1170" tabRatio="777"/>
  </bookViews>
  <sheets>
    <sheet name="OSW tracking" sheetId="317" r:id="rId1"/>
    <sheet name="KPI OSW" sheetId="381" r:id="rId2"/>
    <sheet name="Feuil4" sheetId="378" r:id="rId3"/>
    <sheet name="Feuil5" sheetId="379" r:id="rId4"/>
  </sheets>
  <externalReferences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_A100000">#REF!</definedName>
    <definedName name="aaaaaa">#REF!</definedName>
    <definedName name="aaaaaaa">#REF!</definedName>
    <definedName name="Axe_y">OFFSET(!$B$2,,,COUNTA(!$B$1:$B$65536)-1)</definedName>
    <definedName name="choixfr">[1]Fiche!$Q$24:$Q$156</definedName>
    <definedName name="Current_date">OFFSET(!$D$2,,,COUNTA(!$D$1:$D$65536)-1)</definedName>
    <definedName name="d">#REF!</definedName>
    <definedName name="da">#REF!</definedName>
    <definedName name="DATE">#REF!</definedName>
    <definedName name="dates">'KPI OSW'!$A$3:$A$29</definedName>
    <definedName name="DD">#REF!</definedName>
    <definedName name="Deliveries">OFFSET(!$G$2,,,COUNTA(!$G$1:$G$65536)-1)</definedName>
    <definedName name="df">#REF!</definedName>
    <definedName name="ds">#REF!</definedName>
    <definedName name="ed">#REF!</definedName>
    <definedName name="Element">#REF!</definedName>
    <definedName name="EQUIPMENT">#REF!</definedName>
    <definedName name="ff">#REF!</definedName>
    <definedName name="fg">#REF!</definedName>
    <definedName name="g">'OSW tracking'!$A$212</definedName>
    <definedName name="int_ext_sel">1</definedName>
    <definedName name="JoursF">[2]JoursFériés!$B$11:$H$70</definedName>
    <definedName name="LOG">#REF!</definedName>
    <definedName name="logi">#REF!</definedName>
    <definedName name="logis">#REF!</definedName>
    <definedName name="logisticien">#REF!</definedName>
    <definedName name="oooo">#REF!</definedName>
    <definedName name="p">'KPI OSW'!$A$3:$G$29</definedName>
    <definedName name="PFE">OFFSET(!$E$2,,,COUNTA(!$E$1:$E$65536)-1)</definedName>
    <definedName name="QTE">#REF!</definedName>
    <definedName name="qtes">#REF!</definedName>
    <definedName name="Recovery_plan">OFFSET(!$F$2,,,COUNTA(!$F$1:$F$65536)-1)</definedName>
    <definedName name="REV.MARGIN" localSheetId="0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REV.MARGIN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s">#REF!</definedName>
    <definedName name="SAPBEXrevision" hidden="1">1</definedName>
    <definedName name="SAPBEXsysID" hidden="1">"PR3"</definedName>
    <definedName name="SAPBEXwbID" hidden="1">"5GCUUAT83T65RRH50PIOO800W"</definedName>
    <definedName name="table">[3]donnees!$T$24:$Y$41</definedName>
    <definedName name="Trend">#REF!</definedName>
    <definedName name="Val">OFFSET(!$C$2,,,COUNTA(!$C$1:$C$65536)-1)</definedName>
    <definedName name="wrn.Druck1." localSheetId="0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wrn.Druck1." hidden="1">{#N/A,#N/A,FALSE,"Deckblatt";#N/A,#N/A,FALSE,"Inhalt";#N/A,#N/A,FALSE,"Uebersicht";#N/A,#N/A,FALSE,"Auftragseingang";#N/A,#N/A,FALSE,"AE AB";#N/A,#N/A,FALSE,"Umsatz_Ergebnis";#N/A,#N/A,FALSE,"US-GAAP";#N/A,#N/A,FALSE,"Kapital";#N/A,#N/A,FALSE,"Vorräte";#N/A,#N/A,FALSE,"Bilanz";#N/A,#N/A,FALSE,"Cash Flow";#N/A,#N/A,FALSE,"Personal";#N/A,#N/A,FALSE,"Investitionen"}</definedName>
    <definedName name="_xlnm.Print_Area" localSheetId="0">'OSW tracking'!$A$1:$DW$270</definedName>
  </definedNames>
  <calcPr calcId="145621"/>
  <pivotCaches>
    <pivotCache cacheId="2" r:id="rId11"/>
  </pivotCaches>
</workbook>
</file>

<file path=xl/calcChain.xml><?xml version="1.0" encoding="utf-8"?>
<calcChain xmlns="http://schemas.openxmlformats.org/spreadsheetml/2006/main">
  <c r="DW246" i="317" l="1"/>
  <c r="DW227" i="317"/>
  <c r="DW226" i="317"/>
  <c r="DW224" i="317"/>
  <c r="DW218" i="317"/>
  <c r="DS252" i="317"/>
  <c r="DS251" i="317"/>
  <c r="DS250" i="317"/>
  <c r="DS249" i="317"/>
  <c r="DS248" i="317"/>
  <c r="DS247" i="317"/>
  <c r="DS246" i="317"/>
  <c r="DS245" i="317"/>
  <c r="DS244" i="317"/>
  <c r="DS243" i="317"/>
  <c r="DS242" i="317"/>
  <c r="DS241" i="317"/>
  <c r="DS240" i="317"/>
  <c r="DS239" i="317"/>
  <c r="DS238" i="317"/>
  <c r="DS237" i="317"/>
  <c r="DS236" i="317"/>
  <c r="DS235" i="317"/>
  <c r="DS234" i="317"/>
  <c r="DS233" i="317"/>
  <c r="DS231" i="317"/>
  <c r="DS227" i="317"/>
  <c r="DS225" i="317"/>
  <c r="DS224" i="317"/>
  <c r="DS223" i="317"/>
  <c r="DS218" i="317"/>
  <c r="DS217" i="317"/>
  <c r="DS262" i="317"/>
  <c r="DS260" i="317" l="1"/>
  <c r="DR262" i="317"/>
  <c r="J4" i="381"/>
  <c r="K4" i="381"/>
  <c r="L4" i="381"/>
  <c r="M4" i="381"/>
  <c r="N4" i="381"/>
  <c r="O4" i="381"/>
  <c r="J5" i="381"/>
  <c r="K5" i="381"/>
  <c r="L5" i="381"/>
  <c r="M5" i="381"/>
  <c r="N5" i="381"/>
  <c r="O5" i="381"/>
  <c r="J6" i="381"/>
  <c r="K6" i="381"/>
  <c r="L6" i="381"/>
  <c r="M6" i="381"/>
  <c r="N6" i="381"/>
  <c r="O6" i="381"/>
  <c r="J7" i="381"/>
  <c r="K7" i="381"/>
  <c r="L7" i="381"/>
  <c r="M7" i="381"/>
  <c r="N7" i="381"/>
  <c r="O7" i="381"/>
  <c r="J8" i="381"/>
  <c r="K8" i="381"/>
  <c r="L8" i="381"/>
  <c r="M8" i="381"/>
  <c r="N8" i="381"/>
  <c r="O8" i="381"/>
  <c r="J9" i="381"/>
  <c r="K9" i="381"/>
  <c r="L9" i="381"/>
  <c r="M9" i="381"/>
  <c r="N9" i="381"/>
  <c r="O9" i="381"/>
  <c r="J10" i="381"/>
  <c r="K10" i="381"/>
  <c r="L10" i="381"/>
  <c r="M10" i="381"/>
  <c r="N10" i="381"/>
  <c r="O10" i="381"/>
  <c r="J11" i="381"/>
  <c r="K11" i="381"/>
  <c r="L11" i="381"/>
  <c r="M11" i="381"/>
  <c r="N11" i="381"/>
  <c r="O11" i="381"/>
  <c r="J12" i="381"/>
  <c r="K12" i="381"/>
  <c r="L12" i="381"/>
  <c r="M12" i="381"/>
  <c r="N12" i="381"/>
  <c r="O12" i="381"/>
  <c r="J13" i="381"/>
  <c r="K13" i="381"/>
  <c r="L13" i="381"/>
  <c r="M13" i="381"/>
  <c r="N13" i="381"/>
  <c r="O13" i="381"/>
  <c r="J14" i="381"/>
  <c r="K14" i="381"/>
  <c r="L14" i="381"/>
  <c r="M14" i="381"/>
  <c r="N14" i="381"/>
  <c r="O14" i="381"/>
  <c r="J15" i="381"/>
  <c r="K15" i="381"/>
  <c r="L15" i="381"/>
  <c r="M15" i="381"/>
  <c r="N15" i="381"/>
  <c r="O15" i="381"/>
  <c r="J16" i="381"/>
  <c r="K16" i="381"/>
  <c r="L16" i="381"/>
  <c r="M16" i="381"/>
  <c r="N16" i="381"/>
  <c r="O16" i="381"/>
  <c r="J17" i="381"/>
  <c r="K17" i="381"/>
  <c r="L17" i="381"/>
  <c r="M17" i="381"/>
  <c r="N17" i="381"/>
  <c r="O17" i="381"/>
  <c r="J18" i="381"/>
  <c r="K18" i="381"/>
  <c r="L18" i="381"/>
  <c r="M18" i="381"/>
  <c r="N18" i="381"/>
  <c r="O18" i="381"/>
  <c r="J19" i="381"/>
  <c r="K19" i="381"/>
  <c r="L19" i="381"/>
  <c r="M19" i="381"/>
  <c r="N19" i="381"/>
  <c r="O19" i="381"/>
  <c r="J20" i="381"/>
  <c r="K20" i="381"/>
  <c r="L20" i="381"/>
  <c r="M20" i="381"/>
  <c r="N20" i="381"/>
  <c r="O20" i="381"/>
  <c r="J21" i="381"/>
  <c r="K21" i="381"/>
  <c r="L21" i="381"/>
  <c r="M21" i="381"/>
  <c r="N21" i="381"/>
  <c r="O21" i="381"/>
  <c r="J22" i="381"/>
  <c r="K22" i="381"/>
  <c r="L22" i="381"/>
  <c r="M22" i="381"/>
  <c r="N22" i="381"/>
  <c r="O22" i="381"/>
  <c r="J23" i="381"/>
  <c r="K23" i="381"/>
  <c r="L23" i="381"/>
  <c r="M23" i="381"/>
  <c r="N23" i="381"/>
  <c r="O23" i="381"/>
  <c r="J24" i="381"/>
  <c r="K24" i="381"/>
  <c r="L24" i="381"/>
  <c r="M24" i="381"/>
  <c r="N24" i="381"/>
  <c r="O24" i="381"/>
  <c r="J25" i="381"/>
  <c r="K25" i="381"/>
  <c r="L25" i="381"/>
  <c r="M25" i="381"/>
  <c r="N25" i="381"/>
  <c r="O25" i="381"/>
  <c r="J26" i="381"/>
  <c r="K26" i="381"/>
  <c r="L26" i="381"/>
  <c r="M26" i="381"/>
  <c r="N26" i="381"/>
  <c r="O26" i="381"/>
  <c r="J27" i="381"/>
  <c r="K27" i="381"/>
  <c r="L27" i="381"/>
  <c r="M27" i="381"/>
  <c r="N27" i="381"/>
  <c r="O27" i="381"/>
  <c r="J28" i="381"/>
  <c r="K28" i="381"/>
  <c r="L28" i="381"/>
  <c r="M28" i="381"/>
  <c r="N28" i="381"/>
  <c r="O28" i="381"/>
  <c r="J29" i="381"/>
  <c r="K29" i="381"/>
  <c r="L29" i="381"/>
  <c r="M29" i="381"/>
  <c r="N29" i="381"/>
  <c r="O29" i="381"/>
  <c r="J30" i="381"/>
  <c r="K30" i="381"/>
  <c r="L30" i="381"/>
  <c r="M30" i="381"/>
  <c r="N30" i="381"/>
  <c r="O30" i="381"/>
  <c r="J31" i="381"/>
  <c r="K31" i="381"/>
  <c r="L31" i="381"/>
  <c r="M31" i="381"/>
  <c r="N31" i="381"/>
  <c r="O31" i="381"/>
  <c r="J32" i="381"/>
  <c r="K32" i="381"/>
  <c r="L32" i="381"/>
  <c r="M32" i="381"/>
  <c r="N32" i="381"/>
  <c r="O32" i="381"/>
  <c r="J33" i="381"/>
  <c r="K33" i="381"/>
  <c r="L33" i="381"/>
  <c r="M33" i="381"/>
  <c r="N33" i="381"/>
  <c r="O33" i="381"/>
  <c r="J34" i="381"/>
  <c r="K34" i="381"/>
  <c r="L34" i="381"/>
  <c r="M34" i="381"/>
  <c r="N34" i="381"/>
  <c r="O34" i="381"/>
  <c r="J35" i="381"/>
  <c r="K35" i="381"/>
  <c r="L35" i="381"/>
  <c r="M35" i="381"/>
  <c r="N35" i="381"/>
  <c r="O35" i="381"/>
  <c r="O3" i="381"/>
  <c r="N3" i="381"/>
  <c r="M3" i="381"/>
  <c r="L3" i="381"/>
  <c r="K3" i="381"/>
  <c r="J3" i="381"/>
  <c r="DR260" i="317" l="1"/>
  <c r="DS261" i="317" s="1"/>
  <c r="DW223" i="317" l="1"/>
  <c r="DW245" i="317"/>
  <c r="DW244" i="317" l="1"/>
  <c r="DQ262" i="317"/>
  <c r="DQ260" i="317"/>
  <c r="DR261" i="317" s="1"/>
  <c r="DP262" i="317" l="1"/>
  <c r="DP260" i="317"/>
  <c r="DQ261" i="317" s="1"/>
  <c r="DW243" i="317"/>
  <c r="DW241" i="317" l="1"/>
  <c r="DW242" i="317"/>
  <c r="DO262" i="317"/>
  <c r="DO260" i="317"/>
  <c r="DP261" i="317" s="1"/>
  <c r="DN262" i="317" l="1"/>
  <c r="DN260" i="317"/>
  <c r="DO261" i="317" s="1"/>
  <c r="DW238" i="317"/>
  <c r="DW239" i="317"/>
  <c r="DW240" i="317"/>
  <c r="DM262" i="317" l="1"/>
  <c r="DL262" i="317"/>
  <c r="DM260" i="317"/>
  <c r="DN261" i="317" s="1"/>
  <c r="DW217" i="317"/>
  <c r="DW237" i="317" l="1"/>
  <c r="DL260" i="317"/>
  <c r="DM261" i="317" l="1"/>
  <c r="DW233" i="317" l="1"/>
  <c r="DW234" i="317"/>
  <c r="DW235" i="317"/>
  <c r="DW236" i="317"/>
  <c r="DK260" i="317"/>
  <c r="DL261" i="317" s="1"/>
  <c r="DK262" i="317"/>
  <c r="DJ262" i="317" l="1"/>
  <c r="DJ260" i="317"/>
  <c r="DK261" i="317" s="1"/>
  <c r="DW231" i="317" l="1"/>
  <c r="DI262" i="317"/>
  <c r="DI260" i="317"/>
  <c r="DJ261" i="317" s="1"/>
  <c r="DH262" i="317"/>
  <c r="DH260" i="317"/>
  <c r="DW225" i="317"/>
  <c r="DG262" i="317"/>
  <c r="DG260" i="317"/>
  <c r="DF262" i="317"/>
  <c r="DF260" i="317"/>
  <c r="DE262" i="317"/>
  <c r="DE260" i="317"/>
  <c r="DD262" i="317"/>
  <c r="DD260" i="317"/>
  <c r="DC262" i="317"/>
  <c r="DC260" i="317"/>
  <c r="DB262" i="317"/>
  <c r="DB260" i="317"/>
  <c r="DA262" i="317"/>
  <c r="DA260" i="317"/>
  <c r="CZ262" i="317"/>
  <c r="CZ260" i="317"/>
  <c r="CY262" i="317"/>
  <c r="CY260" i="317"/>
  <c r="CX262" i="317"/>
  <c r="CX260" i="317"/>
  <c r="CW262" i="317"/>
  <c r="CW260" i="317"/>
  <c r="CV262" i="317"/>
  <c r="CV260" i="317"/>
  <c r="CU262" i="317"/>
  <c r="CU260" i="317"/>
  <c r="CT262" i="317"/>
  <c r="CT260" i="317"/>
  <c r="CS262" i="317"/>
  <c r="CS260" i="317"/>
  <c r="CR262" i="317"/>
  <c r="CR260" i="317"/>
  <c r="CQ262" i="317"/>
  <c r="CQ260" i="317"/>
  <c r="CP262" i="317"/>
  <c r="CP260" i="317"/>
  <c r="CO262" i="317"/>
  <c r="CO260" i="317"/>
  <c r="CN262" i="317"/>
  <c r="CN260" i="317"/>
  <c r="CM262" i="317"/>
  <c r="CM260" i="317"/>
  <c r="CL262" i="317"/>
  <c r="CL260" i="317"/>
  <c r="CK262" i="317"/>
  <c r="CK260" i="317"/>
  <c r="CJ262" i="317"/>
  <c r="CJ260" i="317"/>
  <c r="CI262" i="317"/>
  <c r="CI260" i="317"/>
  <c r="BZ262" i="317"/>
  <c r="CG262" i="317"/>
  <c r="CH262" i="317"/>
  <c r="CH260" i="317"/>
  <c r="CF262" i="317"/>
  <c r="CF260" i="317"/>
  <c r="CG260" i="317"/>
  <c r="CE262" i="317"/>
  <c r="CE260" i="317"/>
  <c r="CD262" i="317"/>
  <c r="CD260" i="317"/>
  <c r="CC262" i="317"/>
  <c r="CC260" i="317"/>
  <c r="CB262" i="317"/>
  <c r="CB260" i="317"/>
  <c r="CA262" i="317"/>
  <c r="CA260" i="317"/>
  <c r="BZ260" i="317"/>
  <c r="BY262" i="317"/>
  <c r="BY260" i="317"/>
  <c r="BX262" i="317"/>
  <c r="BX260" i="317"/>
  <c r="BW262" i="317"/>
  <c r="BW260" i="317"/>
  <c r="BV262" i="317"/>
  <c r="BV260" i="317"/>
  <c r="BU260" i="317"/>
  <c r="BU262" i="317"/>
  <c r="BT262" i="317"/>
  <c r="BT260" i="317"/>
  <c r="BS262" i="317"/>
  <c r="BQ262" i="317"/>
  <c r="BP262" i="317"/>
  <c r="BO262" i="317"/>
  <c r="BN262" i="317"/>
  <c r="BM262" i="317"/>
  <c r="BL262" i="317"/>
  <c r="BK262" i="317"/>
  <c r="BJ262" i="317"/>
  <c r="BI262" i="317"/>
  <c r="BH262" i="317"/>
  <c r="BG262" i="317"/>
  <c r="BF262" i="317"/>
  <c r="BE262" i="317"/>
  <c r="BD262" i="317"/>
  <c r="BC262" i="317"/>
  <c r="BB262" i="317"/>
  <c r="BA262" i="317"/>
  <c r="AZ262" i="317"/>
  <c r="AY262" i="317"/>
  <c r="AX262" i="317"/>
  <c r="AW262" i="317"/>
  <c r="AV262" i="317"/>
  <c r="AU262" i="317"/>
  <c r="AT262" i="317"/>
  <c r="AS262" i="317"/>
  <c r="AO262" i="317"/>
  <c r="AN262" i="317"/>
  <c r="AM262" i="317"/>
  <c r="AL262" i="317"/>
  <c r="AK262" i="317"/>
  <c r="AJ262" i="317"/>
  <c r="AI262" i="317"/>
  <c r="AH262" i="317"/>
  <c r="AG262" i="317"/>
  <c r="AF262" i="317"/>
  <c r="AE262" i="317"/>
  <c r="AD262" i="317"/>
  <c r="AC262" i="317"/>
  <c r="AB262" i="317"/>
  <c r="AA262" i="317"/>
  <c r="Z262" i="317"/>
  <c r="X262" i="317"/>
  <c r="W262" i="317"/>
  <c r="V262" i="317"/>
  <c r="U262" i="317"/>
  <c r="Q262" i="317"/>
  <c r="P262" i="317"/>
  <c r="O262" i="317"/>
  <c r="N262" i="317"/>
  <c r="L262" i="317"/>
  <c r="K262" i="317"/>
  <c r="J262" i="317"/>
  <c r="I262" i="317"/>
  <c r="H262" i="317"/>
  <c r="G262" i="317"/>
  <c r="F262" i="317"/>
  <c r="BS260" i="317"/>
  <c r="BS261" i="317" s="1"/>
  <c r="BQ260" i="317"/>
  <c r="BP260" i="317"/>
  <c r="BO260" i="317"/>
  <c r="BN260" i="317"/>
  <c r="BM260" i="317"/>
  <c r="BL260" i="317"/>
  <c r="BK260" i="317"/>
  <c r="BJ260" i="317"/>
  <c r="BI260" i="317"/>
  <c r="BH260" i="317"/>
  <c r="BG260" i="317"/>
  <c r="BF260" i="317"/>
  <c r="BE260" i="317"/>
  <c r="BD260" i="317"/>
  <c r="BC260" i="317"/>
  <c r="BB260" i="317"/>
  <c r="BA260" i="317"/>
  <c r="AZ260" i="317"/>
  <c r="AY260" i="317"/>
  <c r="AX260" i="317"/>
  <c r="AW260" i="317"/>
  <c r="AV260" i="317"/>
  <c r="AU260" i="317"/>
  <c r="AT260" i="317"/>
  <c r="AS260" i="317"/>
  <c r="AR260" i="317"/>
  <c r="AO260" i="317"/>
  <c r="AN260" i="317"/>
  <c r="AM260" i="317"/>
  <c r="AL260" i="317"/>
  <c r="AK260" i="317"/>
  <c r="AJ260" i="317"/>
  <c r="AI260" i="317"/>
  <c r="AH260" i="317"/>
  <c r="AG260" i="317"/>
  <c r="AF260" i="317"/>
  <c r="AE260" i="317"/>
  <c r="AD260" i="317"/>
  <c r="AC260" i="317"/>
  <c r="AB260" i="317"/>
  <c r="AA260" i="317"/>
  <c r="Z260" i="317"/>
  <c r="Y260" i="317"/>
  <c r="W260" i="317"/>
  <c r="V260" i="317"/>
  <c r="U260" i="317"/>
  <c r="T260" i="317"/>
  <c r="Q260" i="317"/>
  <c r="P260" i="317"/>
  <c r="O260" i="317"/>
  <c r="N260" i="317"/>
  <c r="L260" i="317"/>
  <c r="K260" i="317"/>
  <c r="J260" i="317"/>
  <c r="I260" i="317"/>
  <c r="H260" i="317"/>
  <c r="G260" i="317"/>
  <c r="F260" i="317"/>
  <c r="E260" i="317"/>
  <c r="AQ102" i="317"/>
  <c r="AQ262" i="317" s="1"/>
  <c r="X69" i="317"/>
  <c r="X260" i="317" s="1"/>
  <c r="S59" i="317"/>
  <c r="S58" i="317"/>
  <c r="S55" i="317"/>
  <c r="R55" i="317"/>
  <c r="S54" i="317"/>
  <c r="R54" i="317"/>
  <c r="R53" i="317"/>
  <c r="S51" i="317"/>
  <c r="R51" i="317"/>
  <c r="S50" i="317"/>
  <c r="R50" i="317"/>
  <c r="S49" i="317"/>
  <c r="R49" i="317"/>
  <c r="S48" i="317"/>
  <c r="R48" i="317"/>
  <c r="S42" i="317"/>
  <c r="B32" i="317"/>
  <c r="CT261" i="317" l="1"/>
  <c r="CE261" i="317"/>
  <c r="DA261" i="317"/>
  <c r="CA261" i="317"/>
  <c r="R262" i="317"/>
  <c r="AK261" i="317"/>
  <c r="AO261" i="317"/>
  <c r="G261" i="317"/>
  <c r="AI261" i="317"/>
  <c r="AM261" i="317"/>
  <c r="AS261" i="317"/>
  <c r="BA261" i="317"/>
  <c r="BE261" i="317"/>
  <c r="BM261" i="317"/>
  <c r="BQ261" i="317"/>
  <c r="AQ260" i="317"/>
  <c r="AQ261" i="317" s="1"/>
  <c r="L261" i="317"/>
  <c r="Q261" i="317"/>
  <c r="AA261" i="317"/>
  <c r="H261" i="317"/>
  <c r="W261" i="317"/>
  <c r="BB261" i="317"/>
  <c r="BU261" i="317"/>
  <c r="CB261" i="317"/>
  <c r="CK261" i="317"/>
  <c r="CM261" i="317"/>
  <c r="Y262" i="317"/>
  <c r="BY261" i="317"/>
  <c r="DG261" i="317"/>
  <c r="S262" i="317"/>
  <c r="CW261" i="317"/>
  <c r="DD261" i="317"/>
  <c r="BT261" i="317"/>
  <c r="AH261" i="317"/>
  <c r="BC261" i="317"/>
  <c r="BL261" i="317"/>
  <c r="BV261" i="317"/>
  <c r="CH261" i="317"/>
  <c r="S260" i="317"/>
  <c r="T261" i="317" s="1"/>
  <c r="J261" i="317"/>
  <c r="U261" i="317"/>
  <c r="AD261" i="317"/>
  <c r="AV261" i="317"/>
  <c r="BD261" i="317"/>
  <c r="CG261" i="317"/>
  <c r="CQ261" i="317"/>
  <c r="AE261" i="317"/>
  <c r="CL261" i="317"/>
  <c r="CO261" i="317"/>
  <c r="DC261" i="317"/>
  <c r="DH261" i="317"/>
  <c r="CX261" i="317"/>
  <c r="AG261" i="317"/>
  <c r="O261" i="317"/>
  <c r="Z261" i="317"/>
  <c r="AZ261" i="317"/>
  <c r="BH261" i="317"/>
  <c r="BP261" i="317"/>
  <c r="R260" i="317"/>
  <c r="R261" i="317" s="1"/>
  <c r="T262" i="317"/>
  <c r="N261" i="317"/>
  <c r="AB261" i="317"/>
  <c r="AF261" i="317"/>
  <c r="AJ261" i="317"/>
  <c r="AN261" i="317"/>
  <c r="AT261" i="317"/>
  <c r="AY261" i="317"/>
  <c r="BG261" i="317"/>
  <c r="BK261" i="317"/>
  <c r="BN261" i="317"/>
  <c r="BW261" i="317"/>
  <c r="BZ261" i="317"/>
  <c r="CD261" i="317"/>
  <c r="CR261" i="317"/>
  <c r="CV261" i="317"/>
  <c r="DF261" i="317"/>
  <c r="BX261" i="317"/>
  <c r="CI261" i="317"/>
  <c r="AL261" i="317"/>
  <c r="BJ261" i="317"/>
  <c r="AC261" i="317"/>
  <c r="F261" i="317"/>
  <c r="AW261" i="317"/>
  <c r="CC261" i="317"/>
  <c r="CJ261" i="317"/>
  <c r="CN261" i="317"/>
  <c r="CU261" i="317"/>
  <c r="AU261" i="317"/>
  <c r="K261" i="317"/>
  <c r="P261" i="317"/>
  <c r="CF261" i="317"/>
  <c r="CP261" i="317"/>
  <c r="CS261" i="317"/>
  <c r="CZ261" i="317"/>
  <c r="Y261" i="317"/>
  <c r="X261" i="317"/>
  <c r="BI261" i="317"/>
  <c r="BF261" i="317"/>
  <c r="V261" i="317"/>
  <c r="AR262" i="317"/>
  <c r="CY261" i="317"/>
  <c r="DB261" i="317"/>
  <c r="DE261" i="317"/>
  <c r="AX261" i="317"/>
  <c r="I261" i="317"/>
  <c r="BO261" i="317"/>
  <c r="DI261" i="317"/>
  <c r="AR261" i="317" l="1"/>
  <c r="S261" i="317"/>
</calcChain>
</file>

<file path=xl/sharedStrings.xml><?xml version="1.0" encoding="utf-8"?>
<sst xmlns="http://schemas.openxmlformats.org/spreadsheetml/2006/main" count="279" uniqueCount="118">
  <si>
    <t xml:space="preserve"> </t>
  </si>
  <si>
    <t>AM</t>
  </si>
  <si>
    <t>OPEN POINTS</t>
  </si>
  <si>
    <t>Notes</t>
  </si>
  <si>
    <t>note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</si>
  <si>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</si>
  <si>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</si>
  <si>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</si>
  <si>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</si>
  <si>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</si>
  <si>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</si>
  <si>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</si>
  <si>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</si>
  <si>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</si>
  <si>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</si>
  <si>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</si>
  <si>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</si>
  <si>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</si>
  <si>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</si>
  <si>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</si>
  <si>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</si>
  <si>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</si>
  <si>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</si>
  <si>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</si>
  <si>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</si>
  <si>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</si>
  <si>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</si>
  <si>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</si>
  <si>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</si>
  <si>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</si>
  <si>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</si>
  <si>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</si>
  <si>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</si>
  <si>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</si>
  <si>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</si>
  <si>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</si>
  <si>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</si>
  <si>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</si>
  <si>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CLOSED</t>
  </si>
  <si>
    <t>OPEN</t>
  </si>
  <si>
    <t>WEEKLY BURN DOWN</t>
  </si>
  <si>
    <t>P 47</t>
  </si>
  <si>
    <t>Weekly closed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</si>
  <si>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</si>
  <si>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</si>
  <si>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</si>
  <si>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</si>
  <si>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</si>
  <si>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</si>
  <si>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</si>
  <si>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</si>
  <si>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</si>
  <si>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</si>
  <si>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</si>
  <si>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W53</t>
  </si>
  <si>
    <t>W1</t>
  </si>
  <si>
    <t>S50 2015</t>
  </si>
  <si>
    <t>S49 2015</t>
  </si>
  <si>
    <t>S48 2015</t>
  </si>
  <si>
    <t>S47 2015</t>
  </si>
  <si>
    <t>S46 2015</t>
  </si>
  <si>
    <t>S45 2015</t>
  </si>
  <si>
    <t>S44 2015</t>
  </si>
  <si>
    <t>S42 2015</t>
  </si>
  <si>
    <t>S41 2015</t>
  </si>
  <si>
    <t>S38 2015</t>
  </si>
  <si>
    <t>W2</t>
  </si>
  <si>
    <t>W3</t>
  </si>
  <si>
    <t>W4</t>
  </si>
  <si>
    <t>W5</t>
  </si>
  <si>
    <t>W6</t>
  </si>
  <si>
    <t>W7</t>
  </si>
  <si>
    <t>W8</t>
  </si>
  <si>
    <t>²</t>
  </si>
  <si>
    <t>w10</t>
  </si>
  <si>
    <t>w11</t>
  </si>
  <si>
    <t>w13</t>
  </si>
  <si>
    <t>CW14</t>
  </si>
  <si>
    <t>CW15</t>
  </si>
  <si>
    <t>CW16</t>
  </si>
  <si>
    <t>CW17</t>
  </si>
  <si>
    <t>CW18</t>
  </si>
  <si>
    <t>CW24</t>
  </si>
  <si>
    <t>CW25</t>
  </si>
  <si>
    <t>CW21</t>
  </si>
  <si>
    <t>CW20</t>
  </si>
  <si>
    <t>CW19</t>
  </si>
  <si>
    <t>CW26</t>
  </si>
  <si>
    <t>CW27</t>
  </si>
  <si>
    <t>CW28</t>
  </si>
  <si>
    <t>CW29</t>
  </si>
  <si>
    <t>CW30</t>
  </si>
  <si>
    <t>CW31</t>
  </si>
  <si>
    <t>CW32</t>
  </si>
  <si>
    <t>CW34</t>
  </si>
  <si>
    <t>CW35</t>
  </si>
  <si>
    <t>CW36</t>
  </si>
  <si>
    <t>CW37</t>
  </si>
  <si>
    <t>CW38</t>
  </si>
  <si>
    <t>CW39</t>
  </si>
  <si>
    <t>CW40</t>
  </si>
  <si>
    <t>CW41</t>
  </si>
  <si>
    <t>CW42</t>
  </si>
  <si>
    <t>PL</t>
  </si>
  <si>
    <t>PARA</t>
  </si>
  <si>
    <t>DEROG</t>
  </si>
  <si>
    <t>ESSAIS</t>
  </si>
  <si>
    <t>Nombre de TYPE</t>
  </si>
  <si>
    <t>Étiquettes de colonnes</t>
  </si>
  <si>
    <t>Étiquettes de lignes</t>
  </si>
  <si>
    <t>Total général</t>
  </si>
  <si>
    <t>CW43</t>
  </si>
  <si>
    <t>CW44</t>
  </si>
  <si>
    <t>TOTAL  OPEN</t>
  </si>
  <si>
    <t>FIRST ARRIVAL</t>
  </si>
  <si>
    <t>Poste</t>
  </si>
  <si>
    <t>AGING TRACKING (W)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</si>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</sst>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8" formatCode="[$-409]d\-mmm;@"/>
  </numFmts>
  <fonts count="73">
    <font>
      <sz val="10"/>
      <name val="Arial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color indexed="8"/>
      <name val="Arial"/>
      <family val="2"/>
    </font>
    <font>
      <sz val="10"/>
      <color indexed="10"/>
      <name val="Arial"/>
      <family val="2"/>
    </font>
    <font>
      <b/>
      <sz val="12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39"/>
      <name val="Arial"/>
      <family val="2"/>
    </font>
    <font>
      <sz val="19"/>
      <name val="Arial"/>
      <family val="2"/>
    </font>
    <font>
      <sz val="12"/>
      <name val="CorpoS"/>
    </font>
    <font>
      <sz val="11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i/>
      <sz val="14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rgb="FFFF0000"/>
      <name val="Arial"/>
      <family val="2"/>
    </font>
    <font>
      <b/>
      <i/>
      <sz val="14"/>
      <color theme="1"/>
      <name val="Arial"/>
      <family val="2"/>
    </font>
    <font>
      <b/>
      <i/>
      <sz val="16"/>
      <color rgb="FFFF0000"/>
      <name val="Arial"/>
      <family val="2"/>
    </font>
    <font>
      <b/>
      <i/>
      <sz val="14"/>
      <color rgb="FFFF0000"/>
      <name val="Arial"/>
      <family val="2"/>
    </font>
    <font>
      <b/>
      <i/>
      <sz val="16"/>
      <color theme="1"/>
      <name val="Arial"/>
      <family val="2"/>
    </font>
    <font>
      <b/>
      <i/>
      <sz val="16"/>
      <name val="Arial"/>
      <family val="2"/>
    </font>
    <font>
      <sz val="11"/>
      <color theme="1"/>
      <name val="Calibri"/>
      <family val="2"/>
      <scheme val="minor"/>
    </font>
    <font>
      <b/>
      <sz val="22"/>
      <color indexed="8"/>
      <name val="Arial"/>
      <family val="2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i/>
      <sz val="14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0000"/>
      <name val="Arial"/>
      <family val="2"/>
    </font>
    <font>
      <b/>
      <sz val="12"/>
      <color theme="1"/>
      <name val="Arial"/>
      <family val="2"/>
    </font>
    <font>
      <i/>
      <sz val="16"/>
      <color theme="1"/>
      <name val="Arial"/>
      <family val="2"/>
    </font>
    <font>
      <b/>
      <sz val="22"/>
      <color rgb="FFFF0000"/>
      <name val="Arial"/>
      <family val="2"/>
    </font>
    <font>
      <b/>
      <sz val="20"/>
      <color rgb="FFFF0000"/>
      <name val="Arial"/>
      <family val="2"/>
    </font>
    <font>
      <b/>
      <sz val="24"/>
      <color rgb="FFFF0000"/>
      <name val="Arial"/>
      <family val="2"/>
    </font>
    <font>
      <sz val="12"/>
      <color theme="1"/>
      <name val="Arial"/>
      <family val="2"/>
    </font>
    <font>
      <b/>
      <i/>
      <sz val="12"/>
      <color indexed="8"/>
      <name val="Arial"/>
      <family val="2"/>
    </font>
    <font>
      <sz val="20"/>
      <color theme="1"/>
      <name val="Arial"/>
      <family val="2"/>
    </font>
    <font>
      <sz val="14"/>
      <color theme="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6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0"/>
      </patternFill>
    </fill>
    <fill>
      <patternFill patternType="lightUp"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405">
    <xf numFmtId="0" fontId="0" fillId="0" borderId="0"/>
    <xf numFmtId="0" fontId="12" fillId="2" borderId="0" applyNumberFormat="0" applyBorder="0" applyAlignment="0" applyProtection="0"/>
    <xf numFmtId="0" fontId="12" fillId="3" borderId="0" applyNumberFormat="0" applyBorder="0" applyAlignment="0" applyProtection="0"/>
    <xf numFmtId="0" fontId="12" fillId="4" borderId="0" applyNumberFormat="0" applyBorder="0" applyAlignment="0" applyProtection="0"/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5" borderId="0" applyNumberFormat="0" applyBorder="0" applyAlignment="0" applyProtection="0"/>
    <xf numFmtId="0" fontId="12" fillId="8" borderId="0" applyNumberFormat="0" applyBorder="0" applyAlignment="0" applyProtection="0"/>
    <xf numFmtId="0" fontId="12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9" borderId="0" applyNumberFormat="0" applyBorder="0" applyAlignment="0" applyProtection="0"/>
    <xf numFmtId="0" fontId="14" fillId="3" borderId="0" applyNumberFormat="0" applyBorder="0" applyAlignment="0" applyProtection="0"/>
    <xf numFmtId="0" fontId="15" fillId="20" borderId="1" applyNumberFormat="0" applyAlignment="0" applyProtection="0"/>
    <xf numFmtId="0" fontId="16" fillId="21" borderId="3" applyNumberFormat="0" applyAlignment="0" applyProtection="0"/>
    <xf numFmtId="164" fontId="10" fillId="0" borderId="0" applyFont="0" applyFill="0" applyBorder="0" applyAlignment="0" applyProtection="0"/>
    <xf numFmtId="0" fontId="39" fillId="22" borderId="4" applyNumberFormat="0" applyFont="0" applyAlignment="0" applyProtection="0"/>
    <xf numFmtId="0" fontId="17" fillId="0" borderId="0" applyNumberFormat="0" applyFill="0" applyBorder="0" applyAlignment="0" applyProtection="0"/>
    <xf numFmtId="0" fontId="18" fillId="4" borderId="0" applyNumberFormat="0" applyBorder="0" applyAlignment="0" applyProtection="0"/>
    <xf numFmtId="0" fontId="19" fillId="0" borderId="5" applyNumberFormat="0" applyFill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1" fillId="0" borderId="0" applyNumberFormat="0" applyFill="0" applyBorder="0" applyAlignment="0" applyProtection="0"/>
    <xf numFmtId="0" fontId="22" fillId="7" borderId="1" applyNumberFormat="0" applyAlignment="0" applyProtection="0"/>
    <xf numFmtId="0" fontId="23" fillId="0" borderId="2" applyNumberFormat="0" applyFill="0" applyAlignment="0" applyProtection="0"/>
    <xf numFmtId="164" fontId="10" fillId="0" borderId="0" applyFont="0" applyFill="0" applyBorder="0" applyAlignment="0" applyProtection="0"/>
    <xf numFmtId="0" fontId="24" fillId="23" borderId="0" applyNumberFormat="0" applyBorder="0" applyAlignment="0" applyProtection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45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39" fillId="0" borderId="0"/>
    <xf numFmtId="0" fontId="41" fillId="0" borderId="0"/>
    <xf numFmtId="0" fontId="39" fillId="0" borderId="0"/>
    <xf numFmtId="0" fontId="39" fillId="0" borderId="0"/>
    <xf numFmtId="0" fontId="10" fillId="0" borderId="0"/>
    <xf numFmtId="0" fontId="39" fillId="0" borderId="0"/>
    <xf numFmtId="0" fontId="39" fillId="0" borderId="0"/>
    <xf numFmtId="0" fontId="39" fillId="0" borderId="0"/>
    <xf numFmtId="0" fontId="40" fillId="0" borderId="0"/>
    <xf numFmtId="0" fontId="10" fillId="0" borderId="0"/>
    <xf numFmtId="0" fontId="9" fillId="0" borderId="0"/>
    <xf numFmtId="0" fontId="10" fillId="0" borderId="0"/>
    <xf numFmtId="0" fontId="10" fillId="0" borderId="0"/>
    <xf numFmtId="0" fontId="39" fillId="0" borderId="0"/>
    <xf numFmtId="0" fontId="39" fillId="0" borderId="0"/>
    <xf numFmtId="0" fontId="39" fillId="0" borderId="0"/>
    <xf numFmtId="0" fontId="10" fillId="0" borderId="0"/>
    <xf numFmtId="0" fontId="10" fillId="0" borderId="0"/>
    <xf numFmtId="0" fontId="10" fillId="0" borderId="0"/>
    <xf numFmtId="0" fontId="43" fillId="0" borderId="0"/>
    <xf numFmtId="0" fontId="10" fillId="0" borderId="0"/>
    <xf numFmtId="0" fontId="10" fillId="0" borderId="0"/>
    <xf numFmtId="0" fontId="40" fillId="0" borderId="0"/>
    <xf numFmtId="0" fontId="10" fillId="0" borderId="0"/>
    <xf numFmtId="0" fontId="40" fillId="0" borderId="0"/>
    <xf numFmtId="0" fontId="40" fillId="0" borderId="0"/>
    <xf numFmtId="0" fontId="40" fillId="0" borderId="0"/>
    <xf numFmtId="0" fontId="39" fillId="0" borderId="0"/>
    <xf numFmtId="0" fontId="40" fillId="0" borderId="0"/>
    <xf numFmtId="0" fontId="42" fillId="0" borderId="0"/>
    <xf numFmtId="0" fontId="40" fillId="0" borderId="0"/>
    <xf numFmtId="0" fontId="40" fillId="0" borderId="0"/>
    <xf numFmtId="0" fontId="39" fillId="0" borderId="0"/>
    <xf numFmtId="0" fontId="10" fillId="0" borderId="0"/>
    <xf numFmtId="0" fontId="11" fillId="22" borderId="4" applyNumberFormat="0" applyFont="0" applyAlignment="0" applyProtection="0"/>
    <xf numFmtId="0" fontId="25" fillId="20" borderId="8" applyNumberFormat="0" applyAlignment="0" applyProtection="0"/>
    <xf numFmtId="9" fontId="10" fillId="0" borderId="0" applyFont="0" applyFill="0" applyBorder="0" applyAlignment="0" applyProtection="0"/>
    <xf numFmtId="4" fontId="29" fillId="23" borderId="9" applyNumberFormat="0" applyProtection="0">
      <alignment vertical="center"/>
    </xf>
    <xf numFmtId="4" fontId="32" fillId="24" borderId="9" applyNumberFormat="0" applyProtection="0">
      <alignment vertical="center"/>
    </xf>
    <xf numFmtId="4" fontId="29" fillId="24" borderId="9" applyNumberFormat="0" applyProtection="0">
      <alignment horizontal="left" vertical="center" indent="1"/>
    </xf>
    <xf numFmtId="0" fontId="29" fillId="24" borderId="9" applyNumberFormat="0" applyProtection="0">
      <alignment horizontal="left" vertical="top" indent="1"/>
    </xf>
    <xf numFmtId="4" fontId="29" fillId="0" borderId="0" applyNumberFormat="0" applyProtection="0">
      <alignment horizontal="left" vertical="center" indent="1"/>
    </xf>
    <xf numFmtId="4" fontId="33" fillId="3" borderId="9" applyNumberFormat="0" applyProtection="0">
      <alignment horizontal="right" vertical="center"/>
    </xf>
    <xf numFmtId="4" fontId="33" fillId="9" borderId="9" applyNumberFormat="0" applyProtection="0">
      <alignment horizontal="right" vertical="center"/>
    </xf>
    <xf numFmtId="4" fontId="33" fillId="17" borderId="9" applyNumberFormat="0" applyProtection="0">
      <alignment horizontal="right" vertical="center"/>
    </xf>
    <xf numFmtId="4" fontId="33" fillId="11" borderId="9" applyNumberFormat="0" applyProtection="0">
      <alignment horizontal="right" vertical="center"/>
    </xf>
    <xf numFmtId="4" fontId="33" fillId="15" borderId="9" applyNumberFormat="0" applyProtection="0">
      <alignment horizontal="right" vertical="center"/>
    </xf>
    <xf numFmtId="4" fontId="33" fillId="19" borderId="9" applyNumberFormat="0" applyProtection="0">
      <alignment horizontal="right" vertical="center"/>
    </xf>
    <xf numFmtId="4" fontId="33" fillId="18" borderId="9" applyNumberFormat="0" applyProtection="0">
      <alignment horizontal="right" vertical="center"/>
    </xf>
    <xf numFmtId="4" fontId="33" fillId="25" borderId="9" applyNumberFormat="0" applyProtection="0">
      <alignment horizontal="right" vertical="center"/>
    </xf>
    <xf numFmtId="4" fontId="33" fillId="10" borderId="9" applyNumberFormat="0" applyProtection="0">
      <alignment horizontal="right" vertical="center"/>
    </xf>
    <xf numFmtId="4" fontId="29" fillId="26" borderId="0" applyNumberFormat="0" applyProtection="0">
      <alignment horizontal="left" vertical="center" indent="1"/>
    </xf>
    <xf numFmtId="4" fontId="33" fillId="27" borderId="0" applyNumberFormat="0" applyProtection="0">
      <alignment horizontal="left" vertical="center" indent="1"/>
    </xf>
    <xf numFmtId="4" fontId="31" fillId="28" borderId="0" applyNumberFormat="0" applyProtection="0">
      <alignment horizontal="left" vertical="center" indent="1"/>
    </xf>
    <xf numFmtId="4" fontId="33" fillId="29" borderId="9" applyNumberFormat="0" applyProtection="0">
      <alignment horizontal="right" vertical="center"/>
    </xf>
    <xf numFmtId="4" fontId="34" fillId="30" borderId="0" applyNumberFormat="0" applyProtection="0">
      <alignment horizontal="left" vertical="center" indent="1"/>
    </xf>
    <xf numFmtId="4" fontId="35" fillId="31" borderId="0" applyNumberFormat="0" applyProtection="0">
      <alignment horizontal="left" vertical="center" indent="1"/>
    </xf>
    <xf numFmtId="0" fontId="10" fillId="28" borderId="9" applyNumberFormat="0" applyProtection="0">
      <alignment horizontal="left" vertical="center" indent="1"/>
    </xf>
    <xf numFmtId="0" fontId="10" fillId="28" borderId="9" applyNumberFormat="0" applyProtection="0">
      <alignment horizontal="left" vertical="top" indent="1"/>
    </xf>
    <xf numFmtId="0" fontId="10" fillId="32" borderId="9" applyNumberFormat="0" applyProtection="0">
      <alignment horizontal="left" vertical="center" indent="1"/>
    </xf>
    <xf numFmtId="0" fontId="10" fillId="32" borderId="9" applyNumberFormat="0" applyProtection="0">
      <alignment horizontal="left" vertical="top" indent="1"/>
    </xf>
    <xf numFmtId="0" fontId="10" fillId="33" borderId="9" applyNumberFormat="0" applyProtection="0">
      <alignment horizontal="left" vertical="center" indent="1"/>
    </xf>
    <xf numFmtId="0" fontId="10" fillId="33" borderId="9" applyNumberFormat="0" applyProtection="0">
      <alignment horizontal="left" vertical="top" indent="1"/>
    </xf>
    <xf numFmtId="0" fontId="10" fillId="30" borderId="9" applyNumberFormat="0" applyProtection="0">
      <alignment horizontal="left" vertical="center" indent="1"/>
    </xf>
    <xf numFmtId="0" fontId="10" fillId="30" borderId="9" applyNumberFormat="0" applyProtection="0">
      <alignment horizontal="left" vertical="top" indent="1"/>
    </xf>
    <xf numFmtId="4" fontId="33" fillId="34" borderId="9" applyNumberFormat="0" applyProtection="0">
      <alignment vertical="center"/>
    </xf>
    <xf numFmtId="4" fontId="36" fillId="34" borderId="9" applyNumberFormat="0" applyProtection="0">
      <alignment vertical="center"/>
    </xf>
    <xf numFmtId="4" fontId="33" fillId="34" borderId="9" applyNumberFormat="0" applyProtection="0">
      <alignment horizontal="left" vertical="center" indent="1"/>
    </xf>
    <xf numFmtId="0" fontId="33" fillId="34" borderId="9" applyNumberFormat="0" applyProtection="0">
      <alignment horizontal="left" vertical="top" indent="1"/>
    </xf>
    <xf numFmtId="4" fontId="33" fillId="27" borderId="9" applyNumberFormat="0" applyProtection="0">
      <alignment horizontal="right" vertical="center"/>
    </xf>
    <xf numFmtId="4" fontId="36" fillId="27" borderId="9" applyNumberFormat="0" applyProtection="0">
      <alignment horizontal="right" vertical="center"/>
    </xf>
    <xf numFmtId="4" fontId="33" fillId="29" borderId="9" applyNumberFormat="0" applyProtection="0">
      <alignment horizontal="left" vertical="center" indent="1"/>
    </xf>
    <xf numFmtId="0" fontId="33" fillId="32" borderId="9" applyNumberFormat="0" applyProtection="0">
      <alignment horizontal="left" vertical="top" indent="1"/>
    </xf>
    <xf numFmtId="4" fontId="37" fillId="0" borderId="0" applyNumberFormat="0" applyProtection="0">
      <alignment horizontal="left" vertical="center" indent="1"/>
    </xf>
    <xf numFmtId="4" fontId="30" fillId="27" borderId="9" applyNumberFormat="0" applyProtection="0">
      <alignment horizontal="right" vertical="center"/>
    </xf>
    <xf numFmtId="0" fontId="38" fillId="0" borderId="0"/>
    <xf numFmtId="0" fontId="26" fillId="0" borderId="0" applyNumberFormat="0" applyFill="0" applyBorder="0" applyAlignment="0" applyProtection="0"/>
    <xf numFmtId="0" fontId="27" fillId="0" borderId="10" applyNumberFormat="0" applyFill="0" applyAlignment="0" applyProtection="0"/>
    <xf numFmtId="0" fontId="28" fillId="0" borderId="0" applyNumberFormat="0" applyFill="0" applyBorder="0" applyAlignment="0" applyProtection="0"/>
    <xf numFmtId="0" fontId="10" fillId="0" borderId="0"/>
    <xf numFmtId="0" fontId="10" fillId="0" borderId="0"/>
    <xf numFmtId="0" fontId="40" fillId="0" borderId="0"/>
    <xf numFmtId="0" fontId="10" fillId="0" borderId="0"/>
    <xf numFmtId="0" fontId="10" fillId="0" borderId="0"/>
    <xf numFmtId="0" fontId="8" fillId="0" borderId="0"/>
    <xf numFmtId="0" fontId="54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10" fillId="0" borderId="0" applyFont="0" applyFill="0" applyBorder="0" applyAlignment="0" applyProtection="0"/>
    <xf numFmtId="9" fontId="45" fillId="0" borderId="0" applyFont="0" applyFill="0" applyBorder="0" applyAlignment="0" applyProtection="0"/>
    <xf numFmtId="4" fontId="9" fillId="24" borderId="8" applyNumberFormat="0" applyProtection="0">
      <alignment vertical="center"/>
    </xf>
    <xf numFmtId="4" fontId="9" fillId="24" borderId="8" applyNumberFormat="0" applyProtection="0">
      <alignment vertical="center"/>
    </xf>
    <xf numFmtId="4" fontId="36" fillId="24" borderId="8" applyNumberFormat="0" applyProtection="0">
      <alignment vertical="center"/>
    </xf>
    <xf numFmtId="4" fontId="36" fillId="24" borderId="8" applyNumberFormat="0" applyProtection="0">
      <alignment vertical="center"/>
    </xf>
    <xf numFmtId="4" fontId="9" fillId="24" borderId="8" applyNumberFormat="0" applyProtection="0">
      <alignment horizontal="left" vertical="center" indent="1"/>
    </xf>
    <xf numFmtId="4" fontId="9" fillId="24" borderId="8" applyNumberFormat="0" applyProtection="0">
      <alignment horizontal="left" vertical="center" indent="1"/>
    </xf>
    <xf numFmtId="4" fontId="9" fillId="24" borderId="8" applyNumberFormat="0" applyProtection="0">
      <alignment horizontal="left" vertical="center" indent="1"/>
    </xf>
    <xf numFmtId="4" fontId="9" fillId="24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9" fillId="53" borderId="8" applyNumberFormat="0" applyProtection="0">
      <alignment horizontal="right" vertical="center"/>
    </xf>
    <xf numFmtId="4" fontId="9" fillId="53" borderId="8" applyNumberFormat="0" applyProtection="0">
      <alignment horizontal="right" vertical="center"/>
    </xf>
    <xf numFmtId="4" fontId="9" fillId="54" borderId="8" applyNumberFormat="0" applyProtection="0">
      <alignment horizontal="right" vertical="center"/>
    </xf>
    <xf numFmtId="4" fontId="9" fillId="54" borderId="8" applyNumberFormat="0" applyProtection="0">
      <alignment horizontal="right" vertical="center"/>
    </xf>
    <xf numFmtId="4" fontId="9" fillId="36" borderId="8" applyNumberFormat="0" applyProtection="0">
      <alignment horizontal="right" vertical="center"/>
    </xf>
    <xf numFmtId="4" fontId="9" fillId="36" borderId="8" applyNumberFormat="0" applyProtection="0">
      <alignment horizontal="right" vertical="center"/>
    </xf>
    <xf numFmtId="4" fontId="9" fillId="55" borderId="8" applyNumberFormat="0" applyProtection="0">
      <alignment horizontal="right" vertical="center"/>
    </xf>
    <xf numFmtId="4" fontId="9" fillId="55" borderId="8" applyNumberFormat="0" applyProtection="0">
      <alignment horizontal="right" vertical="center"/>
    </xf>
    <xf numFmtId="4" fontId="9" fillId="56" borderId="8" applyNumberFormat="0" applyProtection="0">
      <alignment horizontal="right" vertical="center"/>
    </xf>
    <xf numFmtId="4" fontId="9" fillId="56" borderId="8" applyNumberFormat="0" applyProtection="0">
      <alignment horizontal="right" vertical="center"/>
    </xf>
    <xf numFmtId="4" fontId="9" fillId="57" borderId="8" applyNumberFormat="0" applyProtection="0">
      <alignment horizontal="right" vertical="center"/>
    </xf>
    <xf numFmtId="4" fontId="9" fillId="57" borderId="8" applyNumberFormat="0" applyProtection="0">
      <alignment horizontal="right" vertical="center"/>
    </xf>
    <xf numFmtId="4" fontId="9" fillId="58" borderId="8" applyNumberFormat="0" applyProtection="0">
      <alignment horizontal="right" vertical="center"/>
    </xf>
    <xf numFmtId="4" fontId="9" fillId="58" borderId="8" applyNumberFormat="0" applyProtection="0">
      <alignment horizontal="right" vertical="center"/>
    </xf>
    <xf numFmtId="4" fontId="9" fillId="51" borderId="8" applyNumberFormat="0" applyProtection="0">
      <alignment horizontal="right" vertical="center"/>
    </xf>
    <xf numFmtId="4" fontId="9" fillId="51" borderId="8" applyNumberFormat="0" applyProtection="0">
      <alignment horizontal="right" vertical="center"/>
    </xf>
    <xf numFmtId="4" fontId="9" fillId="59" borderId="8" applyNumberFormat="0" applyProtection="0">
      <alignment horizontal="right" vertical="center"/>
    </xf>
    <xf numFmtId="4" fontId="9" fillId="59" borderId="8" applyNumberFormat="0" applyProtection="0">
      <alignment horizontal="right" vertical="center"/>
    </xf>
    <xf numFmtId="4" fontId="29" fillId="60" borderId="8" applyNumberFormat="0" applyProtection="0">
      <alignment horizontal="left" vertical="center" indent="1"/>
    </xf>
    <xf numFmtId="4" fontId="29" fillId="60" borderId="8" applyNumberFormat="0" applyProtection="0">
      <alignment horizontal="left" vertical="center" indent="1"/>
    </xf>
    <xf numFmtId="4" fontId="9" fillId="61" borderId="24" applyNumberFormat="0" applyProtection="0">
      <alignment horizontal="left" vertical="center" indent="1"/>
    </xf>
    <xf numFmtId="4" fontId="9" fillId="61" borderId="24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9" fillId="61" borderId="8" applyNumberFormat="0" applyProtection="0">
      <alignment horizontal="left" vertical="center" indent="1"/>
    </xf>
    <xf numFmtId="4" fontId="9" fillId="61" borderId="8" applyNumberFormat="0" applyProtection="0">
      <alignment horizontal="left" vertical="center" indent="1"/>
    </xf>
    <xf numFmtId="4" fontId="9" fillId="62" borderId="8" applyNumberFormat="0" applyProtection="0">
      <alignment horizontal="left" vertical="center" indent="1"/>
    </xf>
    <xf numFmtId="4" fontId="9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9" fillId="34" borderId="8" applyNumberFormat="0" applyProtection="0">
      <alignment vertical="center"/>
    </xf>
    <xf numFmtId="4" fontId="9" fillId="34" borderId="8" applyNumberFormat="0" applyProtection="0">
      <alignment vertical="center"/>
    </xf>
    <xf numFmtId="4" fontId="36" fillId="34" borderId="8" applyNumberFormat="0" applyProtection="0">
      <alignment vertical="center"/>
    </xf>
    <xf numFmtId="4" fontId="36" fillId="34" borderId="8" applyNumberFormat="0" applyProtection="0">
      <alignment vertical="center"/>
    </xf>
    <xf numFmtId="4" fontId="9" fillId="34" borderId="8" applyNumberFormat="0" applyProtection="0">
      <alignment horizontal="left" vertical="center" indent="1"/>
    </xf>
    <xf numFmtId="4" fontId="9" fillId="34" borderId="8" applyNumberFormat="0" applyProtection="0">
      <alignment horizontal="left" vertical="center" indent="1"/>
    </xf>
    <xf numFmtId="4" fontId="9" fillId="34" borderId="8" applyNumberFormat="0" applyProtection="0">
      <alignment horizontal="left" vertical="center" indent="1"/>
    </xf>
    <xf numFmtId="4" fontId="9" fillId="34" borderId="8" applyNumberFormat="0" applyProtection="0">
      <alignment horizontal="left" vertical="center" indent="1"/>
    </xf>
    <xf numFmtId="4" fontId="9" fillId="61" borderId="8" applyNumberFormat="0" applyProtection="0">
      <alignment horizontal="right" vertical="center"/>
    </xf>
    <xf numFmtId="4" fontId="9" fillId="61" borderId="8" applyNumberFormat="0" applyProtection="0">
      <alignment horizontal="right" vertical="center"/>
    </xf>
    <xf numFmtId="4" fontId="36" fillId="61" borderId="8" applyNumberFormat="0" applyProtection="0">
      <alignment horizontal="right" vertical="center"/>
    </xf>
    <xf numFmtId="4" fontId="36" fillId="61" borderId="8" applyNumberFormat="0" applyProtection="0">
      <alignment horizontal="right" vertical="center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4" fontId="30" fillId="61" borderId="8" applyNumberFormat="0" applyProtection="0">
      <alignment horizontal="right" vertical="center"/>
    </xf>
    <xf numFmtId="4" fontId="30" fillId="61" borderId="8" applyNumberFormat="0" applyProtection="0">
      <alignment horizontal="right" vertical="center"/>
    </xf>
    <xf numFmtId="0" fontId="9" fillId="0" borderId="0"/>
    <xf numFmtId="0" fontId="10" fillId="0" borderId="0"/>
    <xf numFmtId="0" fontId="6" fillId="0" borderId="0"/>
    <xf numFmtId="0" fontId="10" fillId="0" borderId="0"/>
    <xf numFmtId="0" fontId="10" fillId="0" borderId="0"/>
    <xf numFmtId="0" fontId="10" fillId="0" borderId="0"/>
    <xf numFmtId="9" fontId="10" fillId="0" borderId="0" applyFont="0" applyFill="0" applyBorder="0" applyAlignment="0" applyProtection="0"/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2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63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35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10" fillId="52" borderId="8" applyNumberFormat="0" applyProtection="0">
      <alignment horizontal="left" vertical="center" indent="1"/>
    </xf>
    <xf numFmtId="0" fontId="5" fillId="0" borderId="0"/>
    <xf numFmtId="0" fontId="4" fillId="0" borderId="0"/>
    <xf numFmtId="0" fontId="70" fillId="0" borderId="0"/>
    <xf numFmtId="0" fontId="71" fillId="0" borderId="0"/>
    <xf numFmtId="0" fontId="2" fillId="0" borderId="0"/>
  </cellStyleXfs>
  <cellXfs count="164">
    <xf numFmtId="0" fontId="0" fillId="0" borderId="0" xfId="0"/>
    <xf numFmtId="0" fontId="49" fillId="41" borderId="19" xfId="147" applyFont="1" applyFill="1" applyBorder="1" applyAlignment="1">
      <alignment horizontal="center"/>
    </xf>
    <xf numFmtId="1" fontId="50" fillId="41" borderId="11" xfId="147" applyNumberFormat="1" applyFont="1" applyFill="1" applyBorder="1" applyAlignment="1">
      <alignment horizontal="center"/>
    </xf>
    <xf numFmtId="0" fontId="49" fillId="41" borderId="11" xfId="147" applyFont="1" applyFill="1" applyBorder="1" applyAlignment="1">
      <alignment horizontal="center"/>
    </xf>
    <xf numFmtId="0" fontId="49" fillId="39" borderId="11" xfId="147" applyFont="1" applyFill="1" applyBorder="1" applyAlignment="1">
      <alignment horizontal="center"/>
    </xf>
    <xf numFmtId="1" fontId="50" fillId="39" borderId="11" xfId="147" applyNumberFormat="1" applyFont="1" applyFill="1" applyBorder="1" applyAlignment="1">
      <alignment horizontal="center"/>
    </xf>
    <xf numFmtId="1" fontId="53" fillId="39" borderId="11" xfId="147" applyNumberFormat="1" applyFont="1" applyFill="1" applyBorder="1" applyAlignment="1">
      <alignment horizontal="center"/>
    </xf>
    <xf numFmtId="0" fontId="8" fillId="0" borderId="0" xfId="147"/>
    <xf numFmtId="0" fontId="8" fillId="35" borderId="11" xfId="147" applyFill="1" applyBorder="1" applyAlignment="1">
      <alignment horizontal="center" wrapText="1"/>
    </xf>
    <xf numFmtId="0" fontId="31" fillId="35" borderId="11" xfId="147" applyFont="1" applyFill="1" applyBorder="1" applyAlignment="1">
      <alignment horizontal="center" wrapText="1"/>
    </xf>
    <xf numFmtId="0" fontId="8" fillId="35" borderId="12" xfId="147" applyFill="1" applyBorder="1" applyAlignment="1">
      <alignment horizontal="center" wrapText="1"/>
    </xf>
    <xf numFmtId="0" fontId="8" fillId="35" borderId="11" xfId="147" applyFill="1" applyBorder="1"/>
    <xf numFmtId="0" fontId="8" fillId="35" borderId="11" xfId="147" applyFill="1" applyBorder="1" applyAlignment="1">
      <alignment horizontal="center" vertical="center" wrapText="1"/>
    </xf>
    <xf numFmtId="0" fontId="56" fillId="35" borderId="11" xfId="147" applyFont="1" applyFill="1" applyBorder="1" applyAlignment="1">
      <alignment horizontal="center" wrapText="1"/>
    </xf>
    <xf numFmtId="0" fontId="8" fillId="35" borderId="0" xfId="147" applyFill="1" applyBorder="1" applyAlignment="1">
      <alignment horizontal="center" wrapText="1"/>
    </xf>
    <xf numFmtId="0" fontId="31" fillId="35" borderId="0" xfId="147" applyFont="1" applyFill="1" applyBorder="1" applyAlignment="1">
      <alignment horizontal="center" wrapText="1"/>
    </xf>
    <xf numFmtId="0" fontId="8" fillId="35" borderId="12" xfId="147" applyFill="1" applyBorder="1" applyAlignment="1">
      <alignment horizontal="center" vertical="center" wrapText="1"/>
    </xf>
    <xf numFmtId="0" fontId="46" fillId="35" borderId="12" xfId="147" applyFont="1" applyFill="1" applyBorder="1" applyAlignment="1">
      <alignment horizontal="center" vertical="center" wrapText="1"/>
    </xf>
    <xf numFmtId="0" fontId="8" fillId="0" borderId="0" xfId="147" applyAlignment="1">
      <alignment horizontal="center"/>
    </xf>
    <xf numFmtId="16" fontId="8" fillId="39" borderId="11" xfId="147" applyNumberFormat="1" applyFill="1" applyBorder="1" applyAlignment="1">
      <alignment horizontal="center"/>
    </xf>
    <xf numFmtId="0" fontId="8" fillId="39" borderId="11" xfId="147" applyFill="1" applyBorder="1" applyAlignment="1">
      <alignment horizontal="center"/>
    </xf>
    <xf numFmtId="16" fontId="47" fillId="39" borderId="11" xfId="147" applyNumberFormat="1" applyFont="1" applyFill="1" applyBorder="1" applyAlignment="1">
      <alignment horizontal="center"/>
    </xf>
    <xf numFmtId="0" fontId="8" fillId="0" borderId="11" xfId="147" applyBorder="1"/>
    <xf numFmtId="0" fontId="8" fillId="41" borderId="16" xfId="147" applyFill="1" applyBorder="1"/>
    <xf numFmtId="1" fontId="49" fillId="41" borderId="11" xfId="147" applyNumberFormat="1" applyFont="1" applyFill="1" applyBorder="1" applyAlignment="1">
      <alignment horizontal="center"/>
    </xf>
    <xf numFmtId="0" fontId="49" fillId="41" borderId="21" xfId="147" applyFont="1" applyFill="1" applyBorder="1" applyAlignment="1">
      <alignment horizontal="center"/>
    </xf>
    <xf numFmtId="0" fontId="8" fillId="39" borderId="11" xfId="147" applyFill="1" applyBorder="1"/>
    <xf numFmtId="16" fontId="58" fillId="41" borderId="11" xfId="147" applyNumberFormat="1" applyFont="1" applyFill="1" applyBorder="1" applyAlignment="1">
      <alignment horizontal="center"/>
    </xf>
    <xf numFmtId="0" fontId="8" fillId="39" borderId="12" xfId="147" applyFill="1" applyBorder="1" applyAlignment="1">
      <alignment horizontal="center"/>
    </xf>
    <xf numFmtId="16" fontId="58" fillId="41" borderId="12" xfId="147" applyNumberFormat="1" applyFont="1" applyFill="1" applyBorder="1" applyAlignment="1">
      <alignment horizontal="center"/>
    </xf>
    <xf numFmtId="1" fontId="49" fillId="41" borderId="12" xfId="147" applyNumberFormat="1" applyFont="1" applyFill="1" applyBorder="1" applyAlignment="1">
      <alignment horizontal="center"/>
    </xf>
    <xf numFmtId="1" fontId="49" fillId="39" borderId="11" xfId="147" applyNumberFormat="1" applyFont="1" applyFill="1" applyBorder="1" applyAlignment="1">
      <alignment horizontal="center"/>
    </xf>
    <xf numFmtId="16" fontId="62" fillId="41" borderId="12" xfId="147" applyNumberFormat="1" applyFont="1" applyFill="1" applyBorder="1" applyAlignment="1">
      <alignment horizontal="center"/>
    </xf>
    <xf numFmtId="0" fontId="52" fillId="38" borderId="11" xfId="147" applyFont="1" applyFill="1" applyBorder="1" applyAlignment="1">
      <alignment horizontal="center"/>
    </xf>
    <xf numFmtId="1" fontId="49" fillId="39" borderId="0" xfId="147" applyNumberFormat="1" applyFont="1" applyFill="1" applyBorder="1" applyAlignment="1">
      <alignment horizontal="center"/>
    </xf>
    <xf numFmtId="1" fontId="60" fillId="48" borderId="11" xfId="147" applyNumberFormat="1" applyFont="1" applyFill="1" applyBorder="1" applyAlignment="1">
      <alignment horizontal="center"/>
    </xf>
    <xf numFmtId="1" fontId="60" fillId="48" borderId="0" xfId="147" applyNumberFormat="1" applyFont="1" applyFill="1" applyBorder="1" applyAlignment="1">
      <alignment horizontal="center"/>
    </xf>
    <xf numFmtId="0" fontId="57" fillId="0" borderId="0" xfId="147" applyFont="1" applyFill="1" applyBorder="1" applyAlignment="1">
      <alignment horizontal="left"/>
    </xf>
    <xf numFmtId="0" fontId="49" fillId="39" borderId="21" xfId="147" applyFont="1" applyFill="1" applyBorder="1" applyAlignment="1">
      <alignment horizontal="center"/>
    </xf>
    <xf numFmtId="0" fontId="61" fillId="0" borderId="0" xfId="147" applyFont="1"/>
    <xf numFmtId="0" fontId="57" fillId="39" borderId="0" xfId="147" applyFont="1" applyFill="1" applyBorder="1"/>
    <xf numFmtId="0" fontId="57" fillId="39" borderId="0" xfId="147" applyFont="1" applyFill="1" applyBorder="1" applyAlignment="1">
      <alignment horizontal="center"/>
    </xf>
    <xf numFmtId="0" fontId="63" fillId="39" borderId="0" xfId="147" applyFont="1" applyFill="1" applyBorder="1" applyAlignment="1"/>
    <xf numFmtId="1" fontId="57" fillId="39" borderId="0" xfId="147" applyNumberFormat="1" applyFont="1" applyFill="1" applyBorder="1"/>
    <xf numFmtId="0" fontId="64" fillId="39" borderId="0" xfId="147" applyFont="1" applyFill="1" applyBorder="1" applyAlignment="1"/>
    <xf numFmtId="0" fontId="60" fillId="41" borderId="11" xfId="147" applyFont="1" applyFill="1" applyBorder="1" applyAlignment="1">
      <alignment horizontal="center"/>
    </xf>
    <xf numFmtId="1" fontId="60" fillId="41" borderId="11" xfId="147" applyNumberFormat="1" applyFont="1" applyFill="1" applyBorder="1" applyAlignment="1">
      <alignment horizontal="center"/>
    </xf>
    <xf numFmtId="1" fontId="59" fillId="41" borderId="11" xfId="147" applyNumberFormat="1" applyFont="1" applyFill="1" applyBorder="1" applyAlignment="1">
      <alignment horizontal="center"/>
    </xf>
    <xf numFmtId="0" fontId="49" fillId="41" borderId="22" xfId="147" applyFont="1" applyFill="1" applyBorder="1" applyAlignment="1">
      <alignment horizontal="center"/>
    </xf>
    <xf numFmtId="1" fontId="60" fillId="41" borderId="22" xfId="147" applyNumberFormat="1" applyFont="1" applyFill="1" applyBorder="1" applyAlignment="1">
      <alignment horizontal="center"/>
    </xf>
    <xf numFmtId="0" fontId="49" fillId="41" borderId="16" xfId="147" applyFont="1" applyFill="1" applyBorder="1" applyAlignment="1">
      <alignment horizontal="center"/>
    </xf>
    <xf numFmtId="1" fontId="50" fillId="41" borderId="16" xfId="147" applyNumberFormat="1" applyFont="1" applyFill="1" applyBorder="1" applyAlignment="1">
      <alignment horizontal="center"/>
    </xf>
    <xf numFmtId="0" fontId="8" fillId="35" borderId="0" xfId="147" applyFill="1" applyBorder="1" applyAlignment="1">
      <alignment horizontal="center"/>
    </xf>
    <xf numFmtId="0" fontId="56" fillId="35" borderId="0" xfId="147" applyFont="1" applyFill="1" applyBorder="1" applyAlignment="1">
      <alignment horizontal="center" wrapText="1"/>
    </xf>
    <xf numFmtId="0" fontId="8" fillId="0" borderId="12" xfId="147" applyBorder="1" applyAlignment="1">
      <alignment horizontal="center"/>
    </xf>
    <xf numFmtId="0" fontId="8" fillId="0" borderId="0" xfId="147" applyBorder="1"/>
    <xf numFmtId="0" fontId="46" fillId="41" borderId="11" xfId="147" applyFont="1" applyFill="1" applyBorder="1"/>
    <xf numFmtId="1" fontId="49" fillId="39" borderId="21" xfId="147" applyNumberFormat="1" applyFont="1" applyFill="1" applyBorder="1" applyAlignment="1">
      <alignment horizontal="center"/>
    </xf>
    <xf numFmtId="1" fontId="49" fillId="46" borderId="11" xfId="147" applyNumberFormat="1" applyFont="1" applyFill="1" applyBorder="1" applyAlignment="1">
      <alignment horizontal="center"/>
    </xf>
    <xf numFmtId="0" fontId="49" fillId="46" borderId="11" xfId="147" applyFont="1" applyFill="1" applyBorder="1" applyAlignment="1">
      <alignment horizontal="center"/>
    </xf>
    <xf numFmtId="0" fontId="49" fillId="46" borderId="21" xfId="147" applyFont="1" applyFill="1" applyBorder="1" applyAlignment="1">
      <alignment horizontal="center"/>
    </xf>
    <xf numFmtId="1" fontId="49" fillId="46" borderId="21" xfId="147" applyNumberFormat="1" applyFont="1" applyFill="1" applyBorder="1" applyAlignment="1">
      <alignment horizontal="center"/>
    </xf>
    <xf numFmtId="0" fontId="66" fillId="41" borderId="11" xfId="147" applyFont="1" applyFill="1" applyBorder="1" applyAlignment="1">
      <alignment horizontal="center"/>
    </xf>
    <xf numFmtId="1" fontId="49" fillId="45" borderId="11" xfId="147" applyNumberFormat="1" applyFont="1" applyFill="1" applyBorder="1" applyAlignment="1">
      <alignment horizontal="center"/>
    </xf>
    <xf numFmtId="1" fontId="49" fillId="50" borderId="11" xfId="147" applyNumberFormat="1" applyFont="1" applyFill="1" applyBorder="1" applyAlignment="1">
      <alignment horizontal="center"/>
    </xf>
    <xf numFmtId="1" fontId="49" fillId="38" borderId="11" xfId="147" applyNumberFormat="1" applyFont="1" applyFill="1" applyBorder="1" applyAlignment="1">
      <alignment horizontal="center"/>
    </xf>
    <xf numFmtId="16" fontId="58" fillId="41" borderId="22" xfId="147" applyNumberFormat="1" applyFont="1" applyFill="1" applyBorder="1" applyAlignment="1">
      <alignment horizontal="center"/>
    </xf>
    <xf numFmtId="1" fontId="49" fillId="39" borderId="22" xfId="147" applyNumberFormat="1" applyFont="1" applyFill="1" applyBorder="1" applyAlignment="1">
      <alignment horizontal="center"/>
    </xf>
    <xf numFmtId="0" fontId="8" fillId="39" borderId="22" xfId="147" applyFill="1" applyBorder="1" applyAlignment="1">
      <alignment horizontal="center"/>
    </xf>
    <xf numFmtId="0" fontId="49" fillId="39" borderId="22" xfId="147" applyFont="1" applyFill="1" applyBorder="1" applyAlignment="1">
      <alignment horizontal="center"/>
    </xf>
    <xf numFmtId="1" fontId="49" fillId="38" borderId="22" xfId="147" applyNumberFormat="1" applyFont="1" applyFill="1" applyBorder="1" applyAlignment="1">
      <alignment horizontal="center"/>
    </xf>
    <xf numFmtId="1" fontId="49" fillId="37" borderId="22" xfId="147" applyNumberFormat="1" applyFont="1" applyFill="1" applyBorder="1" applyAlignment="1">
      <alignment horizontal="center"/>
    </xf>
    <xf numFmtId="0" fontId="49" fillId="41" borderId="12" xfId="147" applyFont="1" applyFill="1" applyBorder="1" applyAlignment="1">
      <alignment horizontal="center"/>
    </xf>
    <xf numFmtId="0" fontId="46" fillId="41" borderId="22" xfId="147" applyFont="1" applyFill="1" applyBorder="1"/>
    <xf numFmtId="0" fontId="66" fillId="41" borderId="22" xfId="147" applyFont="1" applyFill="1" applyBorder="1" applyAlignment="1">
      <alignment horizontal="center"/>
    </xf>
    <xf numFmtId="16" fontId="58" fillId="41" borderId="13" xfId="147" applyNumberFormat="1" applyFont="1" applyFill="1" applyBorder="1" applyAlignment="1">
      <alignment horizontal="center"/>
    </xf>
    <xf numFmtId="1" fontId="49" fillId="39" borderId="16" xfId="147" applyNumberFormat="1" applyFont="1" applyFill="1" applyBorder="1" applyAlignment="1">
      <alignment horizontal="center"/>
    </xf>
    <xf numFmtId="0" fontId="8" fillId="39" borderId="16" xfId="147" applyFill="1" applyBorder="1" applyAlignment="1">
      <alignment horizontal="center"/>
    </xf>
    <xf numFmtId="0" fontId="49" fillId="39" borderId="16" xfId="147" applyFont="1" applyFill="1" applyBorder="1" applyAlignment="1">
      <alignment horizontal="center"/>
    </xf>
    <xf numFmtId="1" fontId="49" fillId="50" borderId="16" xfId="147" applyNumberFormat="1" applyFont="1" applyFill="1" applyBorder="1" applyAlignment="1">
      <alignment horizontal="center"/>
    </xf>
    <xf numFmtId="1" fontId="49" fillId="38" borderId="16" xfId="147" applyNumberFormat="1" applyFont="1" applyFill="1" applyBorder="1" applyAlignment="1">
      <alignment horizontal="center"/>
    </xf>
    <xf numFmtId="1" fontId="49" fillId="41" borderId="16" xfId="147" applyNumberFormat="1" applyFont="1" applyFill="1" applyBorder="1" applyAlignment="1">
      <alignment horizontal="center"/>
    </xf>
    <xf numFmtId="0" fontId="66" fillId="41" borderId="16" xfId="147" applyFont="1" applyFill="1" applyBorder="1" applyAlignment="1">
      <alignment horizontal="center" vertical="center"/>
    </xf>
    <xf numFmtId="16" fontId="8" fillId="41" borderId="16" xfId="147" applyNumberFormat="1" applyFill="1" applyBorder="1" applyAlignment="1">
      <alignment horizontal="center"/>
    </xf>
    <xf numFmtId="1" fontId="49" fillId="43" borderId="11" xfId="147" applyNumberFormat="1" applyFont="1" applyFill="1" applyBorder="1" applyAlignment="1">
      <alignment horizontal="center"/>
    </xf>
    <xf numFmtId="1" fontId="49" fillId="37" borderId="11" xfId="147" applyNumberFormat="1" applyFont="1" applyFill="1" applyBorder="1" applyAlignment="1">
      <alignment horizontal="center"/>
    </xf>
    <xf numFmtId="0" fontId="8" fillId="50" borderId="0" xfId="147" applyFill="1"/>
    <xf numFmtId="0" fontId="8" fillId="38" borderId="0" xfId="147" applyFill="1"/>
    <xf numFmtId="1" fontId="49" fillId="40" borderId="11" xfId="147" applyNumberFormat="1" applyFont="1" applyFill="1" applyBorder="1" applyAlignment="1">
      <alignment horizontal="center"/>
    </xf>
    <xf numFmtId="1" fontId="49" fillId="44" borderId="11" xfId="147" applyNumberFormat="1" applyFont="1" applyFill="1" applyBorder="1" applyAlignment="1">
      <alignment horizontal="center"/>
    </xf>
    <xf numFmtId="0" fontId="48" fillId="39" borderId="11" xfId="147" applyFont="1" applyFill="1" applyBorder="1" applyAlignment="1">
      <alignment horizontal="center" vertical="center"/>
    </xf>
    <xf numFmtId="0" fontId="49" fillId="39" borderId="12" xfId="147" applyFont="1" applyFill="1" applyBorder="1" applyAlignment="1">
      <alignment horizontal="center"/>
    </xf>
    <xf numFmtId="1" fontId="49" fillId="39" borderId="12" xfId="147" applyNumberFormat="1" applyFont="1" applyFill="1" applyBorder="1" applyAlignment="1">
      <alignment horizontal="center"/>
    </xf>
    <xf numFmtId="0" fontId="52" fillId="38" borderId="12" xfId="147" applyFont="1" applyFill="1" applyBorder="1" applyAlignment="1">
      <alignment horizontal="center"/>
    </xf>
    <xf numFmtId="0" fontId="49" fillId="41" borderId="23" xfId="147" applyFont="1" applyFill="1" applyBorder="1" applyAlignment="1">
      <alignment horizontal="center"/>
    </xf>
    <xf numFmtId="16" fontId="58" fillId="41" borderId="23" xfId="147" applyNumberFormat="1" applyFont="1" applyFill="1" applyBorder="1" applyAlignment="1">
      <alignment horizontal="center"/>
    </xf>
    <xf numFmtId="0" fontId="8" fillId="39" borderId="23" xfId="147" applyFill="1" applyBorder="1" applyAlignment="1">
      <alignment horizontal="center"/>
    </xf>
    <xf numFmtId="0" fontId="49" fillId="39" borderId="23" xfId="147" applyFont="1" applyFill="1" applyBorder="1" applyAlignment="1">
      <alignment horizontal="center"/>
    </xf>
    <xf numFmtId="1" fontId="49" fillId="39" borderId="23" xfId="147" applyNumberFormat="1" applyFont="1" applyFill="1" applyBorder="1" applyAlignment="1">
      <alignment horizontal="center"/>
    </xf>
    <xf numFmtId="0" fontId="52" fillId="38" borderId="16" xfId="147" applyFont="1" applyFill="1" applyBorder="1" applyAlignment="1">
      <alignment horizontal="center"/>
    </xf>
    <xf numFmtId="16" fontId="58" fillId="39" borderId="11" xfId="147" applyNumberFormat="1" applyFont="1" applyFill="1" applyBorder="1" applyAlignment="1">
      <alignment horizontal="center"/>
    </xf>
    <xf numFmtId="16" fontId="58" fillId="39" borderId="12" xfId="147" applyNumberFormat="1" applyFont="1" applyFill="1" applyBorder="1" applyAlignment="1">
      <alignment horizontal="center"/>
    </xf>
    <xf numFmtId="16" fontId="8" fillId="0" borderId="0" xfId="147" applyNumberFormat="1"/>
    <xf numFmtId="0" fontId="8" fillId="0" borderId="0" xfId="147" applyFill="1" applyBorder="1" applyAlignment="1">
      <alignment horizontal="center"/>
    </xf>
    <xf numFmtId="0" fontId="56" fillId="48" borderId="14" xfId="147" applyFont="1" applyFill="1" applyBorder="1" applyAlignment="1">
      <alignment horizontal="left"/>
    </xf>
    <xf numFmtId="0" fontId="56" fillId="48" borderId="15" xfId="147" applyFont="1" applyFill="1" applyBorder="1"/>
    <xf numFmtId="0" fontId="56" fillId="49" borderId="14" xfId="147" applyFont="1" applyFill="1" applyBorder="1" applyAlignment="1"/>
    <xf numFmtId="0" fontId="56" fillId="49" borderId="15" xfId="147" applyFont="1" applyFill="1" applyBorder="1"/>
    <xf numFmtId="1" fontId="56" fillId="49" borderId="11" xfId="147" applyNumberFormat="1" applyFont="1" applyFill="1" applyBorder="1" applyAlignment="1">
      <alignment horizontal="center"/>
    </xf>
    <xf numFmtId="1" fontId="56" fillId="49" borderId="0" xfId="147" applyNumberFormat="1" applyFont="1" applyFill="1" applyBorder="1" applyAlignment="1">
      <alignment horizontal="center"/>
    </xf>
    <xf numFmtId="1" fontId="67" fillId="45" borderId="11" xfId="147" applyNumberFormat="1" applyFont="1" applyFill="1" applyBorder="1" applyAlignment="1">
      <alignment horizontal="center"/>
    </xf>
    <xf numFmtId="1" fontId="67" fillId="42" borderId="11" xfId="147" applyNumberFormat="1" applyFont="1" applyFill="1" applyBorder="1" applyAlignment="1">
      <alignment horizontal="center"/>
    </xf>
    <xf numFmtId="1" fontId="67" fillId="45" borderId="0" xfId="147" applyNumberFormat="1" applyFont="1" applyFill="1" applyBorder="1" applyAlignment="1">
      <alignment horizontal="center"/>
    </xf>
    <xf numFmtId="0" fontId="67" fillId="39" borderId="0" xfId="147" applyFont="1" applyFill="1" applyBorder="1" applyAlignment="1">
      <alignment horizontal="center"/>
    </xf>
    <xf numFmtId="1" fontId="67" fillId="39" borderId="0" xfId="147" applyNumberFormat="1" applyFont="1" applyFill="1" applyBorder="1" applyAlignment="1">
      <alignment horizontal="center"/>
    </xf>
    <xf numFmtId="1" fontId="68" fillId="0" borderId="0" xfId="147" applyNumberFormat="1" applyFont="1"/>
    <xf numFmtId="0" fontId="0" fillId="0" borderId="0" xfId="0" applyNumberFormat="1"/>
    <xf numFmtId="0" fontId="46" fillId="35" borderId="12" xfId="147" applyFont="1" applyFill="1" applyBorder="1" applyAlignment="1">
      <alignment horizontal="center" wrapText="1"/>
    </xf>
    <xf numFmtId="1" fontId="49" fillId="47" borderId="11" xfId="147" applyNumberFormat="1" applyFont="1" applyFill="1" applyBorder="1" applyAlignment="1">
      <alignment horizontal="center"/>
    </xf>
    <xf numFmtId="0" fontId="55" fillId="0" borderId="0" xfId="147" applyFont="1" applyFill="1" applyBorder="1" applyAlignment="1"/>
    <xf numFmtId="0" fontId="8" fillId="0" borderId="17" xfId="147" applyFill="1" applyBorder="1" applyAlignment="1">
      <alignment horizontal="center"/>
    </xf>
    <xf numFmtId="0" fontId="8" fillId="0" borderId="18" xfId="147" applyFill="1" applyBorder="1"/>
    <xf numFmtId="0" fontId="8" fillId="0" borderId="0" xfId="147" applyFill="1" applyBorder="1"/>
    <xf numFmtId="0" fontId="8" fillId="0" borderId="0" xfId="147" applyFill="1" applyAlignment="1">
      <alignment horizontal="center"/>
    </xf>
    <xf numFmtId="0" fontId="8" fillId="0" borderId="20" xfId="147" applyFill="1" applyBorder="1"/>
    <xf numFmtId="0" fontId="8" fillId="0" borderId="18" xfId="147" applyFill="1" applyBorder="1" applyAlignment="1">
      <alignment horizontal="center"/>
    </xf>
    <xf numFmtId="0" fontId="49" fillId="41" borderId="25" xfId="147" applyFont="1" applyFill="1" applyBorder="1" applyAlignment="1">
      <alignment horizontal="center"/>
    </xf>
    <xf numFmtId="16" fontId="58" fillId="41" borderId="25" xfId="147" applyNumberFormat="1" applyFont="1" applyFill="1" applyBorder="1" applyAlignment="1">
      <alignment horizontal="center"/>
    </xf>
    <xf numFmtId="0" fontId="8" fillId="39" borderId="25" xfId="147" applyFill="1" applyBorder="1" applyAlignment="1">
      <alignment horizontal="center"/>
    </xf>
    <xf numFmtId="0" fontId="49" fillId="39" borderId="25" xfId="147" applyFont="1" applyFill="1" applyBorder="1" applyAlignment="1">
      <alignment horizontal="center"/>
    </xf>
    <xf numFmtId="1" fontId="49" fillId="39" borderId="25" xfId="147" applyNumberFormat="1" applyFont="1" applyFill="1" applyBorder="1" applyAlignment="1">
      <alignment horizontal="center"/>
    </xf>
    <xf numFmtId="1" fontId="49" fillId="47" borderId="25" xfId="147" applyNumberFormat="1" applyFont="1" applyFill="1" applyBorder="1" applyAlignment="1">
      <alignment horizontal="center"/>
    </xf>
    <xf numFmtId="0" fontId="8" fillId="39" borderId="26" xfId="147" applyFill="1" applyBorder="1" applyAlignment="1">
      <alignment horizontal="center"/>
    </xf>
    <xf numFmtId="1" fontId="49" fillId="38" borderId="25" xfId="147" applyNumberFormat="1" applyFont="1" applyFill="1" applyBorder="1" applyAlignment="1">
      <alignment horizontal="center"/>
    </xf>
    <xf numFmtId="1" fontId="44" fillId="38" borderId="11" xfId="147" applyNumberFormat="1" applyFont="1" applyFill="1" applyBorder="1" applyAlignment="1">
      <alignment horizontal="center"/>
    </xf>
    <xf numFmtId="1" fontId="44" fillId="38" borderId="12" xfId="147" applyNumberFormat="1" applyFont="1" applyFill="1" applyBorder="1" applyAlignment="1">
      <alignment horizontal="center"/>
    </xf>
    <xf numFmtId="0" fontId="46" fillId="41" borderId="13" xfId="147" applyFont="1" applyFill="1" applyBorder="1"/>
    <xf numFmtId="0" fontId="8" fillId="41" borderId="11" xfId="147" applyFill="1" applyBorder="1" applyAlignment="1">
      <alignment horizontal="center"/>
    </xf>
    <xf numFmtId="16" fontId="8" fillId="41" borderId="11" xfId="147" applyNumberFormat="1" applyFill="1" applyBorder="1" applyAlignment="1">
      <alignment horizontal="center"/>
    </xf>
    <xf numFmtId="1" fontId="44" fillId="47" borderId="11" xfId="147" applyNumberFormat="1" applyFont="1" applyFill="1" applyBorder="1" applyAlignment="1">
      <alignment horizontal="center"/>
    </xf>
    <xf numFmtId="1" fontId="49" fillId="38" borderId="12" xfId="147" applyNumberFormat="1" applyFont="1" applyFill="1" applyBorder="1" applyAlignment="1">
      <alignment horizontal="center"/>
    </xf>
    <xf numFmtId="1" fontId="49" fillId="41" borderId="13" xfId="147" applyNumberFormat="1" applyFont="1" applyFill="1" applyBorder="1" applyAlignment="1">
      <alignment horizontal="center"/>
    </xf>
    <xf numFmtId="0" fontId="8" fillId="41" borderId="11" xfId="147" applyFill="1" applyBorder="1"/>
    <xf numFmtId="1" fontId="49" fillId="47" borderId="12" xfId="147" applyNumberFormat="1" applyFont="1" applyFill="1" applyBorder="1" applyAlignment="1">
      <alignment horizontal="center"/>
    </xf>
    <xf numFmtId="1" fontId="44" fillId="47" borderId="12" xfId="147" applyNumberFormat="1" applyFont="1" applyFill="1" applyBorder="1" applyAlignment="1">
      <alignment horizontal="center"/>
    </xf>
    <xf numFmtId="1" fontId="44" fillId="41" borderId="11" xfId="147" applyNumberFormat="1" applyFont="1" applyFill="1" applyBorder="1" applyAlignment="1">
      <alignment horizontal="center"/>
    </xf>
    <xf numFmtId="1" fontId="44" fillId="41" borderId="12" xfId="147" applyNumberFormat="1" applyFont="1" applyFill="1" applyBorder="1" applyAlignment="1">
      <alignment horizontal="center"/>
    </xf>
    <xf numFmtId="1" fontId="51" fillId="39" borderId="11" xfId="147" applyNumberFormat="1" applyFont="1" applyFill="1" applyBorder="1" applyAlignment="1">
      <alignment horizontal="center"/>
    </xf>
    <xf numFmtId="1" fontId="49" fillId="0" borderId="11" xfId="147" applyNumberFormat="1" applyFont="1" applyFill="1" applyBorder="1" applyAlignment="1">
      <alignment horizontal="center"/>
    </xf>
    <xf numFmtId="1" fontId="49" fillId="0" borderId="12" xfId="147" applyNumberFormat="1" applyFont="1" applyFill="1" applyBorder="1" applyAlignment="1">
      <alignment horizontal="center"/>
    </xf>
    <xf numFmtId="0" fontId="3" fillId="0" borderId="0" xfId="147" applyFont="1"/>
    <xf numFmtId="0" fontId="2" fillId="0" borderId="0" xfId="404"/>
    <xf numFmtId="0" fontId="46" fillId="64" borderId="0" xfId="404" applyFont="1" applyFill="1"/>
    <xf numFmtId="0" fontId="46" fillId="64" borderId="0" xfId="404" applyFont="1" applyFill="1" applyBorder="1"/>
    <xf numFmtId="0" fontId="46" fillId="64" borderId="28" xfId="404" applyFont="1" applyFill="1" applyBorder="1"/>
    <xf numFmtId="0" fontId="2" fillId="0" borderId="27" xfId="404" applyBorder="1" applyAlignment="1">
      <alignment horizontal="center" vertical="center"/>
    </xf>
    <xf numFmtId="0" fontId="2" fillId="0" borderId="27" xfId="404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67" fillId="45" borderId="11" xfId="147" applyFont="1" applyFill="1" applyBorder="1" applyAlignment="1">
      <alignment horizontal="center"/>
    </xf>
    <xf numFmtId="0" fontId="65" fillId="39" borderId="0" xfId="147" applyFont="1" applyFill="1" applyBorder="1" applyAlignment="1">
      <alignment horizontal="center"/>
    </xf>
    <xf numFmtId="0" fontId="1" fillId="35" borderId="11" xfId="147" applyFont="1" applyFill="1" applyBorder="1" applyAlignment="1">
      <alignment horizontal="center" wrapText="1"/>
    </xf>
    <xf numFmtId="168" fontId="69" fillId="38" borderId="18" xfId="147" applyNumberFormat="1" applyFont="1" applyFill="1" applyBorder="1" applyAlignment="1">
      <alignment horizontal="center" vertical="center"/>
    </xf>
    <xf numFmtId="0" fontId="1" fillId="35" borderId="11" xfId="147" applyFont="1" applyFill="1" applyBorder="1" applyAlignment="1">
      <alignment horizontal="center"/>
    </xf>
  </cellXfs>
  <cellStyles count="40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Comma 2" xfId="28"/>
    <cellStyle name="Commentaire 2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nked Cell" xfId="37"/>
    <cellStyle name="Milliers 2" xfId="38"/>
    <cellStyle name="Neutral" xfId="39"/>
    <cellStyle name="Normal" xfId="0" builtinId="0"/>
    <cellStyle name="Normal 10" xfId="40"/>
    <cellStyle name="Normal 10 2" xfId="150"/>
    <cellStyle name="Normal 100" xfId="151"/>
    <cellStyle name="Normal 101" xfId="152"/>
    <cellStyle name="Normal 102" xfId="153"/>
    <cellStyle name="Normal 103" xfId="154"/>
    <cellStyle name="Normal 104" xfId="155"/>
    <cellStyle name="Normal 105" xfId="156"/>
    <cellStyle name="Normal 106" xfId="157"/>
    <cellStyle name="Normal 107" xfId="158"/>
    <cellStyle name="Normal 108" xfId="159"/>
    <cellStyle name="Normal 109" xfId="160"/>
    <cellStyle name="Normal 11" xfId="41"/>
    <cellStyle name="Normal 110" xfId="161"/>
    <cellStyle name="Normal 111" xfId="162"/>
    <cellStyle name="Normal 112" xfId="163"/>
    <cellStyle name="Normal 113" xfId="164"/>
    <cellStyle name="Normal 114" xfId="165"/>
    <cellStyle name="Normal 115" xfId="166"/>
    <cellStyle name="Normal 116" xfId="167"/>
    <cellStyle name="Normal 117" xfId="168"/>
    <cellStyle name="Normal 118" xfId="169"/>
    <cellStyle name="Normal 119" xfId="170"/>
    <cellStyle name="Normal 12" xfId="42"/>
    <cellStyle name="Normal 120" xfId="171"/>
    <cellStyle name="Normal 121" xfId="172"/>
    <cellStyle name="Normal 122" xfId="173"/>
    <cellStyle name="Normal 123" xfId="174"/>
    <cellStyle name="Normal 124" xfId="175"/>
    <cellStyle name="Normal 125" xfId="176"/>
    <cellStyle name="Normal 126" xfId="177"/>
    <cellStyle name="Normal 127" xfId="178"/>
    <cellStyle name="Normal 128" xfId="179"/>
    <cellStyle name="Normal 129" xfId="180"/>
    <cellStyle name="Normal 13" xfId="43"/>
    <cellStyle name="Normal 130" xfId="181"/>
    <cellStyle name="Normal 131" xfId="182"/>
    <cellStyle name="Normal 132" xfId="183"/>
    <cellStyle name="Normal 133" xfId="184"/>
    <cellStyle name="Normal 134" xfId="185"/>
    <cellStyle name="Normal 135" xfId="186"/>
    <cellStyle name="Normal 136" xfId="187"/>
    <cellStyle name="Normal 137" xfId="188"/>
    <cellStyle name="Normal 138" xfId="189"/>
    <cellStyle name="Normal 139" xfId="190"/>
    <cellStyle name="Normal 14" xfId="44"/>
    <cellStyle name="Normal 140" xfId="191"/>
    <cellStyle name="Normal 141" xfId="192"/>
    <cellStyle name="Normal 142" xfId="193"/>
    <cellStyle name="Normal 143" xfId="194"/>
    <cellStyle name="Normal 143 2" xfId="195"/>
    <cellStyle name="Normal 143 2 2" xfId="360"/>
    <cellStyle name="Normal 144" xfId="196"/>
    <cellStyle name="Normal 145" xfId="197"/>
    <cellStyle name="Normal 146" xfId="198"/>
    <cellStyle name="Normal 147" xfId="199"/>
    <cellStyle name="Normal 148" xfId="200"/>
    <cellStyle name="Normal 149" xfId="201"/>
    <cellStyle name="Normal 149 2" xfId="202"/>
    <cellStyle name="Normal 15" xfId="45"/>
    <cellStyle name="Normal 150" xfId="203"/>
    <cellStyle name="Normal 151" xfId="204"/>
    <cellStyle name="Normal 151 2" xfId="361"/>
    <cellStyle name="Normal 152" xfId="205"/>
    <cellStyle name="Normal 153" xfId="206"/>
    <cellStyle name="Normal 154" xfId="207"/>
    <cellStyle name="Normal 155" xfId="208"/>
    <cellStyle name="Normal 156" xfId="209"/>
    <cellStyle name="Normal 157" xfId="210"/>
    <cellStyle name="Normal 158" xfId="211"/>
    <cellStyle name="Normal 159" xfId="212"/>
    <cellStyle name="Normal 159 2" xfId="213"/>
    <cellStyle name="Normal 16" xfId="46"/>
    <cellStyle name="Normal 160" xfId="214"/>
    <cellStyle name="Normal 161" xfId="215"/>
    <cellStyle name="Normal 162" xfId="216"/>
    <cellStyle name="Normal 163" xfId="217"/>
    <cellStyle name="Normal 164" xfId="218"/>
    <cellStyle name="Normal 165" xfId="219"/>
    <cellStyle name="Normal 166" xfId="220"/>
    <cellStyle name="Normal 167" xfId="221"/>
    <cellStyle name="Normal 168" xfId="222"/>
    <cellStyle name="Normal 169" xfId="223"/>
    <cellStyle name="Normal 17" xfId="47"/>
    <cellStyle name="Normal 170" xfId="224"/>
    <cellStyle name="Normal 170 2" xfId="359"/>
    <cellStyle name="Normal 170 3" xfId="400"/>
    <cellStyle name="Normal 170 4" xfId="401"/>
    <cellStyle name="Normal 171" xfId="358"/>
    <cellStyle name="Normal 171 2" xfId="362"/>
    <cellStyle name="Normal 172" xfId="402"/>
    <cellStyle name="Normal 173" xfId="404"/>
    <cellStyle name="Normal 18" xfId="48"/>
    <cellStyle name="Normal 19" xfId="49"/>
    <cellStyle name="Normal 2" xfId="50"/>
    <cellStyle name="Normal 2 2" xfId="51"/>
    <cellStyle name="Normal 2 2 2" xfId="225"/>
    <cellStyle name="Normal 2 3" xfId="52"/>
    <cellStyle name="Normal 2 4" xfId="53"/>
    <cellStyle name="Normal 2 5" xfId="54"/>
    <cellStyle name="Normal 2 6" xfId="55"/>
    <cellStyle name="Normal 2 7" xfId="149"/>
    <cellStyle name="Normal 2 8" xfId="403"/>
    <cellStyle name="Normal 2_31 05 12 - SIMULAZIONE SCAGLIONANDO CONSEGNE" xfId="56"/>
    <cellStyle name="Normal 20" xfId="57"/>
    <cellStyle name="Normal 21" xfId="58"/>
    <cellStyle name="Normal 22" xfId="59"/>
    <cellStyle name="Normal 23" xfId="60"/>
    <cellStyle name="Normal 24" xfId="61"/>
    <cellStyle name="Normal 25" xfId="62"/>
    <cellStyle name="Normal 26" xfId="63"/>
    <cellStyle name="Normal 27" xfId="64"/>
    <cellStyle name="Normal 27 2" xfId="65"/>
    <cellStyle name="Normal 27 2 2" xfId="66"/>
    <cellStyle name="Normal 27_ATR INDUSTRIAL VISIBILITY_ISSUE N 8-6_14-12-2012 (2)" xfId="67"/>
    <cellStyle name="Normal 28" xfId="68"/>
    <cellStyle name="Normal 29" xfId="69"/>
    <cellStyle name="Normal 29 2" xfId="70"/>
    <cellStyle name="Normal 3" xfId="71"/>
    <cellStyle name="Normal 3 2" xfId="72"/>
    <cellStyle name="Normal 3 3" xfId="73"/>
    <cellStyle name="Normal 3_Classeur1 (3)" xfId="74"/>
    <cellStyle name="Normal 30" xfId="75"/>
    <cellStyle name="Normal 31" xfId="76"/>
    <cellStyle name="Normal 32" xfId="77"/>
    <cellStyle name="Normal 32 2" xfId="78"/>
    <cellStyle name="Normal 33" xfId="79"/>
    <cellStyle name="Normal 34" xfId="80"/>
    <cellStyle name="Normal 34 2" xfId="81"/>
    <cellStyle name="Normal 34 3" xfId="147"/>
    <cellStyle name="Normal 35" xfId="142"/>
    <cellStyle name="Normal 36" xfId="143"/>
    <cellStyle name="Normal 37" xfId="82"/>
    <cellStyle name="Normal 37 2" xfId="83"/>
    <cellStyle name="Normal 38" xfId="84"/>
    <cellStyle name="Normal 39" xfId="144"/>
    <cellStyle name="Normal 4" xfId="85"/>
    <cellStyle name="Normal 4 2" xfId="86"/>
    <cellStyle name="Normal 40" xfId="145"/>
    <cellStyle name="Normal 41" xfId="146"/>
    <cellStyle name="Normal 42" xfId="148"/>
    <cellStyle name="Normal 43" xfId="226"/>
    <cellStyle name="Normal 44" xfId="227"/>
    <cellStyle name="Normal 45" xfId="228"/>
    <cellStyle name="Normal 46" xfId="229"/>
    <cellStyle name="Normal 47" xfId="230"/>
    <cellStyle name="Normal 48" xfId="231"/>
    <cellStyle name="Normal 49" xfId="232"/>
    <cellStyle name="Normal 5" xfId="87"/>
    <cellStyle name="Normal 5 2" xfId="88"/>
    <cellStyle name="Normal 50" xfId="233"/>
    <cellStyle name="Normal 51" xfId="234"/>
    <cellStyle name="Normal 52" xfId="235"/>
    <cellStyle name="Normal 53" xfId="236"/>
    <cellStyle name="Normal 54" xfId="237"/>
    <cellStyle name="Normal 55" xfId="238"/>
    <cellStyle name="Normal 56" xfId="239"/>
    <cellStyle name="Normal 57" xfId="240"/>
    <cellStyle name="Normal 58" xfId="241"/>
    <cellStyle name="Normal 59" xfId="242"/>
    <cellStyle name="Normal 6" xfId="89"/>
    <cellStyle name="Normal 6 2" xfId="90"/>
    <cellStyle name="Normal 60" xfId="243"/>
    <cellStyle name="Normal 61" xfId="244"/>
    <cellStyle name="Normal 62" xfId="245"/>
    <cellStyle name="Normal 63" xfId="246"/>
    <cellStyle name="Normal 64" xfId="247"/>
    <cellStyle name="Normal 65" xfId="248"/>
    <cellStyle name="Normal 66" xfId="249"/>
    <cellStyle name="Normal 67" xfId="250"/>
    <cellStyle name="Normal 68" xfId="251"/>
    <cellStyle name="Normal 69" xfId="252"/>
    <cellStyle name="Normal 7" xfId="91"/>
    <cellStyle name="Normal 70" xfId="253"/>
    <cellStyle name="Normal 71" xfId="254"/>
    <cellStyle name="Normal 72" xfId="255"/>
    <cellStyle name="Normal 73" xfId="256"/>
    <cellStyle name="Normal 74" xfId="257"/>
    <cellStyle name="Normal 75" xfId="258"/>
    <cellStyle name="Normal 76" xfId="259"/>
    <cellStyle name="Normal 77" xfId="260"/>
    <cellStyle name="Normal 78" xfId="261"/>
    <cellStyle name="Normal 79" xfId="262"/>
    <cellStyle name="Normal 8" xfId="92"/>
    <cellStyle name="Normal 8 2" xfId="93"/>
    <cellStyle name="Normal 8_aa osw executive summ 11 oct 2012" xfId="94"/>
    <cellStyle name="Normal 80" xfId="263"/>
    <cellStyle name="Normal 81" xfId="264"/>
    <cellStyle name="Normal 82" xfId="265"/>
    <cellStyle name="Normal 83" xfId="266"/>
    <cellStyle name="Normal 84" xfId="267"/>
    <cellStyle name="Normal 85" xfId="268"/>
    <cellStyle name="Normal 86" xfId="269"/>
    <cellStyle name="Normal 87" xfId="270"/>
    <cellStyle name="Normal 88" xfId="271"/>
    <cellStyle name="Normal 89" xfId="272"/>
    <cellStyle name="Normal 9" xfId="95"/>
    <cellStyle name="Normal 90" xfId="273"/>
    <cellStyle name="Normal 91" xfId="274"/>
    <cellStyle name="Normal 92" xfId="275"/>
    <cellStyle name="Normal 93" xfId="276"/>
    <cellStyle name="Normal 94" xfId="277"/>
    <cellStyle name="Normal 95" xfId="278"/>
    <cellStyle name="Normal 96" xfId="279"/>
    <cellStyle name="Normal 97" xfId="280"/>
    <cellStyle name="Normal 98" xfId="281"/>
    <cellStyle name="Normal 99" xfId="282"/>
    <cellStyle name="Normale 12" xfId="357"/>
    <cellStyle name="Normale_recovery plan ATR" xfId="96"/>
    <cellStyle name="Note" xfId="97"/>
    <cellStyle name="Output" xfId="98"/>
    <cellStyle name="Percent 2" xfId="99"/>
    <cellStyle name="Pourcentage 2" xfId="283"/>
    <cellStyle name="Pourcentage 2 2" xfId="363"/>
    <cellStyle name="Pourcentage 3" xfId="284"/>
    <cellStyle name="SAPBEXaggData" xfId="100"/>
    <cellStyle name="SAPBEXaggData 2" xfId="285"/>
    <cellStyle name="SAPBEXaggData 3" xfId="286"/>
    <cellStyle name="SAPBEXaggDataEmph" xfId="101"/>
    <cellStyle name="SAPBEXaggDataEmph 2" xfId="287"/>
    <cellStyle name="SAPBEXaggDataEmph 3" xfId="288"/>
    <cellStyle name="SAPBEXaggItem" xfId="102"/>
    <cellStyle name="SAPBEXaggItem 2" xfId="289"/>
    <cellStyle name="SAPBEXaggItem 3" xfId="290"/>
    <cellStyle name="SAPBEXaggItemX" xfId="103"/>
    <cellStyle name="SAPBEXaggItemX 2" xfId="291"/>
    <cellStyle name="SAPBEXaggItemX 3" xfId="292"/>
    <cellStyle name="SAPBEXchaText" xfId="104"/>
    <cellStyle name="SAPBEXchaText 2" xfId="293"/>
    <cellStyle name="SAPBEXchaText 2 2" xfId="364"/>
    <cellStyle name="SAPBEXchaText 3" xfId="294"/>
    <cellStyle name="SAPBEXchaText 3 2" xfId="365"/>
    <cellStyle name="SAPBEXchaText 4" xfId="366"/>
    <cellStyle name="SAPBEXexcBad7" xfId="105"/>
    <cellStyle name="SAPBEXexcBad7 2" xfId="295"/>
    <cellStyle name="SAPBEXexcBad7 3" xfId="296"/>
    <cellStyle name="SAPBEXexcBad8" xfId="106"/>
    <cellStyle name="SAPBEXexcBad8 2" xfId="297"/>
    <cellStyle name="SAPBEXexcBad8 3" xfId="298"/>
    <cellStyle name="SAPBEXexcBad9" xfId="107"/>
    <cellStyle name="SAPBEXexcBad9 2" xfId="299"/>
    <cellStyle name="SAPBEXexcBad9 3" xfId="300"/>
    <cellStyle name="SAPBEXexcCritical4" xfId="108"/>
    <cellStyle name="SAPBEXexcCritical4 2" xfId="301"/>
    <cellStyle name="SAPBEXexcCritical4 3" xfId="302"/>
    <cellStyle name="SAPBEXexcCritical5" xfId="109"/>
    <cellStyle name="SAPBEXexcCritical5 2" xfId="303"/>
    <cellStyle name="SAPBEXexcCritical5 3" xfId="304"/>
    <cellStyle name="SAPBEXexcCritical6" xfId="110"/>
    <cellStyle name="SAPBEXexcCritical6 2" xfId="305"/>
    <cellStyle name="SAPBEXexcCritical6 3" xfId="306"/>
    <cellStyle name="SAPBEXexcGood1" xfId="111"/>
    <cellStyle name="SAPBEXexcGood1 2" xfId="307"/>
    <cellStyle name="SAPBEXexcGood1 3" xfId="308"/>
    <cellStyle name="SAPBEXexcGood2" xfId="112"/>
    <cellStyle name="SAPBEXexcGood2 2" xfId="309"/>
    <cellStyle name="SAPBEXexcGood2 3" xfId="310"/>
    <cellStyle name="SAPBEXexcGood3" xfId="113"/>
    <cellStyle name="SAPBEXexcGood3 2" xfId="311"/>
    <cellStyle name="SAPBEXexcGood3 3" xfId="312"/>
    <cellStyle name="SAPBEXfilterDrill" xfId="114"/>
    <cellStyle name="SAPBEXfilterDrill 2" xfId="313"/>
    <cellStyle name="SAPBEXfilterDrill 3" xfId="314"/>
    <cellStyle name="SAPBEXfilterItem" xfId="115"/>
    <cellStyle name="SAPBEXfilterItem 2" xfId="315"/>
    <cellStyle name="SAPBEXfilterItem 3" xfId="316"/>
    <cellStyle name="SAPBEXfilterText" xfId="116"/>
    <cellStyle name="SAPBEXformats" xfId="117"/>
    <cellStyle name="SAPBEXformats 2" xfId="317"/>
    <cellStyle name="SAPBEXformats 2 2" xfId="367"/>
    <cellStyle name="SAPBEXformats 3" xfId="318"/>
    <cellStyle name="SAPBEXformats 3 2" xfId="368"/>
    <cellStyle name="SAPBEXformats 4" xfId="369"/>
    <cellStyle name="SAPBEXheaderItem" xfId="118"/>
    <cellStyle name="SAPBEXheaderItem 2" xfId="319"/>
    <cellStyle name="SAPBEXheaderItem 3" xfId="320"/>
    <cellStyle name="SAPBEXheaderText" xfId="119"/>
    <cellStyle name="SAPBEXheaderText 2" xfId="321"/>
    <cellStyle name="SAPBEXheaderText 3" xfId="322"/>
    <cellStyle name="SAPBEXHLevel0" xfId="120"/>
    <cellStyle name="SAPBEXHLevel0 2" xfId="323"/>
    <cellStyle name="SAPBEXHLevel0 2 2" xfId="370"/>
    <cellStyle name="SAPBEXHLevel0 3" xfId="324"/>
    <cellStyle name="SAPBEXHLevel0 3 2" xfId="371"/>
    <cellStyle name="SAPBEXHLevel0 4" xfId="372"/>
    <cellStyle name="SAPBEXHLevel0X" xfId="121"/>
    <cellStyle name="SAPBEXHLevel0X 2" xfId="325"/>
    <cellStyle name="SAPBEXHLevel0X 2 2" xfId="373"/>
    <cellStyle name="SAPBEXHLevel0X 3" xfId="326"/>
    <cellStyle name="SAPBEXHLevel0X 3 2" xfId="374"/>
    <cellStyle name="SAPBEXHLevel0X 4" xfId="375"/>
    <cellStyle name="SAPBEXHLevel1" xfId="122"/>
    <cellStyle name="SAPBEXHLevel1 2" xfId="327"/>
    <cellStyle name="SAPBEXHLevel1 2 2" xfId="376"/>
    <cellStyle name="SAPBEXHLevel1 3" xfId="328"/>
    <cellStyle name="SAPBEXHLevel1 3 2" xfId="377"/>
    <cellStyle name="SAPBEXHLevel1 4" xfId="378"/>
    <cellStyle name="SAPBEXHLevel1X" xfId="123"/>
    <cellStyle name="SAPBEXHLevel1X 2" xfId="329"/>
    <cellStyle name="SAPBEXHLevel1X 2 2" xfId="379"/>
    <cellStyle name="SAPBEXHLevel1X 3" xfId="330"/>
    <cellStyle name="SAPBEXHLevel1X 3 2" xfId="380"/>
    <cellStyle name="SAPBEXHLevel1X 4" xfId="381"/>
    <cellStyle name="SAPBEXHLevel2" xfId="124"/>
    <cellStyle name="SAPBEXHLevel2 2" xfId="331"/>
    <cellStyle name="SAPBEXHLevel2 2 2" xfId="382"/>
    <cellStyle name="SAPBEXHLevel2 3" xfId="332"/>
    <cellStyle name="SAPBEXHLevel2 3 2" xfId="383"/>
    <cellStyle name="SAPBEXHLevel2 4" xfId="384"/>
    <cellStyle name="SAPBEXHLevel2X" xfId="125"/>
    <cellStyle name="SAPBEXHLevel2X 2" xfId="333"/>
    <cellStyle name="SAPBEXHLevel2X 2 2" xfId="385"/>
    <cellStyle name="SAPBEXHLevel2X 3" xfId="334"/>
    <cellStyle name="SAPBEXHLevel2X 3 2" xfId="386"/>
    <cellStyle name="SAPBEXHLevel2X 4" xfId="387"/>
    <cellStyle name="SAPBEXHLevel3" xfId="126"/>
    <cellStyle name="SAPBEXHLevel3 2" xfId="335"/>
    <cellStyle name="SAPBEXHLevel3 2 2" xfId="388"/>
    <cellStyle name="SAPBEXHLevel3 3" xfId="336"/>
    <cellStyle name="SAPBEXHLevel3 3 2" xfId="389"/>
    <cellStyle name="SAPBEXHLevel3 4" xfId="390"/>
    <cellStyle name="SAPBEXHLevel3X" xfId="127"/>
    <cellStyle name="SAPBEXHLevel3X 2" xfId="337"/>
    <cellStyle name="SAPBEXHLevel3X 2 2" xfId="391"/>
    <cellStyle name="SAPBEXHLevel3X 3" xfId="338"/>
    <cellStyle name="SAPBEXHLevel3X 3 2" xfId="392"/>
    <cellStyle name="SAPBEXHLevel3X 4" xfId="393"/>
    <cellStyle name="SAPBEXresData" xfId="128"/>
    <cellStyle name="SAPBEXresData 2" xfId="339"/>
    <cellStyle name="SAPBEXresData 3" xfId="340"/>
    <cellStyle name="SAPBEXresDataEmph" xfId="129"/>
    <cellStyle name="SAPBEXresDataEmph 2" xfId="341"/>
    <cellStyle name="SAPBEXresDataEmph 3" xfId="342"/>
    <cellStyle name="SAPBEXresItem" xfId="130"/>
    <cellStyle name="SAPBEXresItem 2" xfId="343"/>
    <cellStyle name="SAPBEXresItem 3" xfId="344"/>
    <cellStyle name="SAPBEXresItemX" xfId="131"/>
    <cellStyle name="SAPBEXresItemX 2" xfId="345"/>
    <cellStyle name="SAPBEXresItemX 3" xfId="346"/>
    <cellStyle name="SAPBEXstdData" xfId="132"/>
    <cellStyle name="SAPBEXstdData 2" xfId="347"/>
    <cellStyle name="SAPBEXstdData 3" xfId="348"/>
    <cellStyle name="SAPBEXstdDataEmph" xfId="133"/>
    <cellStyle name="SAPBEXstdDataEmph 2" xfId="349"/>
    <cellStyle name="SAPBEXstdDataEmph 3" xfId="350"/>
    <cellStyle name="SAPBEXstdItem" xfId="134"/>
    <cellStyle name="SAPBEXstdItem 2" xfId="351"/>
    <cellStyle name="SAPBEXstdItem 2 2" xfId="394"/>
    <cellStyle name="SAPBEXstdItem 3" xfId="352"/>
    <cellStyle name="SAPBEXstdItem 3 2" xfId="395"/>
    <cellStyle name="SAPBEXstdItem 4" xfId="396"/>
    <cellStyle name="SAPBEXstdItemX" xfId="135"/>
    <cellStyle name="SAPBEXstdItemX 2" xfId="353"/>
    <cellStyle name="SAPBEXstdItemX 2 2" xfId="397"/>
    <cellStyle name="SAPBEXstdItemX 3" xfId="354"/>
    <cellStyle name="SAPBEXstdItemX 3 2" xfId="398"/>
    <cellStyle name="SAPBEXstdItemX 4" xfId="399"/>
    <cellStyle name="SAPBEXtitle" xfId="136"/>
    <cellStyle name="SAPBEXundefined" xfId="137"/>
    <cellStyle name="SAPBEXundefined 2" xfId="355"/>
    <cellStyle name="SAPBEXundefined 3" xfId="356"/>
    <cellStyle name="Standard_EADS_IST_audited" xfId="138"/>
    <cellStyle name="Title" xfId="139"/>
    <cellStyle name="Total" xfId="140" builtinId="25" customBuiltin="1"/>
    <cellStyle name="Warning Text" xfId="141"/>
  </cellStyles>
  <dxfs count="0"/>
  <tableStyles count="0" defaultTableStyle="TableStyleMedium9" defaultPivotStyle="PivotStyleLight16"/>
  <colors>
    <mruColors>
      <color rgb="FFFF0000"/>
      <color rgb="FFE8E8E8"/>
      <color rgb="FFFFFF66"/>
      <color rgb="FFCCFFFF"/>
      <color rgb="FFFCD3C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'KPI OSW'!$J$2</c:f>
              <c:strCache>
                <c:ptCount val="1"/>
                <c:pt idx="0">
                  <c:v>DEROG</c:v>
                </c:pt>
              </c:strCache>
            </c:strRef>
          </c:tx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OSW'!$J$3:$J$35</c:f>
              <c:numCache>
                <c:formatCode>General</c:formatCode>
                <c:ptCount val="33"/>
                <c:pt idx="0">
                  <c:v>7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5</c:v>
                </c:pt>
                <c:pt idx="5">
                  <c:v>6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3</c:v>
                </c:pt>
                <c:pt idx="10">
                  <c:v>2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0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5</c:v>
                </c:pt>
                <c:pt idx="21">
                  <c:v>4</c:v>
                </c:pt>
                <c:pt idx="22">
                  <c:v>0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3"/>
          <c:order val="1"/>
          <c:tx>
            <c:strRef>
              <c:f>'KPI OSW'!$K$2</c:f>
              <c:strCache>
                <c:ptCount val="1"/>
                <c:pt idx="0">
                  <c:v>ESSAIS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OSW'!$K$3:$K$35</c:f>
              <c:numCache>
                <c:formatCode>General</c:formatCode>
                <c:ptCount val="3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0</c:v>
                </c:pt>
                <c:pt idx="16">
                  <c:v>2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0"/>
          <c:order val="2"/>
          <c:tx>
            <c:strRef>
              <c:f>'KPI OSW'!$L$2</c:f>
              <c:strCache>
                <c:ptCount val="1"/>
                <c:pt idx="0">
                  <c:v>PARA</c:v>
                </c:pt>
              </c:strCache>
            </c:strRef>
          </c:tx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OSW'!$L$3:$L$35</c:f>
              <c:numCache>
                <c:formatCode>General</c:formatCode>
                <c:ptCount val="33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12</c:v>
                </c:pt>
                <c:pt idx="4">
                  <c:v>14</c:v>
                </c:pt>
                <c:pt idx="5">
                  <c:v>9</c:v>
                </c:pt>
                <c:pt idx="6">
                  <c:v>6</c:v>
                </c:pt>
                <c:pt idx="7">
                  <c:v>10</c:v>
                </c:pt>
                <c:pt idx="8">
                  <c:v>3</c:v>
                </c:pt>
                <c:pt idx="9">
                  <c:v>5</c:v>
                </c:pt>
                <c:pt idx="10">
                  <c:v>4</c:v>
                </c:pt>
                <c:pt idx="11">
                  <c:v>4</c:v>
                </c:pt>
                <c:pt idx="12">
                  <c:v>6</c:v>
                </c:pt>
                <c:pt idx="13">
                  <c:v>3</c:v>
                </c:pt>
                <c:pt idx="14">
                  <c:v>2</c:v>
                </c:pt>
                <c:pt idx="15">
                  <c:v>1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0</c:v>
                </c:pt>
                <c:pt idx="21">
                  <c:v>4</c:v>
                </c:pt>
                <c:pt idx="22">
                  <c:v>1</c:v>
                </c:pt>
                <c:pt idx="23">
                  <c:v>0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  <c:pt idx="31">
                  <c:v>1</c:v>
                </c:pt>
                <c:pt idx="32">
                  <c:v>1</c:v>
                </c:pt>
              </c:numCache>
            </c:numRef>
          </c:val>
        </c:ser>
        <c:ser>
          <c:idx val="1"/>
          <c:order val="3"/>
          <c:tx>
            <c:strRef>
              <c:f>'KPI OSW'!$M$2</c:f>
              <c:strCache>
                <c:ptCount val="1"/>
                <c:pt idx="0">
                  <c:v>PL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OSW'!$M$3:$M$35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7442304"/>
        <c:axId val="167443840"/>
      </c:barChart>
      <c:catAx>
        <c:axId val="1674423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7443840"/>
        <c:crosses val="autoZero"/>
        <c:auto val="1"/>
        <c:lblAlgn val="ctr"/>
        <c:lblOffset val="100"/>
        <c:noMultiLvlLbl val="0"/>
      </c:catAx>
      <c:valAx>
        <c:axId val="1674438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4423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3"/>
          <c:order val="0"/>
          <c:tx>
            <c:strRef>
              <c:f>'KPI OSW'!$K$2</c:f>
              <c:strCache>
                <c:ptCount val="1"/>
                <c:pt idx="0">
                  <c:v>ESSAIS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OSW'!$K$3:$K$35</c:f>
              <c:numCache>
                <c:formatCode>General</c:formatCode>
                <c:ptCount val="3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0</c:v>
                </c:pt>
                <c:pt idx="16">
                  <c:v>2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ser>
          <c:idx val="0"/>
          <c:order val="1"/>
          <c:tx>
            <c:strRef>
              <c:f>'KPI OSW'!$L$2</c:f>
              <c:strCache>
                <c:ptCount val="1"/>
                <c:pt idx="0">
                  <c:v>PARA</c:v>
                </c:pt>
              </c:strCache>
            </c:strRef>
          </c:tx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OSW'!$L$3:$L$35</c:f>
              <c:numCache>
                <c:formatCode>General</c:formatCode>
                <c:ptCount val="33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12</c:v>
                </c:pt>
                <c:pt idx="4">
                  <c:v>14</c:v>
                </c:pt>
                <c:pt idx="5">
                  <c:v>9</c:v>
                </c:pt>
                <c:pt idx="6">
                  <c:v>6</c:v>
                </c:pt>
                <c:pt idx="7">
                  <c:v>10</c:v>
                </c:pt>
                <c:pt idx="8">
                  <c:v>3</c:v>
                </c:pt>
                <c:pt idx="9">
                  <c:v>5</c:v>
                </c:pt>
                <c:pt idx="10">
                  <c:v>4</c:v>
                </c:pt>
                <c:pt idx="11">
                  <c:v>4</c:v>
                </c:pt>
                <c:pt idx="12">
                  <c:v>6</c:v>
                </c:pt>
                <c:pt idx="13">
                  <c:v>3</c:v>
                </c:pt>
                <c:pt idx="14">
                  <c:v>2</c:v>
                </c:pt>
                <c:pt idx="15">
                  <c:v>1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0</c:v>
                </c:pt>
                <c:pt idx="21">
                  <c:v>4</c:v>
                </c:pt>
                <c:pt idx="22">
                  <c:v>1</c:v>
                </c:pt>
                <c:pt idx="23">
                  <c:v>0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  <c:pt idx="31">
                  <c:v>1</c:v>
                </c:pt>
                <c:pt idx="3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7489536"/>
        <c:axId val="167491072"/>
      </c:barChart>
      <c:catAx>
        <c:axId val="1674895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7491072"/>
        <c:crosses val="autoZero"/>
        <c:auto val="1"/>
        <c:lblAlgn val="ctr"/>
        <c:lblOffset val="100"/>
        <c:noMultiLvlLbl val="0"/>
      </c:catAx>
      <c:valAx>
        <c:axId val="167491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4895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4979905450860733E-2"/>
          <c:y val="6.3426951010990898E-2"/>
          <c:w val="0.822369823510813"/>
          <c:h val="0.82578384244465242"/>
        </c:manualLayout>
      </c:layout>
      <c:barChart>
        <c:barDir val="col"/>
        <c:grouping val="stacked"/>
        <c:varyColors val="0"/>
        <c:ser>
          <c:idx val="2"/>
          <c:order val="0"/>
          <c:tx>
            <c:strRef>
              <c:f>'KPI OSW'!$J$2</c:f>
              <c:strCache>
                <c:ptCount val="1"/>
                <c:pt idx="0">
                  <c:v>DEROG</c:v>
                </c:pt>
              </c:strCache>
            </c:strRef>
          </c:tx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OSW'!$J$3:$J$35</c:f>
              <c:numCache>
                <c:formatCode>General</c:formatCode>
                <c:ptCount val="33"/>
                <c:pt idx="0">
                  <c:v>7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5</c:v>
                </c:pt>
                <c:pt idx="5">
                  <c:v>6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3</c:v>
                </c:pt>
                <c:pt idx="10">
                  <c:v>2</c:v>
                </c:pt>
                <c:pt idx="11">
                  <c:v>3</c:v>
                </c:pt>
                <c:pt idx="12">
                  <c:v>3</c:v>
                </c:pt>
                <c:pt idx="13">
                  <c:v>2</c:v>
                </c:pt>
                <c:pt idx="14">
                  <c:v>4</c:v>
                </c:pt>
                <c:pt idx="15">
                  <c:v>0</c:v>
                </c:pt>
                <c:pt idx="16">
                  <c:v>2</c:v>
                </c:pt>
                <c:pt idx="17">
                  <c:v>4</c:v>
                </c:pt>
                <c:pt idx="18">
                  <c:v>2</c:v>
                </c:pt>
                <c:pt idx="19">
                  <c:v>3</c:v>
                </c:pt>
                <c:pt idx="20">
                  <c:v>5</c:v>
                </c:pt>
                <c:pt idx="21">
                  <c:v>4</c:v>
                </c:pt>
                <c:pt idx="22">
                  <c:v>0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1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7532032"/>
        <c:axId val="167533568"/>
      </c:barChart>
      <c:catAx>
        <c:axId val="1675320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67533568"/>
        <c:crosses val="autoZero"/>
        <c:auto val="1"/>
        <c:lblAlgn val="ctr"/>
        <c:lblOffset val="100"/>
        <c:noMultiLvlLbl val="0"/>
      </c:catAx>
      <c:valAx>
        <c:axId val="167533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5320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1291474929270204E-2"/>
          <c:y val="0.15759380766350889"/>
          <c:w val="0.88883048709820367"/>
          <c:h val="0.71833651292090217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'KPI OSW'!$M$2</c:f>
              <c:strCache>
                <c:ptCount val="1"/>
                <c:pt idx="0">
                  <c:v>PL</c:v>
                </c:pt>
              </c:strCache>
            </c:strRef>
          </c:tx>
          <c:invertIfNegative val="0"/>
          <c:cat>
            <c:numRef>
              <c:f>'KPI OSW'!$I$3:$I$35</c:f>
              <c:numCache>
                <c:formatCode>General</c:formatCode>
                <c:ptCount val="33"/>
                <c:pt idx="0">
                  <c:v>1422</c:v>
                </c:pt>
                <c:pt idx="1">
                  <c:v>1421</c:v>
                </c:pt>
                <c:pt idx="2">
                  <c:v>1420</c:v>
                </c:pt>
                <c:pt idx="3">
                  <c:v>1400</c:v>
                </c:pt>
                <c:pt idx="4">
                  <c:v>1399</c:v>
                </c:pt>
                <c:pt idx="5">
                  <c:v>1398</c:v>
                </c:pt>
                <c:pt idx="6">
                  <c:v>1397</c:v>
                </c:pt>
                <c:pt idx="7">
                  <c:v>1396</c:v>
                </c:pt>
                <c:pt idx="8">
                  <c:v>1214</c:v>
                </c:pt>
                <c:pt idx="9">
                  <c:v>1395</c:v>
                </c:pt>
                <c:pt idx="10">
                  <c:v>1394</c:v>
                </c:pt>
                <c:pt idx="11">
                  <c:v>1393</c:v>
                </c:pt>
                <c:pt idx="12">
                  <c:v>1392</c:v>
                </c:pt>
                <c:pt idx="13">
                  <c:v>1390</c:v>
                </c:pt>
                <c:pt idx="14">
                  <c:v>1387</c:v>
                </c:pt>
                <c:pt idx="15">
                  <c:v>1213</c:v>
                </c:pt>
                <c:pt idx="16">
                  <c:v>1391</c:v>
                </c:pt>
                <c:pt idx="17">
                  <c:v>1389</c:v>
                </c:pt>
                <c:pt idx="18">
                  <c:v>1388</c:v>
                </c:pt>
                <c:pt idx="19">
                  <c:v>1386</c:v>
                </c:pt>
                <c:pt idx="20">
                  <c:v>1385</c:v>
                </c:pt>
                <c:pt idx="21">
                  <c:v>1215</c:v>
                </c:pt>
                <c:pt idx="22">
                  <c:v>1374</c:v>
                </c:pt>
                <c:pt idx="23">
                  <c:v>1212</c:v>
                </c:pt>
                <c:pt idx="24">
                  <c:v>1383</c:v>
                </c:pt>
                <c:pt idx="25">
                  <c:v>1382</c:v>
                </c:pt>
                <c:pt idx="26">
                  <c:v>1381</c:v>
                </c:pt>
                <c:pt idx="27">
                  <c:v>1384</c:v>
                </c:pt>
                <c:pt idx="28">
                  <c:v>1375</c:v>
                </c:pt>
                <c:pt idx="29">
                  <c:v>1372</c:v>
                </c:pt>
                <c:pt idx="30">
                  <c:v>1379</c:v>
                </c:pt>
                <c:pt idx="31">
                  <c:v>1373</c:v>
                </c:pt>
                <c:pt idx="32">
                  <c:v>1367</c:v>
                </c:pt>
              </c:numCache>
            </c:numRef>
          </c:cat>
          <c:val>
            <c:numRef>
              <c:f>'KPI OSW'!$M$3:$M$35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7541376"/>
        <c:axId val="167551360"/>
      </c:barChart>
      <c:catAx>
        <c:axId val="1675413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67551360"/>
        <c:crosses val="autoZero"/>
        <c:auto val="1"/>
        <c:lblAlgn val="ctr"/>
        <c:lblOffset val="100"/>
        <c:noMultiLvlLbl val="0"/>
      </c:catAx>
      <c:valAx>
        <c:axId val="167551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541376"/>
        <c:crosses val="autoZero"/>
        <c:crossBetween val="between"/>
        <c:majorUnit val="1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73</xdr:row>
      <xdr:rowOff>217715</xdr:rowOff>
    </xdr:from>
    <xdr:to>
      <xdr:col>128</xdr:col>
      <xdr:colOff>136071</xdr:colOff>
      <xdr:row>73</xdr:row>
      <xdr:rowOff>231323</xdr:rowOff>
    </xdr:to>
    <xdr:cxnSp macro="">
      <xdr:nvCxnSpPr>
        <xdr:cNvPr id="2" name="Straight Connector 2"/>
        <xdr:cNvCxnSpPr/>
      </xdr:nvCxnSpPr>
      <xdr:spPr>
        <a:xfrm flipV="1">
          <a:off x="0" y="1885950"/>
          <a:ext cx="17490621" cy="0"/>
        </a:xfrm>
        <a:prstGeom prst="line">
          <a:avLst/>
        </a:prstGeom>
        <a:ln w="317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</xdr:colOff>
      <xdr:row>0</xdr:row>
      <xdr:rowOff>625443</xdr:rowOff>
    </xdr:from>
    <xdr:to>
      <xdr:col>132</xdr:col>
      <xdr:colOff>693963</xdr:colOff>
      <xdr:row>1</xdr:row>
      <xdr:rowOff>571500</xdr:rowOff>
    </xdr:to>
    <xdr:grpSp>
      <xdr:nvGrpSpPr>
        <xdr:cNvPr id="5" name="Groupe 4"/>
        <xdr:cNvGrpSpPr/>
      </xdr:nvGrpSpPr>
      <xdr:grpSpPr>
        <a:xfrm>
          <a:off x="3" y="625443"/>
          <a:ext cx="33691281" cy="667236"/>
          <a:chOff x="2" y="514416"/>
          <a:chExt cx="23687280" cy="548790"/>
        </a:xfrm>
      </xdr:grpSpPr>
      <xdr:sp macro="" textlink="">
        <xdr:nvSpPr>
          <xdr:cNvPr id="8" name="ZoneTexte 7"/>
          <xdr:cNvSpPr txBox="1"/>
        </xdr:nvSpPr>
        <xdr:spPr>
          <a:xfrm>
            <a:off x="2" y="593156"/>
            <a:ext cx="16617585" cy="470050"/>
          </a:xfrm>
          <a:prstGeom prst="rect">
            <a:avLst/>
          </a:prstGeom>
          <a:solidFill>
            <a:srgbClr val="FF000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200" b="1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Tracking - </a:t>
            </a:r>
            <a:r>
              <a:rPr lang="fr-FR" sz="2200" b="1" u="sng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STATUS DATA</a:t>
            </a:r>
          </a:p>
        </xdr:txBody>
      </xdr:sp>
      <xdr:sp macro="" textlink="">
        <xdr:nvSpPr>
          <xdr:cNvPr id="7" name="Rectangle 6"/>
          <xdr:cNvSpPr>
            <a:spLocks noChangeArrowheads="1"/>
          </xdr:cNvSpPr>
        </xdr:nvSpPr>
        <xdr:spPr bwMode="auto">
          <a:xfrm>
            <a:off x="22706209" y="514416"/>
            <a:ext cx="981073" cy="398318"/>
          </a:xfrm>
          <a:prstGeom prst="rect">
            <a:avLst/>
          </a:prstGeom>
          <a:noFill/>
          <a:ln w="9525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E1" mc:Ignorable="a14" a14:legacySpreadsheetColorIndex="80"/>
                </a:solidFill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  <a:ext uri="{53640926-AAD7-44D8-BBD7-CCE9431645EC}">
              <a14:shadowObscured xmlns:a14="http://schemas.microsoft.com/office/drawing/2010/main" val="1"/>
            </a:ext>
          </a:extLst>
        </xdr:spPr>
        <xdr:txBody>
          <a:bodyPr vertOverflow="clip" wrap="square" lIns="27432" tIns="18288" rIns="27432" bIns="18288" anchor="ctr" upright="1"/>
          <a:lstStyle/>
          <a:p>
            <a:pPr algn="ctr" rtl="0">
              <a:defRPr sz="1000"/>
            </a:pPr>
            <a:endParaRPr lang="en-US" sz="1000" b="1" i="0" u="none" strike="noStrike" baseline="0">
              <a:solidFill>
                <a:srgbClr val="000080"/>
              </a:solidFill>
              <a:latin typeface="Arial"/>
              <a:cs typeface="Arial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127</xdr:col>
          <xdr:colOff>438150</xdr:colOff>
          <xdr:row>219</xdr:row>
          <xdr:rowOff>104775</xdr:rowOff>
        </xdr:from>
        <xdr:to>
          <xdr:col>128</xdr:col>
          <xdr:colOff>800100</xdr:colOff>
          <xdr:row>222</xdr:row>
          <xdr:rowOff>38100</xdr:rowOff>
        </xdr:to>
        <xdr:sp macro="" textlink="">
          <xdr:nvSpPr>
            <xdr:cNvPr id="8349697" name="Button 1" hidden="1">
              <a:extLst>
                <a:ext uri="{63B3BB69-23CF-44E3-9099-C40C66FF867C}">
                  <a14:compatExt spid="_x0000_s834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40</xdr:row>
      <xdr:rowOff>19050</xdr:rowOff>
    </xdr:from>
    <xdr:to>
      <xdr:col>8</xdr:col>
      <xdr:colOff>600075</xdr:colOff>
      <xdr:row>61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781050</xdr:colOff>
      <xdr:row>40</xdr:row>
      <xdr:rowOff>28574</xdr:rowOff>
    </xdr:from>
    <xdr:to>
      <xdr:col>16</xdr:col>
      <xdr:colOff>19050</xdr:colOff>
      <xdr:row>60</xdr:row>
      <xdr:rowOff>133349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800100</xdr:colOff>
      <xdr:row>61</xdr:row>
      <xdr:rowOff>171450</xdr:rowOff>
    </xdr:from>
    <xdr:to>
      <xdr:col>15</xdr:col>
      <xdr:colOff>752476</xdr:colOff>
      <xdr:row>80</xdr:row>
      <xdr:rowOff>123825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123825</xdr:colOff>
      <xdr:row>61</xdr:row>
      <xdr:rowOff>171449</xdr:rowOff>
    </xdr:from>
    <xdr:to>
      <xdr:col>8</xdr:col>
      <xdr:colOff>619125</xdr:colOff>
      <xdr:row>80</xdr:row>
      <xdr:rowOff>123825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sers\ng35802\AppData\Local\Microsoft\Windows\Temporary%20Internet%20Files\Content.Outlook\RI94UA8F\SUPPLIER%20MONITOR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ocal\Home\Sm09450\ATR\PFE\PFE%20RAMP%20DOWN\ATR%20-%20PFE%20Limites%20Technos%20suivant%20BM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PERATIONS\OPE_PURCHASING\Achats%20Equipements\LOGISTIQUE\JAT\2011\0911\TOTAL%20TOUS%20FOURNISSEURS-201109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OPERATIONS\ATR_RI\DOPL\PCA\INDUSTRIAL%20DASHBOARD\AI%20DASH\ALENIA%20parteners%20followup%202015\PARTNER%20%20and%20FAL%20vis%2012%20Oct%202015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OPERATIONS\ATR_RI\DOPL\PCA\AIRBUS\30%20AM\KPI%20closure%20delay%20AM%20Airbus%20STELIA%20201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sers\NG53304\AppData\Local\Microsoft\Windows\Temporary%20Internet%20Files\Content.Outlook\6SANYQFD\KPI%20closure%20delay%20AM%20Alenia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qts-details"/>
      <sheetName val="BFE client"/>
      <sheetName val="TOP 25 PO"/>
      <sheetName val="min max"/>
      <sheetName val="clef PN- supplier"/>
      <sheetName val="OTD"/>
      <sheetName val="Fiche"/>
      <sheetName val="Pareto manquants"/>
      <sheetName val="TABLEAU DE BORD PCO"/>
      <sheetName val="Mqts_Synthèse"/>
      <sheetName val="manquant par MSN"/>
      <sheetName val="Mqts_PCO"/>
      <sheetName val="Mqts_Valeurs"/>
      <sheetName val="180 days"/>
      <sheetName val="split usine"/>
      <sheetName val="NBRE PO"/>
      <sheetName val="QTY"/>
      <sheetName val="Missing parts"/>
      <sheetName val="PN manquants"/>
      <sheetName val="Mqts_Synthèse (2)"/>
      <sheetName val="retard moyen"/>
      <sheetName val="stations"/>
      <sheetName val="plan prod"/>
      <sheetName val="date station MSN"/>
      <sheetName val="OEM OTD BW"/>
      <sheetName val="Feuil2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4">
          <cell r="Q24">
            <v>114420</v>
          </cell>
        </row>
        <row r="25">
          <cell r="Q25">
            <v>116875</v>
          </cell>
        </row>
        <row r="26">
          <cell r="Q26">
            <v>112317</v>
          </cell>
        </row>
        <row r="27">
          <cell r="Q27">
            <v>34294495</v>
          </cell>
        </row>
        <row r="28">
          <cell r="Q28">
            <v>34294807</v>
          </cell>
        </row>
        <row r="29">
          <cell r="Q29">
            <v>117504</v>
          </cell>
        </row>
        <row r="30">
          <cell r="Q30">
            <v>100122</v>
          </cell>
        </row>
        <row r="31">
          <cell r="Q31">
            <v>112898</v>
          </cell>
        </row>
        <row r="32">
          <cell r="Q32">
            <v>116490</v>
          </cell>
        </row>
        <row r="33">
          <cell r="Q33">
            <v>109100</v>
          </cell>
        </row>
        <row r="34">
          <cell r="Q34">
            <v>100142</v>
          </cell>
        </row>
        <row r="35">
          <cell r="Q35">
            <v>100149</v>
          </cell>
        </row>
        <row r="36">
          <cell r="Q36">
            <v>102837</v>
          </cell>
        </row>
        <row r="37">
          <cell r="Q37">
            <v>101882</v>
          </cell>
        </row>
        <row r="38">
          <cell r="Q38">
            <v>100237</v>
          </cell>
        </row>
        <row r="39">
          <cell r="Q39">
            <v>117240</v>
          </cell>
        </row>
        <row r="40">
          <cell r="Q40">
            <v>120764</v>
          </cell>
        </row>
        <row r="41">
          <cell r="Q41">
            <v>112361</v>
          </cell>
        </row>
        <row r="42">
          <cell r="Q42">
            <v>119883</v>
          </cell>
        </row>
        <row r="43">
          <cell r="Q43">
            <v>100520</v>
          </cell>
        </row>
        <row r="44">
          <cell r="Q44">
            <v>109128</v>
          </cell>
        </row>
        <row r="45">
          <cell r="Q45">
            <v>121103</v>
          </cell>
        </row>
        <row r="46">
          <cell r="Q46">
            <v>34284678</v>
          </cell>
        </row>
        <row r="47">
          <cell r="Q47">
            <v>102094</v>
          </cell>
        </row>
        <row r="48">
          <cell r="Q48">
            <v>119318</v>
          </cell>
        </row>
        <row r="49">
          <cell r="Q49">
            <v>115434</v>
          </cell>
        </row>
        <row r="50">
          <cell r="Q50">
            <v>126274</v>
          </cell>
        </row>
        <row r="51">
          <cell r="Q51">
            <v>110750</v>
          </cell>
        </row>
        <row r="52">
          <cell r="Q52">
            <v>115638</v>
          </cell>
        </row>
        <row r="53">
          <cell r="Q53">
            <v>112129</v>
          </cell>
        </row>
        <row r="54">
          <cell r="Q54">
            <v>119946</v>
          </cell>
        </row>
        <row r="55">
          <cell r="Q55">
            <v>101073</v>
          </cell>
        </row>
        <row r="56">
          <cell r="Q56">
            <v>125140</v>
          </cell>
        </row>
        <row r="57">
          <cell r="Q57">
            <v>109107</v>
          </cell>
        </row>
        <row r="58">
          <cell r="Q58">
            <v>101166</v>
          </cell>
        </row>
        <row r="59">
          <cell r="Q59">
            <v>100781</v>
          </cell>
        </row>
        <row r="60">
          <cell r="Q60">
            <v>34297522</v>
          </cell>
        </row>
        <row r="61">
          <cell r="Q61">
            <v>101361</v>
          </cell>
        </row>
        <row r="62">
          <cell r="Q62">
            <v>113744</v>
          </cell>
        </row>
        <row r="63">
          <cell r="Q63">
            <v>34303561</v>
          </cell>
        </row>
        <row r="64">
          <cell r="Q64">
            <v>119663</v>
          </cell>
        </row>
        <row r="65">
          <cell r="Q65">
            <v>34254765</v>
          </cell>
        </row>
        <row r="66">
          <cell r="Q66">
            <v>117494</v>
          </cell>
        </row>
        <row r="67">
          <cell r="Q67">
            <v>115637</v>
          </cell>
        </row>
        <row r="68">
          <cell r="Q68">
            <v>115898</v>
          </cell>
        </row>
        <row r="69">
          <cell r="Q69">
            <v>115577</v>
          </cell>
        </row>
        <row r="70">
          <cell r="Q70">
            <v>112140</v>
          </cell>
        </row>
        <row r="71">
          <cell r="Q71">
            <v>109386</v>
          </cell>
        </row>
        <row r="72">
          <cell r="Q72">
            <v>103487</v>
          </cell>
        </row>
        <row r="73">
          <cell r="Q73">
            <v>119879</v>
          </cell>
        </row>
        <row r="74">
          <cell r="Q74">
            <v>201223</v>
          </cell>
        </row>
        <row r="75">
          <cell r="Q75">
            <v>100120</v>
          </cell>
        </row>
        <row r="76">
          <cell r="Q76" t="str">
            <v xml:space="preserve"> </v>
          </cell>
        </row>
        <row r="77">
          <cell r="Q77">
            <v>109155</v>
          </cell>
        </row>
        <row r="78">
          <cell r="Q78">
            <v>34167703</v>
          </cell>
        </row>
        <row r="79">
          <cell r="Q79">
            <v>123524</v>
          </cell>
        </row>
        <row r="80">
          <cell r="Q80">
            <v>114384</v>
          </cell>
        </row>
        <row r="81">
          <cell r="Q81">
            <v>34287584</v>
          </cell>
        </row>
        <row r="82">
          <cell r="Q82">
            <v>109225</v>
          </cell>
        </row>
        <row r="83">
          <cell r="Q83">
            <v>109452</v>
          </cell>
        </row>
        <row r="84">
          <cell r="Q84">
            <v>114482</v>
          </cell>
        </row>
        <row r="85">
          <cell r="Q85">
            <v>102020</v>
          </cell>
        </row>
        <row r="86">
          <cell r="Q86">
            <v>102084</v>
          </cell>
        </row>
        <row r="87">
          <cell r="Q87">
            <v>101966</v>
          </cell>
        </row>
        <row r="88">
          <cell r="Q88">
            <v>115163</v>
          </cell>
        </row>
        <row r="89">
          <cell r="Q89" t="e">
            <v>#N/A</v>
          </cell>
        </row>
        <row r="90">
          <cell r="Q90">
            <v>109246</v>
          </cell>
        </row>
        <row r="91">
          <cell r="Q91">
            <v>109277</v>
          </cell>
        </row>
        <row r="92">
          <cell r="Q92">
            <v>116749</v>
          </cell>
        </row>
        <row r="93">
          <cell r="Q93">
            <v>109272</v>
          </cell>
        </row>
        <row r="94">
          <cell r="Q94">
            <v>116718</v>
          </cell>
        </row>
        <row r="95">
          <cell r="Q95">
            <v>117511</v>
          </cell>
        </row>
        <row r="96">
          <cell r="Q96">
            <v>100878</v>
          </cell>
        </row>
        <row r="97">
          <cell r="Q97">
            <v>100140</v>
          </cell>
        </row>
        <row r="98">
          <cell r="Q98">
            <v>118826</v>
          </cell>
        </row>
        <row r="99">
          <cell r="Q99">
            <v>102556</v>
          </cell>
        </row>
        <row r="100">
          <cell r="Q100">
            <v>118558</v>
          </cell>
        </row>
        <row r="101">
          <cell r="Q101">
            <v>109300</v>
          </cell>
        </row>
        <row r="102">
          <cell r="Q102">
            <v>102699</v>
          </cell>
        </row>
        <row r="103">
          <cell r="Q103">
            <v>102711</v>
          </cell>
        </row>
        <row r="104">
          <cell r="Q104">
            <v>118663</v>
          </cell>
        </row>
        <row r="105">
          <cell r="Q105">
            <v>102493</v>
          </cell>
        </row>
        <row r="106">
          <cell r="Q106">
            <v>118138</v>
          </cell>
        </row>
        <row r="107">
          <cell r="Q107">
            <v>118610</v>
          </cell>
        </row>
        <row r="108">
          <cell r="Q108">
            <v>34301799</v>
          </cell>
        </row>
        <row r="109">
          <cell r="Q109">
            <v>112355</v>
          </cell>
        </row>
        <row r="110">
          <cell r="Q110">
            <v>34251004</v>
          </cell>
        </row>
        <row r="111">
          <cell r="Q111">
            <v>113828</v>
          </cell>
        </row>
        <row r="112">
          <cell r="Q112">
            <v>109305</v>
          </cell>
        </row>
        <row r="113">
          <cell r="Q113">
            <v>116726</v>
          </cell>
        </row>
        <row r="114">
          <cell r="Q114">
            <v>109113</v>
          </cell>
        </row>
        <row r="115">
          <cell r="Q115">
            <v>119873</v>
          </cell>
        </row>
        <row r="116">
          <cell r="Q116">
            <v>118977</v>
          </cell>
        </row>
        <row r="117">
          <cell r="Q117">
            <v>109327</v>
          </cell>
        </row>
        <row r="118">
          <cell r="Q118">
            <v>109323</v>
          </cell>
        </row>
        <row r="119">
          <cell r="Q119">
            <v>110614</v>
          </cell>
        </row>
        <row r="120">
          <cell r="Q120">
            <v>34296804</v>
          </cell>
        </row>
        <row r="121">
          <cell r="Q121">
            <v>103178</v>
          </cell>
        </row>
        <row r="122">
          <cell r="Q122">
            <v>100160</v>
          </cell>
        </row>
        <row r="123">
          <cell r="Q123">
            <v>100759</v>
          </cell>
        </row>
        <row r="124">
          <cell r="Q124">
            <v>114502</v>
          </cell>
        </row>
        <row r="125">
          <cell r="Q125">
            <v>116729</v>
          </cell>
        </row>
        <row r="126">
          <cell r="Q126">
            <v>112363</v>
          </cell>
        </row>
        <row r="127">
          <cell r="Q127">
            <v>109346</v>
          </cell>
        </row>
        <row r="128">
          <cell r="Q128">
            <v>116736</v>
          </cell>
        </row>
        <row r="129">
          <cell r="Q129">
            <v>123084</v>
          </cell>
        </row>
        <row r="130">
          <cell r="Q130">
            <v>123089</v>
          </cell>
        </row>
        <row r="131">
          <cell r="Q131">
            <v>123091</v>
          </cell>
        </row>
        <row r="132">
          <cell r="Q132">
            <v>114528</v>
          </cell>
        </row>
        <row r="133">
          <cell r="Q133">
            <v>103353</v>
          </cell>
        </row>
        <row r="134">
          <cell r="Q134">
            <v>118598</v>
          </cell>
        </row>
        <row r="135">
          <cell r="Q135">
            <v>117994</v>
          </cell>
        </row>
        <row r="136">
          <cell r="Q136">
            <v>109371</v>
          </cell>
        </row>
        <row r="137">
          <cell r="Q137">
            <v>103361</v>
          </cell>
        </row>
        <row r="138">
          <cell r="Q138">
            <v>103619</v>
          </cell>
        </row>
        <row r="139">
          <cell r="Q139">
            <v>114020</v>
          </cell>
        </row>
        <row r="140">
          <cell r="Q140">
            <v>109368</v>
          </cell>
        </row>
        <row r="141">
          <cell r="Q141">
            <v>109143</v>
          </cell>
        </row>
        <row r="142">
          <cell r="Q142">
            <v>118527</v>
          </cell>
        </row>
        <row r="143">
          <cell r="Q143">
            <v>121738</v>
          </cell>
        </row>
        <row r="144">
          <cell r="Q144">
            <v>125314</v>
          </cell>
        </row>
        <row r="145">
          <cell r="Q145">
            <v>103654</v>
          </cell>
        </row>
        <row r="146">
          <cell r="Q146">
            <v>103798</v>
          </cell>
        </row>
        <row r="147">
          <cell r="Q147">
            <v>116491</v>
          </cell>
        </row>
        <row r="148">
          <cell r="Q148">
            <v>100154</v>
          </cell>
        </row>
        <row r="149">
          <cell r="Q149">
            <v>110754</v>
          </cell>
        </row>
        <row r="150">
          <cell r="Q150">
            <v>103365</v>
          </cell>
        </row>
        <row r="151">
          <cell r="Q151">
            <v>120016</v>
          </cell>
        </row>
        <row r="152">
          <cell r="Q152">
            <v>114535</v>
          </cell>
        </row>
        <row r="153">
          <cell r="Q153">
            <v>119528</v>
          </cell>
        </row>
        <row r="154">
          <cell r="Q154">
            <v>119473</v>
          </cell>
        </row>
        <row r="155">
          <cell r="Q155">
            <v>109397</v>
          </cell>
        </row>
        <row r="156">
          <cell r="Q156">
            <v>34288147</v>
          </cell>
        </row>
      </sheetData>
      <sheetData sheetId="7">
        <row r="3">
          <cell r="A3" t="str">
            <v xml:space="preserve">KIDDE GRAVINER 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sFériés"/>
      <sheetName val="PFE Limites Technos suivant BJ"/>
    </sheetNames>
    <sheetDataSet>
      <sheetData sheetId="0">
        <row r="11">
          <cell r="B11">
            <v>37257</v>
          </cell>
          <cell r="C11">
            <v>37622</v>
          </cell>
          <cell r="D11">
            <v>37987</v>
          </cell>
          <cell r="F11">
            <v>38723</v>
          </cell>
          <cell r="G11">
            <v>39083</v>
          </cell>
          <cell r="H11">
            <v>39448</v>
          </cell>
        </row>
        <row r="12">
          <cell r="D12">
            <v>37988</v>
          </cell>
          <cell r="G12">
            <v>39084</v>
          </cell>
          <cell r="H12">
            <v>39449</v>
          </cell>
        </row>
        <row r="13">
          <cell r="D13">
            <v>38040</v>
          </cell>
          <cell r="E13">
            <v>38390</v>
          </cell>
          <cell r="F13">
            <v>38761</v>
          </cell>
          <cell r="G13">
            <v>39125</v>
          </cell>
        </row>
        <row r="14">
          <cell r="D14">
            <v>38075</v>
          </cell>
          <cell r="E14">
            <v>38401</v>
          </cell>
          <cell r="F14">
            <v>38772</v>
          </cell>
          <cell r="G14">
            <v>39136</v>
          </cell>
        </row>
        <row r="15">
          <cell r="B15">
            <v>37347</v>
          </cell>
          <cell r="C15">
            <v>37732</v>
          </cell>
          <cell r="D15">
            <v>38089</v>
          </cell>
          <cell r="E15">
            <v>38436</v>
          </cell>
          <cell r="F15">
            <v>38789</v>
          </cell>
          <cell r="G15">
            <v>39181</v>
          </cell>
          <cell r="H15">
            <v>39531</v>
          </cell>
        </row>
        <row r="16">
          <cell r="D16">
            <v>38090</v>
          </cell>
          <cell r="E16">
            <v>38439</v>
          </cell>
          <cell r="F16">
            <v>38824</v>
          </cell>
          <cell r="G16">
            <v>39153</v>
          </cell>
        </row>
        <row r="17">
          <cell r="D17">
            <v>38091</v>
          </cell>
          <cell r="F17">
            <v>38831</v>
          </cell>
          <cell r="G17">
            <v>39182</v>
          </cell>
        </row>
        <row r="18">
          <cell r="D18">
            <v>38092</v>
          </cell>
          <cell r="E18">
            <v>38453</v>
          </cell>
          <cell r="G18">
            <v>39202</v>
          </cell>
        </row>
        <row r="19">
          <cell r="D19">
            <v>38093</v>
          </cell>
          <cell r="E19">
            <v>38460</v>
          </cell>
        </row>
        <row r="20">
          <cell r="D20">
            <v>38103</v>
          </cell>
        </row>
        <row r="21">
          <cell r="B21">
            <v>37377</v>
          </cell>
          <cell r="C21">
            <v>37742</v>
          </cell>
          <cell r="D21">
            <v>38108</v>
          </cell>
          <cell r="F21">
            <v>38838</v>
          </cell>
          <cell r="G21">
            <v>39203</v>
          </cell>
          <cell r="H21">
            <v>39569</v>
          </cell>
        </row>
        <row r="22">
          <cell r="C22">
            <v>37743</v>
          </cell>
          <cell r="D22">
            <v>38124</v>
          </cell>
          <cell r="H22">
            <v>39570</v>
          </cell>
        </row>
        <row r="23">
          <cell r="C23">
            <v>37746</v>
          </cell>
          <cell r="D23">
            <v>38125</v>
          </cell>
        </row>
        <row r="24">
          <cell r="C24">
            <v>37747</v>
          </cell>
          <cell r="D24">
            <v>38126</v>
          </cell>
          <cell r="E24">
            <v>38488</v>
          </cell>
        </row>
        <row r="25">
          <cell r="C25">
            <v>37748</v>
          </cell>
          <cell r="E25">
            <v>38489</v>
          </cell>
        </row>
        <row r="26">
          <cell r="E26">
            <v>38516</v>
          </cell>
          <cell r="G26">
            <v>39209</v>
          </cell>
        </row>
        <row r="27">
          <cell r="B27">
            <v>37384</v>
          </cell>
          <cell r="C27">
            <v>37749</v>
          </cell>
          <cell r="D27">
            <v>38115</v>
          </cell>
          <cell r="F27">
            <v>38845</v>
          </cell>
          <cell r="G27">
            <v>39210</v>
          </cell>
          <cell r="H27">
            <v>39576</v>
          </cell>
        </row>
        <row r="28">
          <cell r="C28">
            <v>37750</v>
          </cell>
          <cell r="D28">
            <v>38117</v>
          </cell>
          <cell r="E28">
            <v>38476</v>
          </cell>
          <cell r="F28">
            <v>38846</v>
          </cell>
          <cell r="G28">
            <v>39220</v>
          </cell>
          <cell r="H28">
            <v>39577</v>
          </cell>
        </row>
        <row r="29">
          <cell r="B29">
            <v>37385</v>
          </cell>
          <cell r="C29">
            <v>37770</v>
          </cell>
          <cell r="D29">
            <v>38127</v>
          </cell>
          <cell r="E29">
            <v>38477</v>
          </cell>
          <cell r="F29">
            <v>38862</v>
          </cell>
          <cell r="G29">
            <v>39251</v>
          </cell>
        </row>
        <row r="30">
          <cell r="C30">
            <v>37771</v>
          </cell>
          <cell r="D30">
            <v>38128</v>
          </cell>
          <cell r="E30">
            <v>38478</v>
          </cell>
          <cell r="F30">
            <v>38863</v>
          </cell>
        </row>
        <row r="31">
          <cell r="B31">
            <v>37396</v>
          </cell>
          <cell r="C31">
            <v>37781</v>
          </cell>
          <cell r="D31">
            <v>38138</v>
          </cell>
          <cell r="F31">
            <v>38894</v>
          </cell>
        </row>
        <row r="32">
          <cell r="B32">
            <v>37451</v>
          </cell>
          <cell r="C32">
            <v>37816</v>
          </cell>
          <cell r="D32">
            <v>38182</v>
          </cell>
          <cell r="E32">
            <v>38547</v>
          </cell>
          <cell r="F32">
            <v>38912</v>
          </cell>
          <cell r="G32">
            <v>39300</v>
          </cell>
          <cell r="H32">
            <v>39666</v>
          </cell>
        </row>
        <row r="33">
          <cell r="B33">
            <v>37466</v>
          </cell>
          <cell r="C33">
            <v>37823</v>
          </cell>
          <cell r="D33">
            <v>38187</v>
          </cell>
          <cell r="E33">
            <v>38548</v>
          </cell>
          <cell r="G33">
            <v>39301</v>
          </cell>
          <cell r="H33">
            <v>39667</v>
          </cell>
        </row>
        <row r="34">
          <cell r="B34">
            <v>37467</v>
          </cell>
          <cell r="C34">
            <v>37824</v>
          </cell>
          <cell r="D34">
            <v>38188</v>
          </cell>
          <cell r="E34">
            <v>38554</v>
          </cell>
          <cell r="G34">
            <v>39302</v>
          </cell>
          <cell r="H34">
            <v>39668</v>
          </cell>
        </row>
        <row r="35">
          <cell r="B35">
            <v>37468</v>
          </cell>
          <cell r="C35">
            <v>37825</v>
          </cell>
          <cell r="D35">
            <v>38189</v>
          </cell>
          <cell r="E35">
            <v>38555</v>
          </cell>
          <cell r="G35">
            <v>39303</v>
          </cell>
          <cell r="H35">
            <v>39669</v>
          </cell>
        </row>
        <row r="36">
          <cell r="B36">
            <v>37469</v>
          </cell>
          <cell r="C36">
            <v>37826</v>
          </cell>
          <cell r="D36">
            <v>38190</v>
          </cell>
          <cell r="E36">
            <v>38558</v>
          </cell>
          <cell r="G36">
            <v>39304</v>
          </cell>
          <cell r="H36">
            <v>39670</v>
          </cell>
        </row>
        <row r="37">
          <cell r="B37">
            <v>37470</v>
          </cell>
          <cell r="C37">
            <v>37827</v>
          </cell>
          <cell r="D37">
            <v>38191</v>
          </cell>
          <cell r="E37">
            <v>38559</v>
          </cell>
          <cell r="G37">
            <v>39307</v>
          </cell>
          <cell r="H37">
            <v>39673</v>
          </cell>
        </row>
        <row r="38">
          <cell r="B38">
            <v>37473</v>
          </cell>
          <cell r="C38">
            <v>37830</v>
          </cell>
          <cell r="D38">
            <v>38194</v>
          </cell>
          <cell r="E38">
            <v>38560</v>
          </cell>
          <cell r="F38">
            <v>38922</v>
          </cell>
          <cell r="G38">
            <v>39308</v>
          </cell>
          <cell r="H38">
            <v>39674</v>
          </cell>
        </row>
        <row r="39">
          <cell r="B39">
            <v>37474</v>
          </cell>
          <cell r="C39">
            <v>37831</v>
          </cell>
          <cell r="D39">
            <v>38195</v>
          </cell>
          <cell r="E39">
            <v>38561</v>
          </cell>
          <cell r="F39">
            <v>38923</v>
          </cell>
          <cell r="G39">
            <v>39309</v>
          </cell>
          <cell r="H39">
            <v>39675</v>
          </cell>
        </row>
        <row r="40">
          <cell r="B40">
            <v>37475</v>
          </cell>
          <cell r="C40">
            <v>37832</v>
          </cell>
          <cell r="D40">
            <v>38196</v>
          </cell>
          <cell r="E40">
            <v>38562</v>
          </cell>
          <cell r="F40">
            <v>38924</v>
          </cell>
          <cell r="G40">
            <v>39310</v>
          </cell>
          <cell r="H40">
            <v>39676</v>
          </cell>
        </row>
        <row r="41">
          <cell r="B41">
            <v>37476</v>
          </cell>
          <cell r="C41">
            <v>37833</v>
          </cell>
          <cell r="D41">
            <v>38197</v>
          </cell>
          <cell r="F41">
            <v>38925</v>
          </cell>
          <cell r="G41">
            <v>39311</v>
          </cell>
          <cell r="H41">
            <v>39677</v>
          </cell>
        </row>
        <row r="42">
          <cell r="B42">
            <v>37477</v>
          </cell>
          <cell r="C42">
            <v>37834</v>
          </cell>
          <cell r="D42">
            <v>38198</v>
          </cell>
          <cell r="F42">
            <v>38926</v>
          </cell>
          <cell r="G42">
            <v>39314</v>
          </cell>
          <cell r="H42">
            <v>39680</v>
          </cell>
        </row>
        <row r="43">
          <cell r="C43">
            <v>37837</v>
          </cell>
          <cell r="D43">
            <v>38201</v>
          </cell>
          <cell r="E43">
            <v>38565</v>
          </cell>
          <cell r="F43">
            <v>38929</v>
          </cell>
          <cell r="G43">
            <v>39315</v>
          </cell>
          <cell r="H43">
            <v>39681</v>
          </cell>
        </row>
        <row r="44">
          <cell r="C44">
            <v>37838</v>
          </cell>
          <cell r="D44">
            <v>38202</v>
          </cell>
          <cell r="E44">
            <v>38566</v>
          </cell>
          <cell r="F44">
            <v>38930</v>
          </cell>
          <cell r="G44">
            <v>39316</v>
          </cell>
          <cell r="H44">
            <v>39682</v>
          </cell>
        </row>
        <row r="45">
          <cell r="C45">
            <v>37839</v>
          </cell>
          <cell r="D45">
            <v>38203</v>
          </cell>
          <cell r="E45">
            <v>38567</v>
          </cell>
          <cell r="F45">
            <v>38931</v>
          </cell>
          <cell r="G45">
            <v>39317</v>
          </cell>
          <cell r="H45">
            <v>39683</v>
          </cell>
        </row>
        <row r="46">
          <cell r="C46">
            <v>37840</v>
          </cell>
          <cell r="D46">
            <v>38204</v>
          </cell>
          <cell r="E46">
            <v>38568</v>
          </cell>
          <cell r="F46">
            <v>38932</v>
          </cell>
          <cell r="G46">
            <v>39318</v>
          </cell>
          <cell r="H46">
            <v>39684</v>
          </cell>
        </row>
        <row r="47">
          <cell r="C47">
            <v>37841</v>
          </cell>
          <cell r="D47">
            <v>38205</v>
          </cell>
          <cell r="E47">
            <v>38569</v>
          </cell>
          <cell r="F47">
            <v>38933</v>
          </cell>
        </row>
        <row r="48">
          <cell r="C48">
            <v>37844</v>
          </cell>
          <cell r="D48">
            <v>38208</v>
          </cell>
          <cell r="E48">
            <v>38574</v>
          </cell>
        </row>
        <row r="49">
          <cell r="C49">
            <v>37845</v>
          </cell>
          <cell r="D49">
            <v>38209</v>
          </cell>
          <cell r="E49">
            <v>38575</v>
          </cell>
          <cell r="F49">
            <v>38937</v>
          </cell>
        </row>
        <row r="50">
          <cell r="C50">
            <v>37846</v>
          </cell>
          <cell r="D50">
            <v>38210</v>
          </cell>
          <cell r="E50">
            <v>38576</v>
          </cell>
          <cell r="F50">
            <v>38938</v>
          </cell>
        </row>
        <row r="51">
          <cell r="C51">
            <v>37847</v>
          </cell>
          <cell r="D51">
            <v>38211</v>
          </cell>
          <cell r="F51">
            <v>38939</v>
          </cell>
        </row>
        <row r="52">
          <cell r="D52">
            <v>38212</v>
          </cell>
          <cell r="E52">
            <v>38580</v>
          </cell>
          <cell r="F52">
            <v>38940</v>
          </cell>
        </row>
        <row r="53">
          <cell r="E53">
            <v>38581</v>
          </cell>
          <cell r="F53">
            <v>38943</v>
          </cell>
        </row>
        <row r="54">
          <cell r="B54">
            <v>37483</v>
          </cell>
          <cell r="C54">
            <v>37848</v>
          </cell>
          <cell r="D54">
            <v>38214</v>
          </cell>
          <cell r="E54">
            <v>38579</v>
          </cell>
          <cell r="F54">
            <v>38944</v>
          </cell>
        </row>
        <row r="55">
          <cell r="F55">
            <v>38945</v>
          </cell>
        </row>
        <row r="56">
          <cell r="F56">
            <v>38985</v>
          </cell>
          <cell r="G56">
            <v>39349</v>
          </cell>
        </row>
        <row r="57">
          <cell r="B57">
            <v>37561</v>
          </cell>
          <cell r="C57">
            <v>37926</v>
          </cell>
          <cell r="D57">
            <v>38292</v>
          </cell>
          <cell r="E57">
            <v>38657</v>
          </cell>
          <cell r="F57">
            <v>39022</v>
          </cell>
          <cell r="G57">
            <v>39387</v>
          </cell>
          <cell r="H57">
            <v>39762</v>
          </cell>
        </row>
        <row r="58">
          <cell r="C58">
            <v>37935</v>
          </cell>
          <cell r="D58">
            <v>38303</v>
          </cell>
          <cell r="E58">
            <v>38666</v>
          </cell>
          <cell r="F58">
            <v>39023</v>
          </cell>
          <cell r="G58">
            <v>39388</v>
          </cell>
          <cell r="H58">
            <v>39763</v>
          </cell>
        </row>
        <row r="59">
          <cell r="C59">
            <v>37936</v>
          </cell>
          <cell r="D59">
            <v>38302</v>
          </cell>
          <cell r="E59">
            <v>38667</v>
          </cell>
        </row>
        <row r="60">
          <cell r="D60">
            <v>38348</v>
          </cell>
          <cell r="E60">
            <v>38614</v>
          </cell>
          <cell r="F60">
            <v>39077</v>
          </cell>
          <cell r="H60">
            <v>39807</v>
          </cell>
        </row>
        <row r="61">
          <cell r="D61">
            <v>38349</v>
          </cell>
          <cell r="E61">
            <v>38625</v>
          </cell>
          <cell r="F61">
            <v>39078</v>
          </cell>
          <cell r="H61">
            <v>39808</v>
          </cell>
        </row>
        <row r="62">
          <cell r="C62">
            <v>37977</v>
          </cell>
          <cell r="D62">
            <v>38350</v>
          </cell>
          <cell r="E62">
            <v>38649</v>
          </cell>
          <cell r="F62">
            <v>39079</v>
          </cell>
          <cell r="H62">
            <v>39811</v>
          </cell>
        </row>
        <row r="63">
          <cell r="B63">
            <v>37613</v>
          </cell>
          <cell r="C63">
            <v>37978</v>
          </cell>
          <cell r="D63">
            <v>38351</v>
          </cell>
          <cell r="E63">
            <v>38656</v>
          </cell>
          <cell r="F63">
            <v>39080</v>
          </cell>
          <cell r="H63">
            <v>39812</v>
          </cell>
        </row>
        <row r="64">
          <cell r="B64">
            <v>37614</v>
          </cell>
          <cell r="C64">
            <v>37979</v>
          </cell>
          <cell r="D64">
            <v>38352</v>
          </cell>
          <cell r="G64">
            <v>39440</v>
          </cell>
          <cell r="H64">
            <v>39813</v>
          </cell>
        </row>
        <row r="65">
          <cell r="B65">
            <v>37615</v>
          </cell>
          <cell r="C65">
            <v>37980</v>
          </cell>
          <cell r="D65">
            <v>38346</v>
          </cell>
          <cell r="E65">
            <v>38709</v>
          </cell>
          <cell r="F65">
            <v>39076</v>
          </cell>
          <cell r="G65">
            <v>39441</v>
          </cell>
          <cell r="H65">
            <v>39814</v>
          </cell>
        </row>
        <row r="66">
          <cell r="B66">
            <v>37616</v>
          </cell>
          <cell r="C66">
            <v>37981</v>
          </cell>
          <cell r="E66">
            <v>38712</v>
          </cell>
          <cell r="G66">
            <v>39442</v>
          </cell>
          <cell r="H66">
            <v>39815</v>
          </cell>
        </row>
        <row r="67">
          <cell r="B67">
            <v>37617</v>
          </cell>
          <cell r="C67">
            <v>37984</v>
          </cell>
          <cell r="E67">
            <v>38713</v>
          </cell>
          <cell r="G67">
            <v>39443</v>
          </cell>
        </row>
        <row r="68">
          <cell r="B68">
            <v>37620</v>
          </cell>
          <cell r="C68">
            <v>37985</v>
          </cell>
          <cell r="E68">
            <v>38714</v>
          </cell>
          <cell r="G68">
            <v>39444</v>
          </cell>
        </row>
        <row r="69">
          <cell r="B69">
            <v>37621</v>
          </cell>
          <cell r="C69">
            <v>37986</v>
          </cell>
          <cell r="E69">
            <v>38715</v>
          </cell>
          <cell r="G69">
            <v>39446</v>
          </cell>
        </row>
        <row r="70">
          <cell r="E70">
            <v>38716</v>
          </cell>
          <cell r="G70">
            <v>39447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atr"/>
      <sheetName val="detail"/>
      <sheetName val="Feuil1"/>
    </sheetNames>
    <sheetDataSet>
      <sheetData sheetId="0">
        <row r="24">
          <cell r="T24">
            <v>201004</v>
          </cell>
          <cell r="U24">
            <v>293</v>
          </cell>
          <cell r="V24">
            <v>2359</v>
          </cell>
          <cell r="W24">
            <v>737</v>
          </cell>
          <cell r="X24">
            <v>545</v>
          </cell>
          <cell r="Y24">
            <v>0</v>
          </cell>
        </row>
        <row r="25">
          <cell r="T25">
            <v>201005</v>
          </cell>
          <cell r="U25">
            <v>567</v>
          </cell>
          <cell r="V25">
            <v>3231</v>
          </cell>
          <cell r="W25">
            <v>285</v>
          </cell>
          <cell r="X25">
            <v>578</v>
          </cell>
          <cell r="Y25">
            <v>0</v>
          </cell>
        </row>
        <row r="26">
          <cell r="T26">
            <v>201006</v>
          </cell>
          <cell r="U26">
            <v>532</v>
          </cell>
          <cell r="V26">
            <v>4617</v>
          </cell>
          <cell r="W26">
            <v>344</v>
          </cell>
          <cell r="X26">
            <v>875</v>
          </cell>
          <cell r="Y26">
            <v>0</v>
          </cell>
        </row>
        <row r="27">
          <cell r="T27">
            <v>201007</v>
          </cell>
          <cell r="U27">
            <v>340</v>
          </cell>
          <cell r="V27">
            <v>4545</v>
          </cell>
          <cell r="W27">
            <v>593</v>
          </cell>
          <cell r="X27">
            <v>1021</v>
          </cell>
          <cell r="Y27">
            <v>0</v>
          </cell>
        </row>
        <row r="28">
          <cell r="T28">
            <v>201008</v>
          </cell>
          <cell r="U28">
            <v>845</v>
          </cell>
          <cell r="V28">
            <v>3558</v>
          </cell>
          <cell r="W28">
            <v>382</v>
          </cell>
          <cell r="X28">
            <v>1326</v>
          </cell>
          <cell r="Y28">
            <v>0</v>
          </cell>
        </row>
        <row r="29">
          <cell r="T29">
            <v>201009</v>
          </cell>
          <cell r="U29">
            <v>544</v>
          </cell>
          <cell r="V29">
            <v>5254</v>
          </cell>
          <cell r="W29">
            <v>885</v>
          </cell>
          <cell r="X29">
            <v>1435</v>
          </cell>
          <cell r="Y29">
            <v>2</v>
          </cell>
        </row>
        <row r="30">
          <cell r="T30">
            <v>201010</v>
          </cell>
          <cell r="U30">
            <v>415</v>
          </cell>
          <cell r="V30">
            <v>4540</v>
          </cell>
          <cell r="W30">
            <v>504</v>
          </cell>
          <cell r="X30">
            <v>1428</v>
          </cell>
          <cell r="Y30">
            <v>0</v>
          </cell>
        </row>
        <row r="31">
          <cell r="T31">
            <v>201011</v>
          </cell>
          <cell r="U31">
            <v>431</v>
          </cell>
          <cell r="V31">
            <v>5411</v>
          </cell>
          <cell r="W31">
            <v>397</v>
          </cell>
          <cell r="X31">
            <v>1630</v>
          </cell>
          <cell r="Y31">
            <v>0</v>
          </cell>
        </row>
        <row r="32">
          <cell r="T32">
            <v>201012</v>
          </cell>
          <cell r="U32">
            <v>559</v>
          </cell>
          <cell r="V32">
            <v>4129</v>
          </cell>
          <cell r="W32">
            <v>608</v>
          </cell>
          <cell r="X32">
            <v>2144</v>
          </cell>
          <cell r="Y32">
            <v>1</v>
          </cell>
        </row>
        <row r="33">
          <cell r="T33">
            <v>201101</v>
          </cell>
          <cell r="U33">
            <v>769</v>
          </cell>
          <cell r="V33">
            <v>5206</v>
          </cell>
          <cell r="W33">
            <v>698</v>
          </cell>
          <cell r="X33">
            <v>1584</v>
          </cell>
          <cell r="Y33">
            <v>3</v>
          </cell>
        </row>
        <row r="34">
          <cell r="T34">
            <v>201102</v>
          </cell>
          <cell r="U34">
            <v>472</v>
          </cell>
          <cell r="V34">
            <v>3940</v>
          </cell>
          <cell r="W34">
            <v>306</v>
          </cell>
          <cell r="X34">
            <v>1576</v>
          </cell>
          <cell r="Y34">
            <v>3</v>
          </cell>
        </row>
        <row r="35">
          <cell r="T35">
            <v>201103</v>
          </cell>
          <cell r="U35">
            <v>467</v>
          </cell>
          <cell r="V35">
            <v>5325</v>
          </cell>
          <cell r="W35">
            <v>822</v>
          </cell>
          <cell r="X35">
            <v>2127</v>
          </cell>
          <cell r="Y35">
            <v>3</v>
          </cell>
        </row>
        <row r="36">
          <cell r="T36">
            <v>201104</v>
          </cell>
          <cell r="U36">
            <v>983</v>
          </cell>
          <cell r="V36">
            <v>3808</v>
          </cell>
          <cell r="W36">
            <v>478</v>
          </cell>
          <cell r="X36">
            <v>1551</v>
          </cell>
          <cell r="Y36">
            <v>7</v>
          </cell>
        </row>
        <row r="37">
          <cell r="T37">
            <v>201105</v>
          </cell>
          <cell r="U37">
            <v>1041</v>
          </cell>
          <cell r="V37">
            <v>4901</v>
          </cell>
          <cell r="W37">
            <v>471</v>
          </cell>
          <cell r="X37">
            <v>1971</v>
          </cell>
          <cell r="Y37">
            <v>82</v>
          </cell>
        </row>
        <row r="38">
          <cell r="T38">
            <v>201106</v>
          </cell>
          <cell r="U38">
            <v>922</v>
          </cell>
          <cell r="V38">
            <v>4530</v>
          </cell>
          <cell r="W38">
            <v>630</v>
          </cell>
          <cell r="X38">
            <v>1831</v>
          </cell>
          <cell r="Y38">
            <v>64</v>
          </cell>
        </row>
        <row r="39">
          <cell r="T39">
            <v>201107</v>
          </cell>
          <cell r="U39">
            <v>702</v>
          </cell>
          <cell r="V39">
            <v>4483</v>
          </cell>
          <cell r="W39">
            <v>703</v>
          </cell>
          <cell r="X39">
            <v>1880</v>
          </cell>
          <cell r="Y39">
            <v>196</v>
          </cell>
        </row>
        <row r="40">
          <cell r="T40">
            <v>201108</v>
          </cell>
          <cell r="U40">
            <v>781</v>
          </cell>
          <cell r="V40">
            <v>5232</v>
          </cell>
          <cell r="W40">
            <v>531</v>
          </cell>
          <cell r="X40">
            <v>2297</v>
          </cell>
          <cell r="Y40">
            <v>424</v>
          </cell>
        </row>
        <row r="41">
          <cell r="T41">
            <v>201109</v>
          </cell>
          <cell r="U41">
            <v>538</v>
          </cell>
          <cell r="V41">
            <v>5062</v>
          </cell>
          <cell r="W41">
            <v>720</v>
          </cell>
          <cell r="X41">
            <v>1144</v>
          </cell>
          <cell r="Y41">
            <v>1853</v>
          </cell>
        </row>
      </sheetData>
      <sheetData sheetId="1"/>
      <sheetData sheetId="2"/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AA"/>
      <sheetName val="AGENDA"/>
      <sheetName val="SCAM"/>
      <sheetName val="fuselage"/>
      <sheetName val="tail"/>
      <sheetName val="AA OSW  TRACKING graph"/>
      <sheetName val="Fuselage Deferred Items (2)"/>
      <sheetName val="PV ALN "/>
      <sheetName val="AA OSW tracking (2)"/>
      <sheetName val="am BURN"/>
      <sheetName val="AM reactivity %"/>
      <sheetName val="END ALENIA"/>
      <sheetName val="cover (2)"/>
      <sheetName val="EADS OSW TRACKING graph"/>
      <sheetName val="airbus chart"/>
      <sheetName val="AIRBUS SOG  PV BURN"/>
      <sheetName val="AIRBUS OSW tracking sog"/>
      <sheetName val="Feuil1"/>
      <sheetName val="end"/>
      <sheetName val="AA pom followup"/>
      <sheetName val="AIRBUS OSW tracking ELEC"/>
      <sheetName val="AIRBUS ELEC  PV BURN (2)"/>
      <sheetName val="start 45 (2)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AM4" t="str">
            <v>W9</v>
          </cell>
          <cell r="AN4" t="str">
            <v>W10</v>
          </cell>
          <cell r="AO4" t="str">
            <v>W11</v>
          </cell>
          <cell r="AP4" t="str">
            <v>W12</v>
          </cell>
          <cell r="AQ4" t="str">
            <v>W13</v>
          </cell>
          <cell r="AR4" t="str">
            <v>W14</v>
          </cell>
          <cell r="AS4" t="str">
            <v>W15</v>
          </cell>
          <cell r="AT4" t="str">
            <v>W16</v>
          </cell>
          <cell r="AU4" t="str">
            <v>W17</v>
          </cell>
          <cell r="AV4" t="str">
            <v>W18</v>
          </cell>
          <cell r="AW4" t="str">
            <v>W19</v>
          </cell>
          <cell r="AX4" t="str">
            <v>W20</v>
          </cell>
          <cell r="AY4" t="str">
            <v>W21</v>
          </cell>
          <cell r="AZ4" t="str">
            <v>W22</v>
          </cell>
          <cell r="BA4" t="str">
            <v>W23</v>
          </cell>
          <cell r="BB4" t="str">
            <v>W24</v>
          </cell>
          <cell r="BC4" t="str">
            <v>W25</v>
          </cell>
        </row>
        <row r="167">
          <cell r="AM167">
            <v>48</v>
          </cell>
          <cell r="AN167">
            <v>-8</v>
          </cell>
          <cell r="AO167">
            <v>22</v>
          </cell>
          <cell r="AP167">
            <v>0</v>
          </cell>
          <cell r="AQ167">
            <v>41</v>
          </cell>
          <cell r="AR167">
            <v>47</v>
          </cell>
          <cell r="AS167">
            <v>-1</v>
          </cell>
          <cell r="AT167">
            <v>16</v>
          </cell>
          <cell r="AU167">
            <v>41</v>
          </cell>
          <cell r="AV167">
            <v>1</v>
          </cell>
          <cell r="AW167">
            <v>52</v>
          </cell>
          <cell r="AX167">
            <v>16</v>
          </cell>
          <cell r="AY167">
            <v>24</v>
          </cell>
          <cell r="AZ167">
            <v>0</v>
          </cell>
          <cell r="BA167">
            <v>69</v>
          </cell>
          <cell r="BB167">
            <v>1</v>
          </cell>
          <cell r="BC167">
            <v>5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AMs month"/>
      <sheetName val="Data Day"/>
      <sheetName val="AMs month %"/>
      <sheetName val="DATA month"/>
      <sheetName val="Airbus AM closure delay"/>
      <sheetName val="Airbus AM closure delay 1"/>
      <sheetName val="opened AM (January)"/>
      <sheetName val="opened AM(February)"/>
      <sheetName val="opened AM (March)"/>
      <sheetName val="Opened AM (April)"/>
      <sheetName val="Opened AM (May)"/>
      <sheetName val="Opened AM (June)"/>
      <sheetName val="Opened AM (July)"/>
      <sheetName val="Opened AM (August)"/>
      <sheetName val="Opened AM (September)"/>
      <sheetName val="Opened AM (October)"/>
      <sheetName val="Opened AM (November)"/>
      <sheetName val="Opened AM (December)"/>
    </sheetNames>
    <sheetDataSet>
      <sheetData sheetId="0"/>
      <sheetData sheetId="1"/>
      <sheetData sheetId="2"/>
      <sheetData sheetId="3">
        <row r="20">
          <cell r="B20" t="str">
            <v>0D to 2D</v>
          </cell>
          <cell r="C20" t="str">
            <v>3D to 7D</v>
          </cell>
        </row>
        <row r="21">
          <cell r="A21" t="str">
            <v>January</v>
          </cell>
          <cell r="B21">
            <v>0.29032258064516131</v>
          </cell>
          <cell r="C21">
            <v>0.5053763440860215</v>
          </cell>
        </row>
        <row r="22">
          <cell r="A22" t="str">
            <v>February</v>
          </cell>
          <cell r="B22">
            <v>0.34285714285714286</v>
          </cell>
          <cell r="C22">
            <v>0.2</v>
          </cell>
        </row>
        <row r="23">
          <cell r="A23" t="str">
            <v xml:space="preserve">March </v>
          </cell>
        </row>
        <row r="24">
          <cell r="A24" t="str">
            <v xml:space="preserve">April </v>
          </cell>
        </row>
        <row r="25">
          <cell r="A25" t="str">
            <v xml:space="preserve">May </v>
          </cell>
        </row>
        <row r="26">
          <cell r="A26" t="str">
            <v xml:space="preserve">June </v>
          </cell>
        </row>
        <row r="27">
          <cell r="A27" t="str">
            <v xml:space="preserve">July </v>
          </cell>
        </row>
        <row r="28">
          <cell r="A28" t="str">
            <v xml:space="preserve">August </v>
          </cell>
        </row>
        <row r="29">
          <cell r="A29" t="str">
            <v xml:space="preserve">September </v>
          </cell>
        </row>
        <row r="30">
          <cell r="A30" t="str">
            <v xml:space="preserve">October </v>
          </cell>
        </row>
        <row r="31">
          <cell r="A31" t="str">
            <v xml:space="preserve">November </v>
          </cell>
        </row>
        <row r="32">
          <cell r="A32" t="str">
            <v xml:space="preserve">Décember 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s month"/>
      <sheetName val="AMs month %"/>
      <sheetName val="Data month"/>
      <sheetName val="ALENIA AM closure delay"/>
      <sheetName val="opened AM (January)"/>
      <sheetName val="opened AM(February)"/>
      <sheetName val="opened AM (March)"/>
      <sheetName val="Opened AM (April)"/>
      <sheetName val="Opened AM (May)"/>
      <sheetName val="Opened AM (June)"/>
      <sheetName val="Opened AM (July)"/>
      <sheetName val="Opened AM (August)"/>
      <sheetName val="Opened AM (September)"/>
      <sheetName val="Opened AM (October)"/>
      <sheetName val="Opened AM (November)"/>
      <sheetName val="Opened AM (December)"/>
      <sheetName val="Data day"/>
      <sheetName val="Table"/>
    </sheetNames>
    <sheetDataSet>
      <sheetData sheetId="0"/>
      <sheetData sheetId="1">
        <row r="20">
          <cell r="B20" t="str">
            <v>0D to 2D</v>
          </cell>
          <cell r="C20" t="str">
            <v>3D to 7D</v>
          </cell>
          <cell r="D20" t="str">
            <v>8D to 15D</v>
          </cell>
          <cell r="E20" t="str">
            <v>Plus</v>
          </cell>
        </row>
        <row r="21">
          <cell r="A21" t="str">
            <v>January</v>
          </cell>
          <cell r="B21">
            <v>0.42545109211775878</v>
          </cell>
          <cell r="C21">
            <v>0.34283000949667614</v>
          </cell>
          <cell r="D21">
            <v>0.14593225704336815</v>
          </cell>
          <cell r="E21">
            <v>8.5786641342196893E-2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G583F9" refreshedDate="42677.663174189816" createdVersion="4" refreshedVersion="4" minRefreshableVersion="3" recordCount="296">
  <cacheSource type="worksheet">
    <worksheetSource ref="A4:W300" sheet="Points Ouverts"/>
  </cacheSource>
  <cacheFields count="23">
    <cacheField name="MSN" numFmtId="0">
      <sharedItems containsSemiMixedTypes="0" containsString="0" containsNumber="1" containsInteger="1" minValue="1212" maxValue="1422" count="33">
        <n v="1379"/>
        <n v="1372"/>
        <n v="1375"/>
        <n v="1381"/>
        <n v="1384"/>
        <n v="1367"/>
        <n v="1382"/>
        <n v="1373"/>
        <n v="1374"/>
        <n v="1383"/>
        <n v="1212"/>
        <n v="1215"/>
        <n v="1385"/>
        <n v="1386"/>
        <n v="1388"/>
        <n v="1389"/>
        <n v="1387"/>
        <n v="1391"/>
        <n v="1213"/>
        <n v="1214"/>
        <n v="1390"/>
        <n v="1392"/>
        <n v="1393"/>
        <n v="1394"/>
        <n v="1395"/>
        <n v="1396"/>
        <n v="1397"/>
        <n v="1398"/>
        <n v="1399"/>
        <n v="1400"/>
        <n v="1420"/>
        <n v="1421"/>
        <n v="1422"/>
      </sharedItems>
    </cacheField>
    <cacheField name="MODEL" numFmtId="0">
      <sharedItems/>
    </cacheField>
    <cacheField name="LOCALISATION" numFmtId="0">
      <sharedItems/>
    </cacheField>
    <cacheField name="TYPE" numFmtId="0">
      <sharedItems count="5">
        <s v="DEROG"/>
        <s v="PARA"/>
        <s v="ESSAIS"/>
        <s v="PL"/>
        <s v="AM"/>
      </sharedItems>
    </cacheField>
    <cacheField name="REFERENCE" numFmtId="0">
      <sharedItems/>
    </cacheField>
    <cacheField name="DESCRIPTION" numFmtId="0">
      <sharedItems/>
    </cacheField>
    <cacheField name="PHASE" numFmtId="0">
      <sharedItems/>
    </cacheField>
    <cacheField name="Date import" numFmtId="14">
      <sharedItems containsSemiMixedTypes="0" containsNonDate="0" containsDate="1" containsString="0" minDate="2016-08-30T00:00:00" maxDate="2016-11-04T00:00:00"/>
    </cacheField>
    <cacheField name="LIVRAISON VOILURE" numFmtId="14">
      <sharedItems containsNonDate="0" containsDate="1" containsString="0" containsBlank="1" minDate="2016-06-20T11:30:00" maxDate="2106-10-07T10:00:00"/>
    </cacheField>
    <cacheField name="Fournisseur" numFmtId="0">
      <sharedItems/>
    </cacheField>
    <cacheField name="FOLIO" numFmtId="0">
      <sharedItems/>
    </cacheField>
    <cacheField name="EC" numFmtId="0">
      <sharedItems/>
    </cacheField>
    <cacheField name="NOM EC" numFmtId="0">
      <sharedItems/>
    </cacheField>
    <cacheField name="STATUT" numFmtId="0">
      <sharedItems containsBlank="1"/>
    </cacheField>
    <cacheField name="DATE DE CLOTURE" numFmtId="0">
      <sharedItems containsBlank="1"/>
    </cacheField>
    <cacheField name="KIT" numFmtId="0">
      <sharedItems containsBlank="1"/>
    </cacheField>
    <cacheField name="DATE MEETING" numFmtId="0">
      <sharedItems containsNonDate="0" containsDate="1" containsString="0" containsBlank="1" minDate="2016-10-11T00:00:00" maxDate="2016-11-04T00:00:00"/>
    </cacheField>
    <cacheField name="DISPO KIT" numFmtId="0">
      <sharedItems containsBlank="1"/>
    </cacheField>
    <cacheField name="ACTION" numFmtId="0">
      <sharedItems/>
    </cacheField>
    <cacheField name="RESPONSABLE" numFmtId="0">
      <sharedItems/>
    </cacheField>
    <cacheField name="DATE INTER OU APPRO" numFmtId="14">
      <sharedItems containsDate="1" containsBlank="1" containsMixedTypes="1" minDate="2016-10-19T00:00:00" maxDate="2016-10-20T00:00:00"/>
    </cacheField>
    <cacheField name="COMMENTAIRES" numFmtId="0">
      <sharedItems containsBlank="1"/>
    </cacheField>
    <cacheField name="Passage piste" numFmtId="0">
      <sharedItems containsNonDate="0" containsDate="1" containsString="0" containsBlank="1" minDate="2016-11-04T00:00:00" maxDate="2016-12-1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6">
  <r>
    <x v="0"/>
    <s v="ATR72"/>
    <s v="5 Chaine B"/>
    <x v="0"/>
    <s v="C DER SO-005033264"/>
    <s v="DER SO-005033264"/>
    <s v="ALESAGE HORS TOLERANCE FERRURE N14 VOLET EXTERNE D"/>
    <d v="2016-10-27T00:00:00"/>
    <d v="2016-08-11T10:00:00"/>
    <s v="SO"/>
    <s v="5_1"/>
    <s v="SE000"/>
    <s v="COMPLETE WING"/>
    <s v="INP"/>
    <s v="EC:SE921 ATA:57"/>
    <s v="SN:CAT3072"/>
    <d v="2016-11-02T00:00:00"/>
    <s v="LUDOVIC MARCOUILLER"/>
    <s v="600 Decision : Airworthiness"/>
    <s v="NAV ATR"/>
    <s v="C    FW   FWCO"/>
    <m/>
    <d v="2016-11-04T00:00:00"/>
  </r>
  <r>
    <x v="1"/>
    <s v="ATR72"/>
    <s v="5 Chaine B"/>
    <x v="1"/>
    <s v="G S25.SH166.CQ.1372.01.B       00"/>
    <s v="NORIA CLOISONS"/>
    <s v="CHANGEMENT DES CLOISONS CENTRALE ET FOND  INTERVENTION FAL PAR AAA"/>
    <d v="2016-11-02T00:00:00"/>
    <d v="2016-07-06T12:00:00"/>
    <s v="CQ"/>
    <s v="5_1"/>
    <s v="SH166"/>
    <s v="MODULE TOILET"/>
    <m/>
    <m/>
    <s v="O"/>
    <m/>
    <m/>
    <s v="Point à Faire"/>
    <s v="INTERVENTION STELIA"/>
    <m/>
    <s v="Noria toilette STECO"/>
    <d v="2016-11-08T00:00:00"/>
  </r>
  <r>
    <x v="2"/>
    <s v="ATR72"/>
    <s v="5 Chaine B"/>
    <x v="1"/>
    <s v="G S25.SH166.CQ.1375.01.B       00"/>
    <s v="NORIA CLOISONS"/>
    <s v="CHANGEMENT DES CLOISONS CENTRALE E FOND   INTERVENTION FAL PAR AAA"/>
    <d v="2016-11-02T00:00:00"/>
    <d v="2016-07-20T10:00:00"/>
    <s v="CQ"/>
    <s v="5_1"/>
    <s v="SH166"/>
    <s v="MODULE TOILET"/>
    <m/>
    <m/>
    <s v="O"/>
    <m/>
    <m/>
    <s v="Point à Faire"/>
    <s v="INTERVENTION STELIA"/>
    <m/>
    <s v="Noria toilette STECO"/>
    <d v="2016-11-09T00:00:00"/>
  </r>
  <r>
    <x v="3"/>
    <s v="ATR72"/>
    <s v="5 Chaine B"/>
    <x v="1"/>
    <s v="G 9.54.SF720.SOG.10866.01B/10"/>
    <s v="MONTAGE ENTREE D'AIR"/>
    <s v="PHASE 10 MONTAGE D'AIR "/>
    <d v="2016-08-30T00:00:00"/>
    <d v="2016-08-19T15:00:00"/>
    <s v="SO"/>
    <s v="5_1"/>
    <s v="SF720"/>
    <s v="AIR INTAKE ASSEMBLY LEFT"/>
    <m/>
    <m/>
    <s v="O"/>
    <m/>
    <m/>
    <s v="Point à Solder"/>
    <s v="QUAL STELIA"/>
    <m/>
    <s v="Point à annuler car fait par ATR"/>
    <d v="2016-11-10T00:00:00"/>
  </r>
  <r>
    <x v="3"/>
    <s v="ATR72"/>
    <s v="5 Chaine B"/>
    <x v="2"/>
    <s v="D 9.54.SF720.SOG.10866.01B/11"/>
    <s v="ESSAIS ENTREE D'AIR"/>
    <s v="PHASE 11 ESSAIS ENTREE D'AIR "/>
    <d v="2016-08-30T00:00:00"/>
    <d v="2016-08-19T15:00:00"/>
    <s v="SO"/>
    <s v="5_4"/>
    <s v="SF720"/>
    <s v="AIR INTAKE ASSEMBLY LEFT"/>
    <m/>
    <m/>
    <s v="N"/>
    <m/>
    <m/>
    <s v="Point à Solder"/>
    <s v="QUAL STELIA"/>
    <m/>
    <s v="OF envoyé à Mérignac le 25/10/2016"/>
    <d v="2016-11-10T00:00:00"/>
  </r>
  <r>
    <x v="3"/>
    <s v="ATR72"/>
    <s v="5 Chaine B"/>
    <x v="1"/>
    <s v="G 9.54.SF721.SOG.10867.01B/10"/>
    <s v="MONTAGE ENTREE D'AIR"/>
    <s v="PHASE 10 MONTAGE ENTREE D'AIR "/>
    <d v="2016-09-05T00:00:00"/>
    <d v="2016-08-19T15:00:00"/>
    <s v="SO"/>
    <s v="5_1"/>
    <s v="SF721"/>
    <s v="AIR INTAKE ASSEMBLY RIGHT"/>
    <m/>
    <m/>
    <s v="O"/>
    <m/>
    <m/>
    <s v="Point à Solder"/>
    <s v="QUAL STELIA"/>
    <m/>
    <s v="OF envoyé à Mérignac le 25/10/2016"/>
    <d v="2016-11-10T00:00:00"/>
  </r>
  <r>
    <x v="3"/>
    <s v="ATR72"/>
    <s v="5 Chaine B"/>
    <x v="2"/>
    <s v="D 9.54.SF721.SOG.10867.01B/11"/>
    <s v="ESSAIS ENTREE D'AIR"/>
    <s v="PHASE 11 ESSAIS ENTREE D'AIR "/>
    <d v="2016-09-05T00:00:00"/>
    <d v="2016-08-19T15:00:00"/>
    <s v="SO"/>
    <s v="5_4"/>
    <s v="SF721"/>
    <s v="AIR INTAKE ASSEMBLY RIGHT"/>
    <m/>
    <m/>
    <s v="N"/>
    <m/>
    <m/>
    <s v="Point à Solder"/>
    <s v="QUAL STELIA"/>
    <m/>
    <s v="OF envoyé à Mérignac le 25/10/2016"/>
    <d v="2016-11-10T00:00:00"/>
  </r>
  <r>
    <x v="4"/>
    <s v="ATR72"/>
    <s v="5 Chaine B"/>
    <x v="1"/>
    <s v="G 9.54.SF720.SOG.10870.01B/10"/>
    <s v="MONTAGE ENTREE D'AIR"/>
    <s v="PHASE 10 MONTAGE ENTREE D'AIR "/>
    <d v="2016-09-08T00:00:00"/>
    <d v="2016-09-02T11:00:00"/>
    <s v="SO"/>
    <s v="5_1"/>
    <s v="SF720"/>
    <s v="AIR INTAKE ASSEMBLY LEFT"/>
    <m/>
    <m/>
    <s v="O"/>
    <m/>
    <m/>
    <s v="Point à Solder"/>
    <s v="QUAL STELIA"/>
    <m/>
    <m/>
    <d v="2016-11-10T00:00:00"/>
  </r>
  <r>
    <x v="4"/>
    <s v="ATR72"/>
    <s v="5 Chaine B"/>
    <x v="1"/>
    <s v="G 9.54.SF721.SOG.10870.01B/10"/>
    <s v="MONTAGE ENTREE D'AIR"/>
    <s v="PHASE 10 MONTAGE ENTREE D'AIR "/>
    <d v="2016-09-08T00:00:00"/>
    <d v="2016-09-02T11:00:00"/>
    <s v="SO"/>
    <s v="5_1"/>
    <s v="SF721"/>
    <s v="AIR INTAKE ASSEMBLY RIGHT"/>
    <m/>
    <m/>
    <s v="O"/>
    <m/>
    <m/>
    <s v="Point à Solder"/>
    <s v="QUAL STELIA"/>
    <m/>
    <m/>
    <d v="2016-11-10T00:00:00"/>
  </r>
  <r>
    <x v="3"/>
    <s v="ATR72"/>
    <s v="5 Chaine B"/>
    <x v="0"/>
    <s v="C 9.54.SF720.SOG.10866.01B/20"/>
    <s v="DER SO-XXXXXXXX"/>
    <s v="PHASE 20 DER OUVERTE A LA RECEPTION DE L'EA POUR DIVERGENCE THEORIQUE"/>
    <d v="2016-10-28T00:00:00"/>
    <d v="2016-08-19T15:00:00"/>
    <s v="SO"/>
    <s v="5_1"/>
    <s v="SF720"/>
    <s v="AIR INTAKE ASSEMBLY LEFT"/>
    <m/>
    <m/>
    <s v="N"/>
    <m/>
    <m/>
    <s v="A/C à mettre en conf"/>
    <s v="ATR QUALITE"/>
    <m/>
    <m/>
    <d v="2016-11-10T00:00:00"/>
  </r>
  <r>
    <x v="3"/>
    <s v="ATR72"/>
    <s v="5 Chaine B"/>
    <x v="0"/>
    <s v="C 9.54.SF721.SOG.10867.01B/20"/>
    <s v="DER SO-XXXXX"/>
    <s v="PHASE 20 DER OUVERTE A LA RECEPTION DE L'EA POUR DIVERGENCE AU THEORIQU"/>
    <d v="2016-10-28T00:00:00"/>
    <d v="2016-08-19T15:00:00"/>
    <s v="SO"/>
    <s v="5_1"/>
    <s v="SF721"/>
    <s v="AIR INTAKE ASSEMBLY RIGHT"/>
    <m/>
    <m/>
    <s v="N"/>
    <m/>
    <m/>
    <s v="A/C à mettre en conf"/>
    <s v="ATR QUALITE"/>
    <m/>
    <m/>
    <d v="2016-11-10T00:00:00"/>
  </r>
  <r>
    <x v="4"/>
    <s v="ATR72"/>
    <s v="5 Chaine B"/>
    <x v="2"/>
    <s v="D 9.54.SF720.SOG.10870.01B/11"/>
    <s v="ESSAIS ENTREE D'AIR"/>
    <s v="PHASE 11 ESSAIS ENTREE D'AIR "/>
    <d v="2016-09-08T00:00:00"/>
    <d v="2016-09-02T11:00:00"/>
    <s v="SO"/>
    <s v="5_4"/>
    <s v="SF720"/>
    <s v="AIR INTAKE ASSEMBLY LEFT"/>
    <m/>
    <m/>
    <s v="N"/>
    <m/>
    <m/>
    <s v="Point à Solder"/>
    <s v="QUAL STELIA"/>
    <m/>
    <m/>
    <d v="2016-11-10T00:00:00"/>
  </r>
  <r>
    <x v="4"/>
    <s v="ATR72"/>
    <s v="5 Chaine B"/>
    <x v="2"/>
    <s v="D 9.54.SF721.SOG.10870.01B/11"/>
    <s v="ESSAIS ENTREE D'AIR"/>
    <s v="PHASE 11 ESSAIS ENTREE D'AIR "/>
    <d v="2016-09-08T00:00:00"/>
    <d v="2016-09-02T11:00:00"/>
    <s v="SO"/>
    <s v="5_4"/>
    <s v="SF721"/>
    <s v="AIR INTAKE ASSEMBLY RIGHT"/>
    <m/>
    <m/>
    <s v="N"/>
    <m/>
    <m/>
    <s v="Point à Solder"/>
    <s v="QUAL STELIA"/>
    <m/>
    <m/>
    <d v="2016-11-10T00:00:00"/>
  </r>
  <r>
    <x v="4"/>
    <s v="ATR72"/>
    <s v="5 Chaine B"/>
    <x v="0"/>
    <s v="C 9.54.SF720.SOG.10870.01B/20"/>
    <s v="DER SO-XXXXXX"/>
    <s v="PHASE 20 DER OUVERTE A LA RECEPTION DE L'EA POUR DIVERGENCE AU THEORIQU"/>
    <d v="2016-10-28T00:00:00"/>
    <d v="2016-09-02T11:00:00"/>
    <s v="SO"/>
    <s v="5_1"/>
    <s v="SF720"/>
    <s v="AIR INTAKE ASSEMBLY LEFT"/>
    <m/>
    <m/>
    <s v="N"/>
    <m/>
    <m/>
    <s v="A/C à mettre en conf"/>
    <s v="ATR QUALITE"/>
    <m/>
    <m/>
    <d v="2016-11-10T00:00:00"/>
  </r>
  <r>
    <x v="4"/>
    <s v="ATR72"/>
    <s v="5 Chaine B"/>
    <x v="0"/>
    <s v="C 9.54.SF721.SOG.10870.01B/20"/>
    <s v="DER SO-XXXXX"/>
    <s v="PHASE 20 DER OUVERTE A LA RECEPTION DE L'EA POUR DIVERGENCE AU THEORIQU"/>
    <d v="2016-10-28T00:00:00"/>
    <d v="2016-09-02T11:00:00"/>
    <s v="SO"/>
    <s v="5_1"/>
    <s v="SF721"/>
    <s v="AIR INTAKE ASSEMBLY RIGHT"/>
    <m/>
    <m/>
    <s v="N"/>
    <m/>
    <m/>
    <s v="A/C à mettre en conf"/>
    <s v="ATR QUALITE"/>
    <m/>
    <m/>
    <d v="2016-11-10T00:00:00"/>
  </r>
  <r>
    <x v="5"/>
    <s v="ATR72"/>
    <s v="5 Chaine B"/>
    <x v="1"/>
    <s v="G S25.SH166.CQ.1367.01.B       00"/>
    <s v="NORIA CLOISONS"/>
    <s v="CHANGEMENT DES CLOISONS CENTRALE ET FOND   INTERVENTION FAL PAR AAA"/>
    <d v="2016-11-02T00:00:00"/>
    <d v="2016-06-20T11:30:00"/>
    <s v="CQ"/>
    <s v="5_1"/>
    <s v="SH166"/>
    <s v="MODULE TOILET"/>
    <m/>
    <m/>
    <s v="O"/>
    <m/>
    <m/>
    <s v="Point à Faire"/>
    <s v="INTERVENTION STELIA"/>
    <m/>
    <s v="Noria toilette STECO"/>
    <d v="2016-11-10T00:00:00"/>
  </r>
  <r>
    <x v="4"/>
    <s v="ATR72"/>
    <s v="5 Chaine B"/>
    <x v="1"/>
    <s v="G S25.SH166.CQ.1384.03.B       00"/>
    <s v="NORIA CLOISONS"/>
    <s v="CHANGEMENT DES CLOISONS CENTRALE E FOND   INTERVENTION FAL PAR AAA"/>
    <d v="2016-11-02T00:00:00"/>
    <d v="2016-09-02T11:00:00"/>
    <s v="CQ"/>
    <s v="5_1"/>
    <s v="SH166"/>
    <s v="MODULE TOILET"/>
    <m/>
    <m/>
    <s v="O"/>
    <m/>
    <m/>
    <s v="Point à Faire"/>
    <s v="INTERVENTION STELIA"/>
    <m/>
    <s v="Noria toilette STECO"/>
    <d v="2016-11-10T00:00:00"/>
  </r>
  <r>
    <x v="3"/>
    <s v="ATR72"/>
    <s v="5 Chaine B"/>
    <x v="1"/>
    <s v="G S25.SH166.CQ.1381.01.B       00"/>
    <s v="NORIA CLOISONS"/>
    <s v="CHANGEMENT DES CLOISONS CENTRALE E FOND   INTERVENTION FAL PAR AAA"/>
    <d v="2016-11-02T00:00:00"/>
    <d v="2016-08-19T15:00:00"/>
    <s v="CQ"/>
    <s v="5_1"/>
    <s v="SH166"/>
    <s v="MODULE TOILET"/>
    <m/>
    <m/>
    <s v="O"/>
    <m/>
    <m/>
    <s v="Point à Faire"/>
    <s v="INTERVENTION STELIA"/>
    <m/>
    <s v="Noria toilette STECO"/>
    <d v="2016-11-10T00:00:00"/>
  </r>
  <r>
    <x v="3"/>
    <s v="ATR72"/>
    <s v="5 Chaine B"/>
    <x v="3"/>
    <s v="G S25.SH160.CQ.1381.01.B       00"/>
    <s v="CHGT CONF CLOISON AR"/>
    <s v="CHANTIER 1381 POUR CHGT CLOISON MISSION AAA"/>
    <d v="2016-10-06T00:00:00"/>
    <d v="2016-08-19T15:00:00"/>
    <s v="CQ"/>
    <s v="5_1"/>
    <s v="SH160"/>
    <s v="CLOISON ARRIERE GAUCHE"/>
    <m/>
    <m/>
    <s v="O"/>
    <m/>
    <m/>
    <s v="Attente appro"/>
    <s v="INTERVENTION STELIA"/>
    <m/>
    <s v="STECO Chantier changement de conf"/>
    <d v="2016-11-10T00:00:00"/>
  </r>
  <r>
    <x v="6"/>
    <s v="ATR72"/>
    <s v="4 Reliquat"/>
    <x v="1"/>
    <s v="G 9.54.SF720.SOG.10868.01B/10"/>
    <s v="MONTAGE ENTREE D'AIR"/>
    <s v="PHASE 10 MONTAGE ENTREE D'AIR "/>
    <d v="2016-08-31T00:00:00"/>
    <d v="2016-08-22T10:00:00"/>
    <s v="SO"/>
    <s v="5_1"/>
    <s v="SF720"/>
    <s v="AIR INTAKE ASSEMBLY LEFT"/>
    <m/>
    <m/>
    <s v="O"/>
    <m/>
    <m/>
    <s v="Point à Faire"/>
    <s v="ATR PRODUCTION"/>
    <s v="S42"/>
    <m/>
    <d v="2016-11-15T00:00:00"/>
  </r>
  <r>
    <x v="6"/>
    <s v="ATR72"/>
    <s v="4 Reliquat"/>
    <x v="1"/>
    <s v="G 9.54.SF721.SOG.10868.01B/10"/>
    <s v="MONTAGE ENTREE D'AIR"/>
    <s v="PHASE 10 MONTAGE ENTREE D'AIR "/>
    <d v="2016-08-31T00:00:00"/>
    <d v="2016-08-22T10:00:00"/>
    <s v="SO"/>
    <s v="5_1"/>
    <s v="SF721"/>
    <s v="AIR INTAKE ASSEMBLY RIGHT"/>
    <m/>
    <m/>
    <s v="O"/>
    <m/>
    <m/>
    <s v="Point à Faire"/>
    <s v="ATR PRODUCTION"/>
    <s v="S42"/>
    <m/>
    <d v="2016-11-15T00:00:00"/>
  </r>
  <r>
    <x v="6"/>
    <s v="ATR72"/>
    <s v="4 Reliquat"/>
    <x v="2"/>
    <s v="D 9.54.SF720.SOG.10868.01B/11"/>
    <s v="ESSAIS ENTREE D'AIR"/>
    <s v="PHASE 11 ESSAIS ENTREE D'AIR "/>
    <d v="2016-08-31T00:00:00"/>
    <d v="2016-08-22T10:00:00"/>
    <s v="SO"/>
    <s v="5_4"/>
    <s v="SF720"/>
    <s v="AIR INTAKE ASSEMBLY LEFT"/>
    <m/>
    <m/>
    <s v="N"/>
    <m/>
    <m/>
    <s v="Point à Faire"/>
    <s v="ATR PRODUCTION"/>
    <s v="S42"/>
    <m/>
    <d v="2016-11-15T00:00:00"/>
  </r>
  <r>
    <x v="6"/>
    <s v="ATR72"/>
    <s v="4 Reliquat"/>
    <x v="2"/>
    <s v="D 9.54.SF721.SOG.10868.01B/11"/>
    <s v="ESSAIS ENTREE D'AIR"/>
    <s v="PHASE 11 ESSAIS ENTREE D'AIR "/>
    <d v="2016-08-31T00:00:00"/>
    <d v="2016-08-22T10:00:00"/>
    <s v="SO"/>
    <s v="5_4"/>
    <s v="SF721"/>
    <s v="AIR INTAKE ASSEMBLY RIGHT"/>
    <m/>
    <m/>
    <s v="N"/>
    <m/>
    <m/>
    <s v="Point à Faire"/>
    <s v="ATR PRODUCTION"/>
    <s v="S42"/>
    <m/>
    <d v="2016-11-15T00:00:00"/>
  </r>
  <r>
    <x v="6"/>
    <s v="ATR72"/>
    <s v="4 Reliquat"/>
    <x v="0"/>
    <s v="C 9.54.SF720.SOG.10868.01B/20"/>
    <s v="DER SO-005011626"/>
    <s v="PHASE 20 DER OUVERTE A LA RECPETION DE L'EA POUR DIVERGENCE AU THEORIQU"/>
    <d v="2016-10-28T00:00:00"/>
    <d v="2016-08-22T10:00:00"/>
    <s v="SO"/>
    <s v="5_1"/>
    <s v="SF720"/>
    <s v="AIR INTAKE ASSEMBLY LEFT"/>
    <s v="INP"/>
    <s v="EC: ATA:54"/>
    <s v="SN:"/>
    <d v="2016-11-03T00:00:00"/>
    <s v="LUDOVIC MARCOUILLER"/>
    <s v="Suffixe à lever"/>
    <s v="BT STELIA SUFFIXE"/>
    <s v="FW"/>
    <m/>
    <d v="2016-11-15T00:00:00"/>
  </r>
  <r>
    <x v="6"/>
    <s v="ATR72"/>
    <s v="4 Reliquat"/>
    <x v="0"/>
    <s v="C 9.54.SF721.SOG.10868.01B/20"/>
    <s v="DER SO-005044001"/>
    <s v="PHASE 20 DER OUVERTE A LA RECEPTION DE L'EA POUR DIVERGENCE AU THEORIQU"/>
    <d v="2016-10-28T00:00:00"/>
    <d v="2016-08-22T10:00:00"/>
    <s v="SO"/>
    <s v="5_1"/>
    <s v="SF721"/>
    <s v="AIR INTAKE ASSEMBLY RIGHT"/>
    <s v="INP"/>
    <s v="EC: ATA:54"/>
    <s v="SN:"/>
    <d v="2016-11-03T00:00:00"/>
    <s v="LUDOVIC MARCOUILLER"/>
    <s v="Suffixe à lever"/>
    <s v="BT STELIA SUFFIXE"/>
    <s v="FW"/>
    <m/>
    <d v="2016-11-15T00:00:00"/>
  </r>
  <r>
    <x v="7"/>
    <s v="ATR72"/>
    <s v="5 Chaine B"/>
    <x v="1"/>
    <s v="G S25.SH166.CQ.1373.01.B       00"/>
    <s v="NORIA CLOISONS"/>
    <s v="CHANGEMENT DES CLOISONS CENTRALE E FOND   INTERVENTION FAL PAR AAA"/>
    <d v="2016-11-02T00:00:00"/>
    <d v="2016-07-08T11:00:00"/>
    <s v="CQ"/>
    <s v="5_1"/>
    <s v="SH166"/>
    <s v="MODULE TOILET"/>
    <m/>
    <m/>
    <s v="O"/>
    <m/>
    <m/>
    <s v="Point à Faire"/>
    <s v="INTERVENTION STELIA"/>
    <m/>
    <s v="Noria toilette STECO"/>
    <d v="2016-11-15T00:00:00"/>
  </r>
  <r>
    <x v="6"/>
    <s v="ATR72"/>
    <s v="4 Reliquat"/>
    <x v="1"/>
    <s v="G S25.SH166.CQ.1382.02.B       00"/>
    <s v="NORIA CLOISONS"/>
    <s v="CHANGEMENT DES CLOISONS CENTRALE ET FOND   INTERVENTION FAL PAR AAA"/>
    <d v="2016-11-02T00:00:00"/>
    <d v="2016-08-22T10:00:00"/>
    <s v="CQ"/>
    <s v="5_1"/>
    <s v="SH166"/>
    <s v="MODULE TOILET"/>
    <m/>
    <m/>
    <s v="O"/>
    <m/>
    <m/>
    <s v="Point à Faire"/>
    <s v="INTERVENTION STELIA"/>
    <m/>
    <s v="Noria toilette STECO"/>
    <d v="2016-11-15T00:00:00"/>
  </r>
  <r>
    <x v="8"/>
    <s v="ATR72"/>
    <s v="4 Reliquat"/>
    <x v="1"/>
    <s v="G S25.SH166.CQ.1374.01.B       00"/>
    <s v="NORIA CLOISONS"/>
    <s v="CHANGEMENT DES CLOISONS CENTRALE ET FOND  INTERVENTION FAL PAR AAA"/>
    <d v="2016-11-02T00:00:00"/>
    <d v="2016-07-11T10:00:00"/>
    <s v="CQ"/>
    <s v="5_1"/>
    <s v="SH166"/>
    <s v="MODULE TOILET"/>
    <m/>
    <m/>
    <s v="O"/>
    <m/>
    <m/>
    <s v="Point à Faire"/>
    <s v="INTERVENTION STELIA"/>
    <m/>
    <s v="Noria toilette STECO"/>
    <d v="2016-11-16T00:00:00"/>
  </r>
  <r>
    <x v="9"/>
    <s v="ATR72"/>
    <s v="4 Reliquat"/>
    <x v="1"/>
    <s v="G 9.54.SF721.SOG.10869.01B/10"/>
    <s v="MONTAGE ENTREE D'AIR"/>
    <s v="PHASE 10 MONTAGE ENTREE D'AIR "/>
    <d v="2016-09-05T00:00:00"/>
    <d v="2016-08-29T10:00:00"/>
    <s v="SO"/>
    <s v="5_1"/>
    <s v="SF721"/>
    <s v="AIR INTAKE ASSEMBLY RIGHT"/>
    <m/>
    <m/>
    <s v="O"/>
    <m/>
    <m/>
    <s v="Point à Solder"/>
    <s v="QUAL STELIA"/>
    <m/>
    <m/>
    <d v="2016-11-18T00:00:00"/>
  </r>
  <r>
    <x v="9"/>
    <s v="ATR72"/>
    <s v="4 Reliquat"/>
    <x v="2"/>
    <s v="D 9.54.SF721.SOG.10869.01B/11"/>
    <s v="ESSAIS ENTREE D'AIR"/>
    <s v="PHASE 11 ESSAIS ENTREE D'AIR "/>
    <d v="2016-09-05T00:00:00"/>
    <d v="2016-08-29T10:00:00"/>
    <s v="SO"/>
    <s v="5_4"/>
    <s v="SF721"/>
    <s v="AIR INTAKE ASSEMBLY RIGHT"/>
    <m/>
    <m/>
    <s v="N"/>
    <m/>
    <m/>
    <s v="Point à Solder"/>
    <s v="QUAL STELIA"/>
    <m/>
    <m/>
    <d v="2016-11-18T00:00:00"/>
  </r>
  <r>
    <x v="9"/>
    <s v="ATR72"/>
    <s v="4 Reliquat"/>
    <x v="0"/>
    <s v="C 9.54.SF720.SOG.10869.01B/20"/>
    <s v="DER SO-005044296"/>
    <s v="PHASE 20 DER OUVERTE A LA RECEPTION DE L'EA POUR DIVERGENCE AU THEORIQU"/>
    <d v="2016-10-28T00:00:00"/>
    <d v="2016-08-29T10:00:00"/>
    <s v="SO"/>
    <s v="5_1"/>
    <s v="SF720"/>
    <s v="AIR INTAKE ASSEMBLY LEFT"/>
    <s v="INP"/>
    <s v="EC: ATA:57"/>
    <s v="SN:"/>
    <d v="2016-11-02T00:00:00"/>
    <s v="AURELIEN LEMOINE"/>
    <s v="600 Decision : Airworthiness"/>
    <s v="NAV ATR"/>
    <s v="C"/>
    <m/>
    <d v="2016-11-18T00:00:00"/>
  </r>
  <r>
    <x v="9"/>
    <s v="ATR72"/>
    <s v="4 Reliquat"/>
    <x v="0"/>
    <s v="C 9.54.SF721.SOG.10869.01B/20"/>
    <s v="DER SO-005044295"/>
    <s v="PHASE 20 DER OUVERTE A LA RECEPTION DE L'EA POUR DIVERGENCE AU THEORIQU"/>
    <d v="2016-10-28T00:00:00"/>
    <d v="2016-08-29T10:00:00"/>
    <s v="SO"/>
    <s v="5_1"/>
    <s v="SF721"/>
    <s v="AIR INTAKE ASSEMBLY RIGHT"/>
    <s v="INP"/>
    <s v="EC: ATA:57"/>
    <s v="SN:"/>
    <d v="2016-11-02T00:00:00"/>
    <s v="AURELIEN LEMOINE"/>
    <s v="600 Decision : Airworthiness"/>
    <s v="NAV ATR"/>
    <s v="C"/>
    <m/>
    <d v="2016-11-18T00:00:00"/>
  </r>
  <r>
    <x v="9"/>
    <s v="ATR72"/>
    <s v="4 Reliquat"/>
    <x v="1"/>
    <s v="G 9.54.SF720.SOG.10869.01B/10"/>
    <s v="MONTAGE ENTREE D'AIR"/>
    <s v="PHASE 10 MONTAGE ENTREE D'AIR "/>
    <d v="2016-09-06T00:00:00"/>
    <d v="2016-08-29T10:00:00"/>
    <s v="SO"/>
    <s v="5_1"/>
    <s v="SF720"/>
    <s v="AIR INTAKE ASSEMBLY LEFT"/>
    <m/>
    <m/>
    <s v="O"/>
    <m/>
    <m/>
    <s v="Point à Solder"/>
    <s v="QUAL STELIA"/>
    <m/>
    <m/>
    <d v="2016-11-18T00:00:00"/>
  </r>
  <r>
    <x v="9"/>
    <s v="ATR72"/>
    <s v="4 Reliquat"/>
    <x v="2"/>
    <s v="D 9.54.SF720.SOG.10869.01B/11"/>
    <s v="ESSAIS ENTREE D'AIR"/>
    <s v="PHASE 11 ESSAIS ENTREE D'AIR "/>
    <d v="2016-09-06T00:00:00"/>
    <d v="2016-08-29T10:00:00"/>
    <s v="SO"/>
    <s v="5_4"/>
    <s v="SF720"/>
    <s v="AIR INTAKE ASSEMBLY LEFT"/>
    <m/>
    <m/>
    <s v="N"/>
    <m/>
    <m/>
    <s v="Point à Solder"/>
    <s v="QUAL STELIA"/>
    <m/>
    <m/>
    <d v="2016-11-18T00:00:00"/>
  </r>
  <r>
    <x v="9"/>
    <s v="ATR72"/>
    <s v="4 Reliquat"/>
    <x v="1"/>
    <s v="G S25.SH166.CQ.1383.02.B       00"/>
    <s v="NORIA CLOISONS"/>
    <s v="CHANGEMENT DES CLOISONS CENTRALE ET FOND   INTERVENTION FAL PAR AAA"/>
    <d v="2016-11-02T00:00:00"/>
    <d v="2016-08-29T10:00:00"/>
    <s v="CQ"/>
    <s v="5_1"/>
    <s v="SH166"/>
    <s v="MODULE TOILET"/>
    <m/>
    <m/>
    <s v="O"/>
    <m/>
    <m/>
    <s v="Point à Faire"/>
    <s v="INTERVENTION STELIA"/>
    <m/>
    <s v="Noria toilette STECO"/>
    <d v="2016-11-18T00:00:00"/>
  </r>
  <r>
    <x v="9"/>
    <s v="ATR72"/>
    <s v="4 Reliquat"/>
    <x v="3"/>
    <s v="G S25.SH160.CQ.1383.01.B       00"/>
    <s v="MOD5551 NON ATTESTE"/>
    <s v="PRISE EN COMPTE DE LA MOD PAR CHANTIER"/>
    <d v="2016-10-04T00:00:00"/>
    <d v="2016-08-29T10:00:00"/>
    <s v="CQ"/>
    <s v="5_1"/>
    <s v="SH160"/>
    <s v="CLOISON ARRIERE GAUCHE"/>
    <m/>
    <m/>
    <s v="O"/>
    <m/>
    <m/>
    <s v="Point à Faire"/>
    <s v="INTERVENTION STELIA"/>
    <m/>
    <s v="STECO Chantier changement de conf"/>
    <d v="2016-11-18T00:00:00"/>
  </r>
  <r>
    <x v="10"/>
    <s v="ATR42"/>
    <s v="4 Reliquat"/>
    <x v="0"/>
    <s v="C DER SO-005048025"/>
    <s v="DER SO-005048025"/>
    <s v="JEUX SOUS COUPELLES METALLISATION AILERON D"/>
    <d v="2016-10-20T00:00:00"/>
    <d v="2016-06-28T00:00:00"/>
    <s v="SO"/>
    <s v="5_1"/>
    <s v="SE000"/>
    <s v="COMPLETE WING"/>
    <s v="INP"/>
    <s v="EC:SE151 ATA:57"/>
    <s v="SN:SOG1692"/>
    <d v="2016-11-02T00:00:00"/>
    <s v="MAXIME OLASAGASTI"/>
    <s v="600 Decision : Airworthiness"/>
    <s v="NAV ATR"/>
    <s v="C    FW"/>
    <m/>
    <d v="2016-11-21T00:00:00"/>
  </r>
  <r>
    <x v="10"/>
    <s v="ATR42"/>
    <s v="4 Reliquat"/>
    <x v="0"/>
    <s v="C DER SO-005047947"/>
    <s v="DER SO-005047947"/>
    <s v="JEUX SOUS COUPELLES METALLISATION AILERON G"/>
    <d v="2016-10-20T00:00:00"/>
    <d v="2016-06-28T00:00:00"/>
    <s v="SO"/>
    <s v="5_1"/>
    <s v="SE000"/>
    <s v="COMPLETE WING"/>
    <s v="INP"/>
    <s v="EC:SE150 ATA:57"/>
    <s v="SN:SOG1692"/>
    <d v="2016-11-02T00:00:00"/>
    <s v="MAXIME OLASAGASTI"/>
    <s v="600 Decision : Airworthiness"/>
    <s v="NAV ATR"/>
    <s v="C    FW"/>
    <m/>
    <d v="2016-11-21T00:00:00"/>
  </r>
  <r>
    <x v="11"/>
    <s v="ATR42"/>
    <s v="4 Reliquat"/>
    <x v="1"/>
    <s v="G 9.54.SF720.SOG.10867.01B/10"/>
    <s v="MONTAGE ENTREE D'AIR"/>
    <s v="PHASE 10 MONTAGE ENTREE D'AIR "/>
    <d v="2016-08-31T00:00:00"/>
    <d v="2016-08-24T23:00:00"/>
    <s v="SO"/>
    <s v="5_1"/>
    <s v="SF720"/>
    <s v="AIR INTAKE ASSEMBLY LEFT"/>
    <m/>
    <m/>
    <s v="O"/>
    <m/>
    <m/>
    <s v="Obtenir un Délai"/>
    <s v="SUPPORT OP STELIA"/>
    <s v="S43"/>
    <m/>
    <d v="2016-11-25T00:00:00"/>
  </r>
  <r>
    <x v="11"/>
    <s v="ATR42"/>
    <s v="4 Reliquat"/>
    <x v="0"/>
    <s v="C 9.54.SF720.SOG.10867.01B/20"/>
    <s v="DER SO-XXXXX"/>
    <s v="PHASE 20 DER OUVERTE A LA RECEPTION DE L'EA POUR DIVERGENCE AU THEORIQU"/>
    <d v="2016-08-31T00:00:00"/>
    <d v="2016-08-24T23:00:00"/>
    <s v="SO"/>
    <s v="5_1"/>
    <s v="SF720"/>
    <s v="AIR INTAKE ASSEMBLY LEFT"/>
    <m/>
    <m/>
    <s v="N"/>
    <m/>
    <m/>
    <s v="A/C à mettre en conf"/>
    <s v="ATR PRODUCTION"/>
    <m/>
    <m/>
    <d v="2016-11-25T00:00:00"/>
  </r>
  <r>
    <x v="11"/>
    <s v="ATR42"/>
    <s v="4 Reliquat"/>
    <x v="2"/>
    <s v="D 9.54.SF720.SOG.10867.01B/11"/>
    <s v="ESSAIS ENTREE D'AIR"/>
    <s v="PHASE 11 ESSAIS ENTREE D'AIR "/>
    <d v="2016-08-31T00:00:00"/>
    <d v="2016-08-24T23:00:00"/>
    <s v="SO"/>
    <s v="5_4"/>
    <s v="SF720"/>
    <s v="AIR INTAKE ASSEMBLY LEFT"/>
    <m/>
    <m/>
    <s v="N"/>
    <m/>
    <m/>
    <s v="Obtenir un Délai"/>
    <s v="SUPPORT OP STELIA"/>
    <s v="S43"/>
    <m/>
    <d v="2016-11-25T00:00:00"/>
  </r>
  <r>
    <x v="11"/>
    <s v="ATR42"/>
    <s v="4 Reliquat"/>
    <x v="1"/>
    <s v="G 9.54.SF721.SOG.10852.01B/10"/>
    <s v="MONTAGE ENTREE D'AIR"/>
    <s v="PHASE 10 MONTAGE ENTREE D'AIR "/>
    <d v="2016-09-14T00:00:00"/>
    <d v="2016-08-24T23:00:00"/>
    <s v="SO"/>
    <s v="5_1"/>
    <s v="SF721"/>
    <s v="AIR INTAKE ASSEMBLY RIGHT"/>
    <m/>
    <m/>
    <s v="O"/>
    <m/>
    <m/>
    <s v="Obtenir un Délai"/>
    <s v="SUPPORT OP STELIA"/>
    <s v="S43"/>
    <m/>
    <d v="2016-11-25T00:00:00"/>
  </r>
  <r>
    <x v="11"/>
    <s v="ATR42"/>
    <s v="4 Reliquat"/>
    <x v="0"/>
    <s v="C 9.54.SF721.SOG.10852.01B/20"/>
    <s v="DER SO-XXXX"/>
    <s v="PHASE 20 DER OUVERTE A LA RECEPTION DE L'EA POUR DIVERGENCE AU THEORIQU"/>
    <d v="2016-09-14T00:00:00"/>
    <d v="2016-08-24T23:00:00"/>
    <s v="SO"/>
    <s v="5_1"/>
    <s v="SF721"/>
    <s v="AIR INTAKE ASSEMBLY RIGHT"/>
    <m/>
    <m/>
    <s v="N"/>
    <m/>
    <m/>
    <s v="A/C à mettre en conf"/>
    <s v="ATR PRODUCTION"/>
    <m/>
    <m/>
    <d v="2016-11-25T00:00:00"/>
  </r>
  <r>
    <x v="11"/>
    <s v="ATR42"/>
    <s v="4 Reliquat"/>
    <x v="2"/>
    <s v="D 9.54.SF721.SOG.10852.01B/11"/>
    <s v="ESSAIS ENTREE D'AIR"/>
    <s v="PHASE 11 ESSAIS ENTREE D'AIR "/>
    <d v="2016-09-14T00:00:00"/>
    <d v="2016-08-24T23:00:00"/>
    <s v="SO"/>
    <s v="5_4"/>
    <s v="SF721"/>
    <s v="AIR INTAKE ASSEMBLY RIGHT"/>
    <m/>
    <m/>
    <s v="N"/>
    <m/>
    <m/>
    <s v="Obtenir un Délai"/>
    <s v="SUPPORT OP STELIA"/>
    <s v="S43"/>
    <m/>
    <d v="2016-11-25T00:00:00"/>
  </r>
  <r>
    <x v="11"/>
    <s v="ATR42"/>
    <s v="4 Reliquat"/>
    <x v="0"/>
    <s v="C DER SO-005048048"/>
    <s v="DER SO-005048048"/>
    <s v="JEUX SOUS COUPELLES AILERON D "/>
    <d v="2016-10-20T00:00:00"/>
    <d v="2016-08-24T23:00:00"/>
    <s v="SO"/>
    <s v="5_1"/>
    <s v="SE000"/>
    <s v="COMPLETE WING"/>
    <s v="INP"/>
    <s v="EC:SE151 ATA:57"/>
    <s v="SN:SOG1726"/>
    <d v="2016-11-02T00:00:00"/>
    <s v="MAXIME OLASAGASTI"/>
    <s v="600 Decision : Airworthiness"/>
    <s v="NAV ATR"/>
    <s v="C    FW"/>
    <m/>
    <d v="2016-11-25T00:00:00"/>
  </r>
  <r>
    <x v="11"/>
    <s v="ATR42"/>
    <s v="4 Reliquat"/>
    <x v="0"/>
    <s v="C DER SO-005048050"/>
    <s v="DER SO-005048050"/>
    <s v="JEUX SOUS COUPELLES AILERON G "/>
    <d v="2016-10-20T00:00:00"/>
    <d v="2016-08-24T23:00:00"/>
    <s v="SO"/>
    <s v="5_1"/>
    <s v="SE000"/>
    <s v="COMPLETE WING"/>
    <s v="INP"/>
    <s v="EC:SE150 ATA:57"/>
    <s v="SN:SOG1726"/>
    <d v="2016-11-02T00:00:00"/>
    <s v="MAXIME OLASAGASTI"/>
    <s v="600 Decision : Airworthiness"/>
    <s v="NAV ATR"/>
    <s v="C    FW"/>
    <m/>
    <d v="2016-11-25T00:00:00"/>
  </r>
  <r>
    <x v="11"/>
    <s v="ATR42"/>
    <s v="4 Reliquat"/>
    <x v="1"/>
    <s v="G S25.SH166.CQ.1215.01.B       00"/>
    <s v="NORIA CLOISONS"/>
    <s v="CHANGEMENT DES CLOISONS CENTRALE ET FOND   INTERVENTION FAL PAR AAA"/>
    <d v="2016-11-02T00:00:00"/>
    <d v="2016-08-24T23:00:00"/>
    <s v="CQ"/>
    <s v="5_1"/>
    <s v="SH166"/>
    <s v="MODULE TOILET"/>
    <m/>
    <m/>
    <s v="O"/>
    <m/>
    <m/>
    <s v="Point à Faire"/>
    <s v="INTERVENTION STELIA"/>
    <m/>
    <s v="Noria toilette STECO"/>
    <d v="2016-11-25T00:00:00"/>
  </r>
  <r>
    <x v="11"/>
    <s v="ATR42"/>
    <s v="4 Reliquat"/>
    <x v="1"/>
    <s v="G S25.SH165.CQ.1215.01.B       00"/>
    <s v="MODIF PNC DEMANDEE"/>
    <s v="MISE EN CONFORMITE PAR MISSION AAA GAMME 20092016/1"/>
    <d v="2016-11-03T00:00:00"/>
    <d v="2016-08-24T23:00:00"/>
    <s v="CQ"/>
    <s v="5_1"/>
    <s v="SH165"/>
    <s v="ENSEMBLE CLOISON PNC"/>
    <m/>
    <m/>
    <s v="O"/>
    <m/>
    <m/>
    <s v="Point à Faire"/>
    <s v="INTERVENTION STELIA"/>
    <m/>
    <s v="STECO noria"/>
    <d v="2016-11-25T00:00:00"/>
  </r>
  <r>
    <x v="12"/>
    <s v="ATR72"/>
    <s v="4 Reliquat"/>
    <x v="0"/>
    <s v="C 9.54.SF720.SOG.10878.01B/10"/>
    <s v="DER SO-005033243"/>
    <s v="PHASE 10 DIVERGENCE AU THEORIQUE EA "/>
    <d v="2016-10-13T00:00:00"/>
    <d v="2016-09-13T10:00:00"/>
    <s v="SO"/>
    <s v="5_1"/>
    <s v="SF720"/>
    <s v="AIR INTAKE ASSEMBLY LEFT"/>
    <s v="ACC"/>
    <s v="EC: ATA:57"/>
    <s v="SN:"/>
    <d v="2016-11-03T00:00:00"/>
    <s v="AURELIEN LEMOINE"/>
    <s v="Point a solder"/>
    <s v="QUALITE STELIA REGUL"/>
    <s v=" C"/>
    <m/>
    <d v="2016-11-28T00:00:00"/>
  </r>
  <r>
    <x v="12"/>
    <s v="ATR72"/>
    <s v="4 Reliquat"/>
    <x v="0"/>
    <s v="C 9.54.SF721.SOG.10878.01B/10"/>
    <s v="DER SO-005033244"/>
    <s v="PHASE 10 DIVERGENCE AU THEORIQUE EA "/>
    <d v="2016-10-13T00:00:00"/>
    <d v="2016-09-13T10:00:00"/>
    <s v="SO"/>
    <s v="5_1"/>
    <s v="SF721"/>
    <s v="AIR INTAKE ASSEMBLY RIGHT"/>
    <s v="ACC"/>
    <s v="EC: ATA:57"/>
    <s v="SN:"/>
    <d v="2016-11-03T00:00:00"/>
    <s v="AURELIEN LEMOINE"/>
    <s v="Point a solder"/>
    <s v="QUALITE STELIA REGUL"/>
    <s v=" C"/>
    <s v="ATTENTION POINT ANNULE MAIS NON CLOS"/>
    <d v="2016-11-28T00:00:00"/>
  </r>
  <r>
    <x v="12"/>
    <s v="ATR72"/>
    <s v="4 Reliquat"/>
    <x v="0"/>
    <s v="C 9.54.SF721.SOG.10878.01B"/>
    <s v="DER SO-005046473"/>
    <s v="DER OUVERTE SUR L'EA POUR DIVERGENC AU THEORIQUE EA CR0059"/>
    <d v="2016-10-19T00:00:00"/>
    <d v="2016-09-13T10:00:00"/>
    <s v="SO"/>
    <s v="5_1"/>
    <s v="SF721"/>
    <s v="AIR INTAKE ASSEMBLY RIGHT"/>
    <s v="INP"/>
    <s v="EC: ATA:57"/>
    <s v="SN:"/>
    <d v="2016-11-02T00:00:00"/>
    <s v="AURELIEN LEMOINE"/>
    <s v="600 Decision : Airworthiness"/>
    <s v="NAV ATR"/>
    <s v="C"/>
    <m/>
    <d v="2016-11-28T00:00:00"/>
  </r>
  <r>
    <x v="13"/>
    <s v="ATR72"/>
    <s v="4 Reliquat"/>
    <x v="1"/>
    <s v="G 9.54.SF720.SOG.10872.01B/10"/>
    <s v="MONTAGE ENTREE D'AIR"/>
    <s v="PHASE 10 MONTAGE ENTREE D'AIR "/>
    <d v="2016-09-14T00:00:00"/>
    <d v="2016-09-08T11:00:00"/>
    <s v="SO"/>
    <s v="5_1"/>
    <s v="SF720"/>
    <s v="AIR INTAKE ASSEMBLY LEFT"/>
    <m/>
    <m/>
    <s v="O"/>
    <m/>
    <m/>
    <s v="Obtenir un Délai"/>
    <s v="SUPPORT OP STELIA"/>
    <s v="S43"/>
    <m/>
    <d v="2016-11-28T00:00:00"/>
  </r>
  <r>
    <x v="13"/>
    <s v="ATR72"/>
    <s v="4 Reliquat"/>
    <x v="1"/>
    <s v="G 9.54.SF721.SOG.10872.01B/10"/>
    <s v="MONTAGE ENTREE D'AIR"/>
    <s v="PHASE 10 MONTAGE ENTREE D'AIR "/>
    <d v="2016-09-14T00:00:00"/>
    <d v="2016-09-08T11:00:00"/>
    <s v="SO"/>
    <s v="5_1"/>
    <s v="SF721"/>
    <s v="AIR INTAKE ASSEMBLY RIGHT"/>
    <m/>
    <m/>
    <s v="O"/>
    <m/>
    <m/>
    <s v="Obtenir un Délai"/>
    <s v="SUPPORT OP STELIA"/>
    <s v="S43"/>
    <m/>
    <d v="2016-11-28T00:00:00"/>
  </r>
  <r>
    <x v="13"/>
    <s v="ATR72"/>
    <s v="4 Reliquat"/>
    <x v="2"/>
    <s v="D 9.54.SF720.SOG.10872.01B/11"/>
    <s v="ESSAIS ENTREE D'AIR"/>
    <s v="PHASE 11 ESSAIS ENTREE D'AIR "/>
    <d v="2016-09-14T00:00:00"/>
    <d v="2016-09-08T11:00:00"/>
    <s v="SO"/>
    <s v="5_4"/>
    <s v="SF720"/>
    <s v="AIR INTAKE ASSEMBLY LEFT"/>
    <m/>
    <m/>
    <s v="N"/>
    <m/>
    <m/>
    <s v="Obtenir un Délai"/>
    <s v="SUPPORT OP STELIA"/>
    <s v="S43"/>
    <m/>
    <d v="2016-11-28T00:00:00"/>
  </r>
  <r>
    <x v="13"/>
    <s v="ATR72"/>
    <s v="4 Reliquat"/>
    <x v="2"/>
    <s v="D 9.54.SF721.SOG.10872.01B/11"/>
    <s v="ESSAIS ENTREE D'AIR"/>
    <s v="PHASE 11 ESSAIS ENTREE D'AIR "/>
    <d v="2016-09-14T00:00:00"/>
    <d v="2016-09-08T11:00:00"/>
    <s v="SO"/>
    <s v="5_4"/>
    <s v="SF721"/>
    <s v="AIR INTAKE ASSEMBLY RIGHT"/>
    <m/>
    <m/>
    <s v="N"/>
    <m/>
    <m/>
    <s v="Obtenir un Délai"/>
    <s v="SUPPORT OP STELIA"/>
    <s v="S43"/>
    <m/>
    <d v="2016-11-28T00:00:00"/>
  </r>
  <r>
    <x v="13"/>
    <s v="ATR72"/>
    <s v="4 Reliquat"/>
    <x v="0"/>
    <s v="C 9.54.SF720.SOG.10872.01B/20"/>
    <s v="DER SO-XXXXX"/>
    <s v="PHASE 20 DER OUVERT A LA RECETION D L'EA POUR DIVERGENCE AU THEORIQUE"/>
    <d v="2016-10-28T00:00:00"/>
    <d v="2016-09-08T11:00:00"/>
    <s v="SO"/>
    <s v="5_1"/>
    <s v="SF720"/>
    <s v="AIR INTAKE ASSEMBLY LEFT"/>
    <m/>
    <m/>
    <s v="N"/>
    <m/>
    <m/>
    <s v="A/C à mettre en conf"/>
    <s v="ATR QUALITE"/>
    <m/>
    <m/>
    <d v="2016-11-28T00:00:00"/>
  </r>
  <r>
    <x v="13"/>
    <s v="ATR72"/>
    <s v="4 Reliquat"/>
    <x v="0"/>
    <s v="C 9.54.SF721.SOG.10872.01B/20"/>
    <s v="DER SO-XXXXX"/>
    <s v="PHASE 20 DER OUVERTE A LA RECEPTION DE L'EA POUR DIVERGENCE AU THEORIQU"/>
    <d v="2016-10-28T00:00:00"/>
    <d v="2016-09-08T11:00:00"/>
    <s v="SO"/>
    <s v="5_1"/>
    <s v="SF721"/>
    <s v="AIR INTAKE ASSEMBLY RIGHT"/>
    <m/>
    <m/>
    <s v="N"/>
    <m/>
    <m/>
    <s v="A/C à mettre en conf"/>
    <s v="ATR QUALITE"/>
    <m/>
    <m/>
    <d v="2016-11-28T00:00:00"/>
  </r>
  <r>
    <x v="13"/>
    <s v="ATR72"/>
    <s v="4 Reliquat"/>
    <x v="1"/>
    <s v="G S25.SH166.CQ.1386.01.B       00"/>
    <s v="NORIA CLOICONS"/>
    <s v="CHANGEMENT DES CLOISONS CENTRALE ET FOND   INTERVENTION FAL PAR AAA"/>
    <d v="2016-11-02T00:00:00"/>
    <d v="2016-09-08T11:00:00"/>
    <s v="CQ"/>
    <s v="5_1"/>
    <s v="SH166"/>
    <s v="MODULE TOILET"/>
    <m/>
    <m/>
    <s v="O"/>
    <m/>
    <m/>
    <s v="Point à Faire"/>
    <s v="INTERVENTION STELIA"/>
    <m/>
    <s v="Noria toilette STECO"/>
    <d v="2016-11-28T00:00:00"/>
  </r>
  <r>
    <x v="12"/>
    <s v="ATR72"/>
    <s v="4 Reliquat"/>
    <x v="0"/>
    <s v="G DER SO-005053110"/>
    <s v="DER SO-005053110"/>
    <s v="JEUX SOUS COUPELLES DE METALLISATIO AILERON D"/>
    <d v="2016-11-02T00:00:00"/>
    <d v="2016-09-13T10:00:00"/>
    <s v="SO"/>
    <s v="5_1"/>
    <s v="SE000"/>
    <s v="COMPLETE WING"/>
    <s v="RCA"/>
    <s v="EC:SE151 ATA:57"/>
    <s v="SN:SOG1756"/>
    <d v="2016-11-03T00:00:00"/>
    <s v="ALEXANDRE MAUGEY"/>
    <s v="Point a solder"/>
    <s v="QUALITE STELIA REGUL"/>
    <m/>
    <m/>
    <d v="2016-11-28T00:00:00"/>
  </r>
  <r>
    <x v="12"/>
    <s v="ATR72"/>
    <s v="4 Reliquat"/>
    <x v="0"/>
    <s v="C DER SO-005053114"/>
    <s v="DER SO-005053114"/>
    <s v="JEUX SOUS COUPELLES DE METALLISATIO AILERON G"/>
    <d v="2016-11-02T00:00:00"/>
    <d v="2016-09-13T10:00:00"/>
    <s v="SO"/>
    <s v="5_1"/>
    <s v="SE000"/>
    <s v="COMPLETE WING"/>
    <s v="RET"/>
    <s v="EC:SE150 ATA:57"/>
    <s v="SN:SOG1756"/>
    <d v="2016-11-03T00:00:00"/>
    <s v="ALEXANDRE MAUGEY"/>
    <s v="Dérogation à relancer"/>
    <s v="BT STELIA EMISSION"/>
    <m/>
    <m/>
    <d v="2016-11-28T00:00:00"/>
  </r>
  <r>
    <x v="13"/>
    <s v="ATR72"/>
    <s v="4 Reliquat"/>
    <x v="0"/>
    <s v="C 9.54.SF721.SOG.10872.01B/30"/>
    <s v="DER SO-005050438"/>
    <s v="PHASE 30 DER OUVERT POUR DIVERGENCE AU THEORIQUE"/>
    <d v="2016-11-03T00:00:00"/>
    <d v="2016-09-08T11:00:00"/>
    <s v="SO"/>
    <s v="5_1"/>
    <s v="SF721"/>
    <s v="AIR INTAKE ASSEMBLY RIGHT"/>
    <s v="INP"/>
    <s v="EC: ATA:57"/>
    <s v="SN:"/>
    <d v="2016-11-03T00:00:00"/>
    <s v="AURELIEN LEMOINE"/>
    <s v="600 Decision : Airworthiness"/>
    <s v="NAV ATR"/>
    <s v="C"/>
    <m/>
    <d v="2016-11-28T00:00:00"/>
  </r>
  <r>
    <x v="13"/>
    <s v="ATR72"/>
    <s v="4 Reliquat"/>
    <x v="4"/>
    <s v="X S25.SH166.CQ.1386.01.B       00"/>
    <s v="AM8079192"/>
    <s v="MISSION AAA POUR CHANGEMENT TRAPPE "/>
    <d v="2016-10-03T00:00:00"/>
    <d v="2016-09-08T11:00:00"/>
    <s v="CQ"/>
    <s v="5_2"/>
    <s v="SH166"/>
    <s v="MODULE TOILET"/>
    <m/>
    <m/>
    <s v="O"/>
    <m/>
    <m/>
    <s v="Attente appro"/>
    <s v="INTERVENTION STELIA"/>
    <m/>
    <s v="STECO Attente retour délai d'intervention"/>
    <d v="2016-11-28T00:00:00"/>
  </r>
  <r>
    <x v="14"/>
    <s v="ATR72"/>
    <s v="3 Chaine A"/>
    <x v="1"/>
    <s v="G 9.54.SF720.SOG.10876.01B/10"/>
    <s v="MONTAGE ENTREE D'AIR"/>
    <s v="PHASE 10 MONTAGE ENTREE D'AIR "/>
    <d v="2016-09-22T00:00:00"/>
    <d v="2016-10-03T15:00:00"/>
    <s v="SO"/>
    <s v="5_1"/>
    <s v="SF720"/>
    <s v="AIR INTAKE ASSEMBLY LEFT"/>
    <m/>
    <m/>
    <s v="O"/>
    <m/>
    <m/>
    <s v="Obtenir un Délai"/>
    <s v="SUPPORT OP STELIA"/>
    <m/>
    <m/>
    <d v="2016-12-02T00:00:00"/>
  </r>
  <r>
    <x v="14"/>
    <s v="ATR72"/>
    <s v="3 Chaine A"/>
    <x v="0"/>
    <s v="C 9.54.SF720.SOG.10876.01B/20"/>
    <s v="DER SO-XXXXXXX"/>
    <s v="PHASE 20 DER OUVERTE A LA RECEPTION DE L'EA POUR DIVERGENCE AU THEORIQU"/>
    <d v="2016-09-22T00:00:00"/>
    <d v="2016-10-03T15:00:00"/>
    <s v="SO"/>
    <s v="5_1"/>
    <s v="SF720"/>
    <s v="AIR INTAKE ASSEMBLY LEFT"/>
    <m/>
    <m/>
    <s v="N"/>
    <m/>
    <m/>
    <s v="A/C à mettre en conf"/>
    <s v="ATR PRODUCTION"/>
    <m/>
    <m/>
    <d v="2016-12-02T00:00:00"/>
  </r>
  <r>
    <x v="14"/>
    <s v="ATR72"/>
    <s v="3 Chaine A"/>
    <x v="1"/>
    <s v="G 9.54.SF721.SOG.10876.01B/10"/>
    <s v="MONTAGE ENTREE D'AIR"/>
    <s v="PHASE 10 MONTAGE ENTREE D'AIR "/>
    <d v="2016-09-22T00:00:00"/>
    <d v="2016-10-03T15:00:00"/>
    <s v="SO"/>
    <s v="5_1"/>
    <s v="SF721"/>
    <s v="AIR INTAKE ASSEMBLY RIGHT"/>
    <m/>
    <m/>
    <s v="O"/>
    <m/>
    <m/>
    <s v="Obtenir un Délai"/>
    <s v="SUPPORT OP STELIA"/>
    <m/>
    <m/>
    <d v="2016-12-02T00:00:00"/>
  </r>
  <r>
    <x v="14"/>
    <s v="ATR72"/>
    <s v="3 Chaine A"/>
    <x v="0"/>
    <s v="C 9.54.SF721.SOG.10876.01B/20"/>
    <s v="DER SO-XXXXXX"/>
    <s v="PHASE 20 DER OUVERTE A LA RECEPTION DE L'EA POUR DIVERGENCE AU THEORIQU"/>
    <d v="2016-09-22T00:00:00"/>
    <d v="2016-10-03T15:00:00"/>
    <s v="SO"/>
    <s v="5_1"/>
    <s v="SF721"/>
    <s v="AIR INTAKE ASSEMBLY RIGHT"/>
    <m/>
    <m/>
    <s v="N"/>
    <m/>
    <m/>
    <s v="A/C à mettre en conf"/>
    <s v="ATR PRODUCTION"/>
    <m/>
    <m/>
    <d v="2016-12-02T00:00:00"/>
  </r>
  <r>
    <x v="14"/>
    <s v="ATR72"/>
    <s v="3 Chaine A"/>
    <x v="2"/>
    <s v="D 9.54.SF720.SOG.10876.01B/11"/>
    <s v="ESSAIS ENTREE D'AIR"/>
    <s v="PHASE 11 ESSAIS ENTREE D'AIR "/>
    <d v="2016-09-22T00:00:00"/>
    <d v="2016-10-03T15:00:00"/>
    <s v="SO"/>
    <s v="5_4"/>
    <s v="SF720"/>
    <s v="AIR INTAKE ASSEMBLY LEFT"/>
    <m/>
    <m/>
    <s v="N"/>
    <m/>
    <m/>
    <s v="Obtenir un Délai"/>
    <s v="SUPPORT OP STELIA"/>
    <m/>
    <m/>
    <d v="2016-12-02T00:00:00"/>
  </r>
  <r>
    <x v="14"/>
    <s v="ATR72"/>
    <s v="3 Chaine A"/>
    <x v="2"/>
    <s v="D 9.54.SF721.SOG.10876.01B/11"/>
    <s v="ESSAIS ENTREE D'AIR"/>
    <s v="PHASE 11 ESSAIS ENTREE D'AIR "/>
    <d v="2016-09-22T00:00:00"/>
    <d v="2016-10-03T15:00:00"/>
    <s v="SO"/>
    <s v="5_4"/>
    <s v="SF721"/>
    <s v="AIR INTAKE ASSEMBLY RIGHT"/>
    <m/>
    <m/>
    <s v="N"/>
    <m/>
    <m/>
    <s v="Obtenir un Délai"/>
    <s v="SUPPORT OP STELIA"/>
    <m/>
    <m/>
    <d v="2016-12-02T00:00:00"/>
  </r>
  <r>
    <x v="15"/>
    <s v="ATR72"/>
    <s v="3 Chaine A"/>
    <x v="1"/>
    <s v="G 9.57.SE000.SOG.2376.01B/30"/>
    <s v="BNC 400033115"/>
    <s v="PHASE 30 VERIFICATION DESAFL. ENTRE CAPOT LAT D ET TOLE LAT. CSV D"/>
    <d v="2016-09-09T00:00:00"/>
    <d v="2016-10-03T10:00:00"/>
    <s v="SO"/>
    <s v="5_1"/>
    <s v="SE000"/>
    <s v="COMPLETE WING"/>
    <m/>
    <m/>
    <s v="N"/>
    <m/>
    <m/>
    <s v="Point à Faire"/>
    <s v="ATR QUALITE"/>
    <m/>
    <m/>
    <d v="2016-12-02T00:00:00"/>
  </r>
  <r>
    <x v="15"/>
    <s v="ATR72"/>
    <s v="3 Chaine A"/>
    <x v="0"/>
    <s v="C 9.57.SE000.SOG.2376.01B/50"/>
    <s v="DER BO-004994073"/>
    <s v="PHASE 50 ENSEMBLE DIVERGENCE SUR CAISSON CENTRAL"/>
    <d v="2016-09-09T00:00:00"/>
    <d v="2016-10-03T10:00:00"/>
    <s v="SO"/>
    <s v="5_1"/>
    <s v="SE000"/>
    <s v="COMPLETE WING"/>
    <s v="DIF"/>
    <s v="EC:SE002 ATA:57"/>
    <s v="SN:BO2394"/>
    <d v="2016-11-03T00:00:00"/>
    <s v="PASCAL DUPLAIX"/>
    <s v="Point a solder"/>
    <s v="QUALITE STELIA REGUL"/>
    <s v=" C    Q    QCO"/>
    <m/>
    <d v="2016-12-02T00:00:00"/>
  </r>
  <r>
    <x v="15"/>
    <s v="ATR72"/>
    <s v="3 Chaine A"/>
    <x v="1"/>
    <s v="G 9.54.SF720.SOG.10877.01B/10"/>
    <s v="MONTAGE ENTREE D'AIR"/>
    <s v="PHASE 10 MONTAGE ENTREE D'AIR "/>
    <d v="2016-09-22T00:00:00"/>
    <d v="2016-10-03T10:00:00"/>
    <s v="SO"/>
    <s v="5_1"/>
    <s v="SF720"/>
    <s v="AIR INTAKE ASSEMBLY LEFT"/>
    <m/>
    <m/>
    <s v="O"/>
    <m/>
    <m/>
    <s v="Obtenir un Délai"/>
    <s v="SUPPORT OP STELIA"/>
    <m/>
    <m/>
    <d v="2016-12-02T00:00:00"/>
  </r>
  <r>
    <x v="15"/>
    <s v="ATR72"/>
    <s v="3 Chaine A"/>
    <x v="0"/>
    <s v="C 9.54.SF720.SOG.10877.01B/20"/>
    <s v="DER SO-XXXX"/>
    <s v="PHASE 20 DER OUVERTE A LA RECEPTION DE L'EA POUR DIVERGENCE AU THEORIQU"/>
    <d v="2016-09-22T00:00:00"/>
    <d v="2016-10-03T10:00:00"/>
    <s v="SO"/>
    <s v="5_1"/>
    <s v="SF720"/>
    <s v="AIR INTAKE ASSEMBLY LEFT"/>
    <m/>
    <m/>
    <s v="N"/>
    <m/>
    <m/>
    <s v="A/C à mettre en conf"/>
    <s v="ATR PRODUCTION"/>
    <m/>
    <m/>
    <d v="2016-12-02T00:00:00"/>
  </r>
  <r>
    <x v="15"/>
    <s v="ATR72"/>
    <s v="3 Chaine A"/>
    <x v="1"/>
    <s v="G 9.54.SF721.SOG.10877.01B/10"/>
    <s v="MONTAGE ENTREE D'AIR"/>
    <s v="PHASE 10 MONTAGE ENTREE D'AIR "/>
    <d v="2016-09-22T00:00:00"/>
    <d v="2016-10-03T10:00:00"/>
    <s v="SO"/>
    <s v="5_1"/>
    <s v="SF721"/>
    <s v="AIR INTAKE ASSEMBLY RIGHT"/>
    <m/>
    <m/>
    <s v="O"/>
    <m/>
    <m/>
    <s v="Obtenir un Délai"/>
    <s v="SUPPORT OP STELIA"/>
    <m/>
    <m/>
    <d v="2016-12-02T00:00:00"/>
  </r>
  <r>
    <x v="15"/>
    <s v="ATR72"/>
    <s v="3 Chaine A"/>
    <x v="0"/>
    <s v="C 9.54.SF721.SOG.10877.01B/20"/>
    <s v="DER SO-XXXXX"/>
    <s v="PHASE 20 DER OUVERTE A LA RECEPTION DE L'EA POUR DIVERGENCE AU THEORIQU"/>
    <d v="2016-09-22T00:00:00"/>
    <d v="2016-10-03T10:00:00"/>
    <s v="SO"/>
    <s v="5_1"/>
    <s v="SF721"/>
    <s v="AIR INTAKE ASSEMBLY RIGHT"/>
    <m/>
    <m/>
    <s v="N"/>
    <m/>
    <m/>
    <s v="A/C à mettre en conf"/>
    <s v="ATR PRODUCTION"/>
    <m/>
    <m/>
    <d v="2016-12-02T00:00:00"/>
  </r>
  <r>
    <x v="15"/>
    <s v="ATR72"/>
    <s v="3 Chaine A"/>
    <x v="2"/>
    <s v="D 9.54.SF720.SOG.10877.01B/11"/>
    <s v="ESSAIS ENTREE D'AIR"/>
    <s v="PHASE 11 ESSAIS ENTREE D'AIR "/>
    <d v="2016-09-22T00:00:00"/>
    <d v="2016-10-03T10:00:00"/>
    <s v="SO"/>
    <s v="5_4"/>
    <s v="SF720"/>
    <s v="AIR INTAKE ASSEMBLY LEFT"/>
    <m/>
    <m/>
    <s v="N"/>
    <m/>
    <m/>
    <s v="Obtenir un Délai"/>
    <s v="SUPPORT OP STELIA"/>
    <m/>
    <m/>
    <d v="2016-12-02T00:00:00"/>
  </r>
  <r>
    <x v="15"/>
    <s v="ATR72"/>
    <s v="3 Chaine A"/>
    <x v="2"/>
    <s v="D 9.54.SF721.SOG.10877.01B/11"/>
    <s v="ESSAIS ENTREE D'AIR"/>
    <s v="PHASE 11 ESSAIS ENTREE D'AIR "/>
    <d v="2016-09-22T00:00:00"/>
    <d v="2016-10-03T10:00:00"/>
    <s v="SO"/>
    <s v="5_4"/>
    <s v="SF721"/>
    <s v="AIR INTAKE ASSEMBLY RIGHT"/>
    <m/>
    <m/>
    <s v="N"/>
    <m/>
    <m/>
    <s v="Obtenir un Délai"/>
    <s v="SUPPORT OP STELIA"/>
    <m/>
    <m/>
    <d v="2016-12-02T00:00:00"/>
  </r>
  <r>
    <x v="15"/>
    <s v="ATR72"/>
    <s v="3 Chaine A"/>
    <x v="1"/>
    <s v="G 9.54.SF721.SOG.10882.01B/10"/>
    <s v="MONTAGE ENTREE D'AIR"/>
    <s v="PHASE 10 MONTAGE ENTREE D'AIR "/>
    <d v="2016-10-24T00:00:00"/>
    <d v="2016-10-03T10:00:00"/>
    <s v="SO"/>
    <s v="5_1"/>
    <s v="SF721"/>
    <s v="AIR INTAKE ASSEMBLY RIGHT"/>
    <m/>
    <m/>
    <s v="O"/>
    <m/>
    <m/>
    <s v="Obtenir un Délai"/>
    <s v="SUPPORT OP STELIA"/>
    <m/>
    <m/>
    <d v="2016-12-02T00:00:00"/>
  </r>
  <r>
    <x v="15"/>
    <s v="ATR72"/>
    <s v="3 Chaine A"/>
    <x v="0"/>
    <s v="C 9.54.SF721.SOG.10882.01B/20"/>
    <s v="DER SO-XXXXXX"/>
    <s v="PHASE 20 DER OUVERTE A LA RECEPTION DE L'EA POUR DIVERGENCE AU THEORIQU"/>
    <d v="2016-10-24T00:00:00"/>
    <d v="2016-10-03T10:00:00"/>
    <s v="SO"/>
    <s v="5_1"/>
    <s v="SF721"/>
    <s v="AIR INTAKE ASSEMBLY RIGHT"/>
    <m/>
    <m/>
    <s v="N"/>
    <m/>
    <m/>
    <s v="A/C à mettre en conf"/>
    <s v="ATR PRODUCTION"/>
    <m/>
    <m/>
    <d v="2016-12-02T00:00:00"/>
  </r>
  <r>
    <x v="15"/>
    <s v="ATR72"/>
    <s v="3 Chaine A"/>
    <x v="2"/>
    <s v="D 9.54.SF721.SOG.10882.01B/11"/>
    <s v="ESSAIS ENTREE D'AIR"/>
    <s v="PHASE 11 ESSAIS ENTREE D'AIR "/>
    <d v="2016-10-24T00:00:00"/>
    <d v="2016-10-03T10:00:00"/>
    <s v="SO"/>
    <s v="5_4"/>
    <s v="SF721"/>
    <s v="AIR INTAKE ASSEMBLY RIGHT"/>
    <m/>
    <m/>
    <s v="N"/>
    <m/>
    <m/>
    <s v="Attente appro"/>
    <s v="SUPPORT OP STELIA"/>
    <m/>
    <m/>
    <d v="2016-12-02T00:00:00"/>
  </r>
  <r>
    <x v="16"/>
    <s v="ATR72"/>
    <s v="4 Reliquat"/>
    <x v="1"/>
    <s v="G 9.54.SF720.SOG.10874.01B/10"/>
    <s v="MONTAGE ENTREE D'AIR"/>
    <s v="PHASE 10 MONTAGE ENTREE D'AIR "/>
    <d v="2016-09-22T00:00:00"/>
    <d v="2016-09-22T16:30:00"/>
    <s v="SO"/>
    <s v="5_1"/>
    <s v="SF720"/>
    <s v="AIR INTAKE ASSEMBLY LEFT"/>
    <m/>
    <m/>
    <s v="O"/>
    <m/>
    <m/>
    <s v="Obtenir un Délai"/>
    <s v="SUPPORT OP STELIA"/>
    <m/>
    <m/>
    <d v="2016-12-09T00:00:00"/>
  </r>
  <r>
    <x v="16"/>
    <s v="ATR72"/>
    <s v="4 Reliquat"/>
    <x v="1"/>
    <s v="G 9.54.SF721.SOG.10874.01B/10"/>
    <s v="MONTAGE ENTREE D'AIR"/>
    <s v="PHASE 10 MONTAGE ENTREE D'AIR "/>
    <d v="2016-09-22T00:00:00"/>
    <d v="2016-09-22T16:30:00"/>
    <s v="SO"/>
    <s v="5_1"/>
    <s v="SF721"/>
    <s v="AIR INTAKE ASSEMBLY RIGHT"/>
    <m/>
    <m/>
    <s v="O"/>
    <m/>
    <m/>
    <s v="Obtenir un Délai"/>
    <s v="SUPPORT OP STELIA"/>
    <m/>
    <m/>
    <d v="2016-12-09T00:00:00"/>
  </r>
  <r>
    <x v="16"/>
    <s v="ATR72"/>
    <s v="4 Reliquat"/>
    <x v="2"/>
    <s v="D 9.54.SF720.SOG.10874.01B/11"/>
    <s v="ESSAIS ENTREE D'AIR"/>
    <s v="PHASE 11 ESSAIS ENTREE D'AIR "/>
    <d v="2016-09-22T00:00:00"/>
    <d v="2016-09-22T16:30:00"/>
    <s v="SO"/>
    <s v="5_4"/>
    <s v="SF720"/>
    <s v="AIR INTAKE ASSEMBLY LEFT"/>
    <m/>
    <m/>
    <s v="N"/>
    <m/>
    <m/>
    <s v="Obtenir un Délai"/>
    <s v="SUPPORT OP STELIA"/>
    <m/>
    <m/>
    <d v="2016-12-09T00:00:00"/>
  </r>
  <r>
    <x v="16"/>
    <s v="ATR72"/>
    <s v="4 Reliquat"/>
    <x v="2"/>
    <s v="D 9.54.SF721.SOG.10874.01B/11"/>
    <s v="ESSAIS ENTREE D'AIR"/>
    <s v="PHASE 11 ESSAIS ENTREE D'AIR "/>
    <d v="2016-09-22T00:00:00"/>
    <d v="2016-09-22T16:30:00"/>
    <s v="SO"/>
    <s v="5_4"/>
    <s v="SF721"/>
    <s v="AIR INTAKE ASSEMBLY RIGHT"/>
    <m/>
    <m/>
    <s v="N"/>
    <m/>
    <m/>
    <s v="Obtenir un Délai"/>
    <s v="SUPPORT OP STELIA"/>
    <m/>
    <m/>
    <d v="2016-12-09T00:00:00"/>
  </r>
  <r>
    <x v="16"/>
    <s v="ATR72"/>
    <s v="4 Reliquat"/>
    <x v="0"/>
    <s v="C 9.54.SF720.SOG.10874.01B/20"/>
    <s v="DER SO-XXXXXX"/>
    <s v="PHASE 20 DER OUVERTE A LA RECEPTION DE L'EA POUR DIVERGENCE AU THEORIQU"/>
    <d v="2016-10-28T00:00:00"/>
    <d v="2016-09-22T16:30:00"/>
    <s v="SO"/>
    <s v="5_1"/>
    <s v="SF720"/>
    <s v="AIR INTAKE ASSEMBLY LEFT"/>
    <m/>
    <m/>
    <s v="N"/>
    <m/>
    <m/>
    <s v="A/C à mettre en conf"/>
    <s v="ATR QUALITE"/>
    <m/>
    <m/>
    <d v="2016-12-09T00:00:00"/>
  </r>
  <r>
    <x v="16"/>
    <s v="ATR72"/>
    <s v="4 Reliquat"/>
    <x v="0"/>
    <s v="C 9.54.SF721.SOG.10874.01B/20"/>
    <s v="DER SO-XXXXX"/>
    <s v="PHASE 20 DER OUVERTE A LA RECEPTION DE L'EA POUR DIVERGENCE AU THEORIQU"/>
    <d v="2016-10-28T00:00:00"/>
    <d v="2016-09-22T16:30:00"/>
    <s v="SO"/>
    <s v="5_1"/>
    <s v="SF721"/>
    <s v="AIR INTAKE ASSEMBLY RIGHT"/>
    <m/>
    <m/>
    <s v="N"/>
    <m/>
    <m/>
    <s v="A/C à mettre en conf"/>
    <s v="ATR QUALITE"/>
    <m/>
    <m/>
    <d v="2016-12-09T00:00:00"/>
  </r>
  <r>
    <x v="16"/>
    <s v="ATR72"/>
    <s v="4 Reliquat"/>
    <x v="0"/>
    <s v="C DER SO-005053117"/>
    <s v="DER SO-005053117"/>
    <s v="JEUX SOUS COUPELLES AILERON D "/>
    <d v="2016-11-03T00:00:00"/>
    <d v="2016-09-22T16:30:00"/>
    <s v="SO"/>
    <s v="5_1"/>
    <s v="SE000"/>
    <s v="COMPLETE WING"/>
    <s v="INP"/>
    <s v="EC:SE151 ATA:57"/>
    <s v="SN:SOG1736"/>
    <d v="2016-11-03T00:00:00"/>
    <s v="ALEXANDRE MAUGEY"/>
    <s v="100 Decision : Design Office Design"/>
    <s v="BE1 STELIA"/>
    <s v="C    FW"/>
    <m/>
    <d v="2016-12-09T00:00:00"/>
  </r>
  <r>
    <x v="16"/>
    <s v="ATR72"/>
    <s v="4 Reliquat"/>
    <x v="0"/>
    <s v="C DER SO-005053145"/>
    <s v="DER SO-005053145"/>
    <s v="JEUX SOUS COUPELLES AILERON G "/>
    <d v="2016-11-03T00:00:00"/>
    <d v="2016-09-22T16:30:00"/>
    <s v="SO"/>
    <s v="5_1"/>
    <s v="SE000"/>
    <s v="COMPLETE WING"/>
    <s v="RCA"/>
    <s v="EC:SE150 ATA:57"/>
    <s v="SN:SOG1735"/>
    <d v="2016-11-03T00:00:00"/>
    <s v="ALEXANDRE MAUGEY"/>
    <s v="Point a solder"/>
    <s v="QUALITE STELIA REGUL"/>
    <m/>
    <m/>
    <d v="2016-12-09T00:00:00"/>
  </r>
  <r>
    <x v="16"/>
    <s v="ATR72"/>
    <s v="4 Reliquat"/>
    <x v="4"/>
    <s v="G S25.SH166.CQ.1387.02.B       00"/>
    <s v="AM8102101  TRAPPE"/>
    <s v="REMISE EN CONFORMITE PAR MISSION AA "/>
    <d v="2016-10-21T00:00:00"/>
    <d v="2016-09-22T16:30:00"/>
    <s v="CQ"/>
    <s v="5_2"/>
    <s v="SH166"/>
    <s v="MODULE TOILET"/>
    <m/>
    <m/>
    <s v="O"/>
    <m/>
    <m/>
    <s v="Point à Faire"/>
    <s v="INTERVENTION STELIA"/>
    <s v="S43"/>
    <m/>
    <d v="2016-12-09T00:00:00"/>
  </r>
  <r>
    <x v="17"/>
    <s v="ATR72"/>
    <s v="3 Chaine A"/>
    <x v="1"/>
    <s v="G 9.54.SF720.SOG.10879.01B/10"/>
    <s v="MONTAGE ENTREE D'AIR"/>
    <s v="PHASE 10 MONTAGE ENTREE D'AIR "/>
    <d v="2016-10-03T00:00:00"/>
    <d v="2106-10-07T10:00:00"/>
    <s v="SO"/>
    <s v="5_1"/>
    <s v="SF720"/>
    <s v="AIR INTAKE ASSEMBLY LEFT"/>
    <m/>
    <m/>
    <s v="O"/>
    <m/>
    <m/>
    <s v="Obtenir un Délai"/>
    <s v="SUPPORT OP STELIA"/>
    <m/>
    <m/>
    <m/>
  </r>
  <r>
    <x v="17"/>
    <s v="ATR72"/>
    <s v="3 Chaine A"/>
    <x v="0"/>
    <s v="C 9.54.SF720.SOG.10879.01B/20"/>
    <s v="DER SO-XXXXXX"/>
    <s v="PHASE 20 DER OUVERTE A LA RECEPTION DE L'EA POUR DIVERGENCE AU THEORIQU"/>
    <d v="2016-10-03T00:00:00"/>
    <d v="2106-10-07T10:00:00"/>
    <s v="SO"/>
    <s v="5_1"/>
    <s v="SF720"/>
    <s v="AIR INTAKE ASSEMBLY LEFT"/>
    <m/>
    <m/>
    <s v="N"/>
    <m/>
    <m/>
    <s v="A/C à mettre en conf"/>
    <s v="ATR PRODUCTION"/>
    <m/>
    <m/>
    <m/>
  </r>
  <r>
    <x v="17"/>
    <s v="ATR72"/>
    <s v="3 Chaine A"/>
    <x v="1"/>
    <s v="G 9.54.SF721.SOG.10879.01B/10"/>
    <s v="MONTAGE ENTREE D'AIR"/>
    <s v="PHASE 10 MONTAGE ENTREE D'AIR "/>
    <d v="2016-10-03T00:00:00"/>
    <d v="2106-10-07T10:00:00"/>
    <s v="SO"/>
    <s v="5_1"/>
    <s v="SF721"/>
    <s v="AIR INTAKE ASSEMBLY RIGHT"/>
    <m/>
    <m/>
    <s v="O"/>
    <m/>
    <m/>
    <s v="Obtenir un Délai"/>
    <s v="SUPPORT OP STELIA"/>
    <m/>
    <m/>
    <m/>
  </r>
  <r>
    <x v="17"/>
    <s v="ATR72"/>
    <s v="3 Chaine A"/>
    <x v="0"/>
    <s v="C 9.54.SF721.SOG.10879.01B/20"/>
    <s v="DER SO-XXXX"/>
    <s v="PHASE 20 DER OUVERTE A LA RECEPTION DE L'EA POUR DIVERGENCE AU THEORIQU"/>
    <d v="2016-10-03T00:00:00"/>
    <d v="2106-10-07T10:00:00"/>
    <s v="SO"/>
    <s v="5_1"/>
    <s v="SF721"/>
    <s v="AIR INTAKE ASSEMBLY RIGHT"/>
    <m/>
    <m/>
    <s v="N"/>
    <m/>
    <m/>
    <s v="A/C à mettre en conf"/>
    <s v="ATR PRODUCTION"/>
    <m/>
    <m/>
    <m/>
  </r>
  <r>
    <x v="17"/>
    <s v="ATR72"/>
    <s v="3 Chaine A"/>
    <x v="2"/>
    <s v="D 9.54.SF720.SOG.10879.01B/11"/>
    <s v="ESSAIS ENTREE D'AIR"/>
    <s v="PHASE 11 ESSAIS ENTREE D'AIR "/>
    <d v="2016-10-03T00:00:00"/>
    <d v="2106-10-07T10:00:00"/>
    <s v="SO"/>
    <s v="5_4"/>
    <s v="SF720"/>
    <s v="AIR INTAKE ASSEMBLY LEFT"/>
    <m/>
    <m/>
    <s v="N"/>
    <m/>
    <m/>
    <s v="Obtenir un Délai"/>
    <s v="SUPPORT OP STELIA"/>
    <m/>
    <m/>
    <m/>
  </r>
  <r>
    <x v="17"/>
    <s v="ATR72"/>
    <s v="3 Chaine A"/>
    <x v="2"/>
    <s v="D 9.54.SF721.SOG.10879.01B/11"/>
    <s v="ESSAIS ENTREE D'AIR"/>
    <s v="PHASE 11 ESSAIS ENTREE D'AIR "/>
    <d v="2016-10-03T00:00:00"/>
    <d v="2106-10-07T10:00:00"/>
    <s v="SO"/>
    <s v="5_4"/>
    <s v="SF721"/>
    <s v="AIR INTAKE ASSEMBLY RIGHT"/>
    <m/>
    <m/>
    <s v="N"/>
    <m/>
    <m/>
    <s v="Obtenir un Délai"/>
    <s v="SUPPORT OP STELIA"/>
    <m/>
    <m/>
    <m/>
  </r>
  <r>
    <x v="18"/>
    <s v="ATR42"/>
    <s v="4 Reliquat"/>
    <x v="1"/>
    <s v="G S25.SH166.CQ.1213.01.B       00"/>
    <s v="NORIA CLOISONS"/>
    <s v="CHANGEMENT DES CLOISONS CENTRALE ET FOND   INTERVENTION FAL PAR AAA"/>
    <d v="2016-11-02T00:00:00"/>
    <d v="2016-07-18T00:00:00"/>
    <s v="CQ"/>
    <s v="5_1"/>
    <s v="SH166"/>
    <s v="MODULE TOILET"/>
    <m/>
    <m/>
    <s v="O"/>
    <m/>
    <m/>
    <s v="Point à Faire"/>
    <s v="INTERVENTION STELIA"/>
    <m/>
    <s v="Noria toilette STECO"/>
    <m/>
  </r>
  <r>
    <x v="18"/>
    <s v="ATR42"/>
    <s v="4 Reliquat"/>
    <x v="3"/>
    <s v="G 9.57.SE000.SOG.2350.04B"/>
    <s v="PORTES FLUX VALVE"/>
    <s v="REMPLACEMENT PORTES FLUX VALVE D/G "/>
    <d v="2016-09-13T00:00:00"/>
    <d v="2016-07-18T00:00:00"/>
    <s v="SO"/>
    <s v="5_1"/>
    <s v="SE000"/>
    <s v="COMPLETE WING"/>
    <m/>
    <m/>
    <s v="O"/>
    <m/>
    <m/>
    <s v="Obtenir un Délai"/>
    <s v="SUPPORT OP STELIA"/>
    <m/>
    <s v="Dans l'attente retour AIRBUS"/>
    <m/>
  </r>
  <r>
    <x v="18"/>
    <s v="ATR42"/>
    <s v="4 Reliquat"/>
    <x v="3"/>
    <s v="G 9.57.SE000.SOG.2350.05B"/>
    <s v="CTRL COUPELLES AIL."/>
    <s v="CONTROLE JEUX SOUS COUPELLES DE METALLISATION SUR AILERONS D/G"/>
    <d v="2016-10-05T00:00:00"/>
    <d v="2016-07-18T00:00:00"/>
    <s v="SO"/>
    <s v="5_1"/>
    <s v="SE000"/>
    <s v="COMPLETE WING"/>
    <m/>
    <m/>
    <s v="N"/>
    <m/>
    <m/>
    <s v="A/C à mettre en conf"/>
    <s v="ATR PRODUCTION"/>
    <m/>
    <s v="Avion en extérieur "/>
    <m/>
  </r>
  <r>
    <x v="19"/>
    <s v="ATR42"/>
    <s v="1 LAS"/>
    <x v="1"/>
    <s v="G 9.57.SE000.SOG.2364.01B/10"/>
    <s v="INSTAL. BA N4/10G"/>
    <s v="PHASE 10 INSTAL. BA N4/10G "/>
    <d v="2016-10-19T00:00:00"/>
    <d v="2016-11-04T15:00:00"/>
    <s v="SO"/>
    <s v="5_1"/>
    <s v="SE000"/>
    <s v="COMPLETE WING"/>
    <m/>
    <m/>
    <s v="O"/>
    <m/>
    <m/>
    <s v="Point à Faire"/>
    <s v="PROD STELIA FAL"/>
    <m/>
    <m/>
    <m/>
  </r>
  <r>
    <x v="19"/>
    <s v="ATR42"/>
    <s v="1 LAS"/>
    <x v="0"/>
    <s v="C 9.57.SE000.SOG.2364.01B/60"/>
    <s v="DER SO-005041893"/>
    <s v="PHASE 60 JEUX SOUS COUPELLES DE METALLISATION AILERON G"/>
    <d v="2016-10-19T00:00:00"/>
    <d v="2016-11-04T15:00:00"/>
    <s v="SO"/>
    <s v="5_1"/>
    <s v="SE000"/>
    <s v="COMPLETE WING"/>
    <s v="INP"/>
    <s v="EC:SE150 ATA:57"/>
    <s v="SN:SOG1727"/>
    <d v="2016-11-02T00:00:00"/>
    <s v="ALEXANDRE MAUGEY"/>
    <s v="600 Decision : Airworthiness"/>
    <s v="NAV ATR"/>
    <s v="C    FW"/>
    <m/>
    <m/>
  </r>
  <r>
    <x v="19"/>
    <s v="ATR42"/>
    <s v="1 LAS"/>
    <x v="0"/>
    <s v="C 9.57.SE000.SOG.2364.01B/70"/>
    <s v="DER SO-005041896"/>
    <s v="PHASE 70 JEUX SOUS COUPELLES DE METALLISATION AILERON D"/>
    <d v="2016-10-19T00:00:00"/>
    <d v="2016-11-04T15:00:00"/>
    <s v="SO"/>
    <s v="5_1"/>
    <s v="SE000"/>
    <s v="COMPLETE WING"/>
    <s v="INP"/>
    <s v="EC:SE151 ATA:57"/>
    <s v="SN:SOG1727"/>
    <d v="2016-11-02T00:00:00"/>
    <s v="ALEXANDRE MAUGEY"/>
    <s v="600 Decision : Airworthiness"/>
    <s v="NAV ATR"/>
    <s v="C    FW"/>
    <m/>
    <m/>
  </r>
  <r>
    <x v="19"/>
    <s v="ATR42"/>
    <s v="1 LAS"/>
    <x v="1"/>
    <s v="G 9.54.SF720.SOG.10875.01B/10"/>
    <s v="MONTAGE ENTREE D'AIR"/>
    <s v="PHASE 10 MONTAGE ENTREE D'AIR "/>
    <d v="2016-10-19T00:00:00"/>
    <d v="2016-11-04T15:00:00"/>
    <s v="SO"/>
    <s v="5_1"/>
    <s v="SF720"/>
    <s v="AIR INTAKE ASSEMBLY LEFT"/>
    <m/>
    <m/>
    <s v="O"/>
    <m/>
    <m/>
    <s v="Obtenir un Délai"/>
    <s v="SUPPORT OP STELIA"/>
    <m/>
    <m/>
    <m/>
  </r>
  <r>
    <x v="19"/>
    <s v="ATR42"/>
    <s v="1 LAS"/>
    <x v="0"/>
    <s v="C 9.54.SF720.SOG.10875.01B/20"/>
    <s v="DER SO-XXXXXX"/>
    <s v="PHASE 20 DER OUVERTE A LA RECEPTION DE L'EA POUR DIVERGENCE AU THEORIQU"/>
    <d v="2016-10-19T00:00:00"/>
    <d v="2016-11-04T15:00:00"/>
    <s v="SO"/>
    <s v="5_1"/>
    <s v="SF720"/>
    <s v="AIR INTAKE ASSEMBLY LEFT"/>
    <m/>
    <m/>
    <s v="N"/>
    <m/>
    <m/>
    <s v="A/C à mettre en conf"/>
    <s v="ATR PRODUCTION"/>
    <m/>
    <m/>
    <m/>
  </r>
  <r>
    <x v="19"/>
    <s v="ATR42"/>
    <s v="1 LAS"/>
    <x v="1"/>
    <s v="G 9.54.SF721.SOG.10875.01B/10"/>
    <s v="MONTAGE ENTREE D'AIR"/>
    <s v="PHASE 10 MONTAGE ENTREE D'AIR "/>
    <d v="2016-10-19T00:00:00"/>
    <d v="2016-11-04T15:00:00"/>
    <s v="SO"/>
    <s v="5_1"/>
    <s v="SF721"/>
    <s v="AIR INTAKE ASSEMBLY RIGHT"/>
    <m/>
    <m/>
    <s v="O"/>
    <m/>
    <m/>
    <s v="Obtenir un Délai"/>
    <s v="SUPPORT OP STELIA"/>
    <m/>
    <m/>
    <m/>
  </r>
  <r>
    <x v="19"/>
    <s v="ATR42"/>
    <s v="1 LAS"/>
    <x v="0"/>
    <s v="C 9.54.SF721.SOG.10875.01B/20"/>
    <s v="DER SO-XXXXX"/>
    <s v="PHASE 20 DER OUVERTE A LA RECEPTION DE L'EA POUR DIVERGENCE AU THEORIQU"/>
    <d v="2016-10-19T00:00:00"/>
    <d v="2016-11-04T15:00:00"/>
    <s v="SO"/>
    <s v="5_1"/>
    <s v="SF721"/>
    <s v="AIR INTAKE ASSEMBLY RIGHT"/>
    <m/>
    <m/>
    <s v="N"/>
    <m/>
    <m/>
    <s v="A/C à mettre en conf"/>
    <s v="ATR PRODUCTION"/>
    <m/>
    <m/>
    <m/>
  </r>
  <r>
    <x v="19"/>
    <s v="ATR42"/>
    <s v="1 LAS"/>
    <x v="2"/>
    <s v="D 9.57.SE000.SOG.2364.01B/11"/>
    <s v="ESSAIS BA N4/10G"/>
    <s v="PHASE 11 ESSAIS SUITE INSTAL. BA N4/10G"/>
    <d v="2016-10-19T00:00:00"/>
    <d v="2016-11-04T15:00:00"/>
    <s v="SO"/>
    <s v="5_4"/>
    <s v="SE000"/>
    <s v="COMPLETE WING"/>
    <m/>
    <m/>
    <s v="N"/>
    <m/>
    <m/>
    <s v="Point à Faire"/>
    <s v="PROD STELIA FAL"/>
    <m/>
    <m/>
    <m/>
  </r>
  <r>
    <x v="19"/>
    <s v="ATR42"/>
    <s v="1 LAS"/>
    <x v="2"/>
    <s v="D 9.57.SE000.SOG.2364.01B/21"/>
    <s v="SUITE BNC 400035485"/>
    <s v="PHASE 21 ESSAIS ETANCHEITE NACA D "/>
    <d v="2016-10-19T00:00:00"/>
    <d v="2016-11-04T15:00:00"/>
    <s v="SO"/>
    <s v="5_4"/>
    <s v="SE000"/>
    <s v="COMPLETE WING"/>
    <m/>
    <m/>
    <s v="N"/>
    <m/>
    <m/>
    <s v="Point à Faire"/>
    <s v="PROD STELIA FAL"/>
    <m/>
    <m/>
    <m/>
  </r>
  <r>
    <x v="19"/>
    <s v="ATR42"/>
    <s v="1 LAS"/>
    <x v="2"/>
    <s v="D 9.54.SF720.SOG.10875.01B/11"/>
    <s v="ESSAIS ENTREE D'AIR"/>
    <s v="PHASE 11 ESSAIS ENTREE D'AIR "/>
    <d v="2016-10-19T00:00:00"/>
    <d v="2016-11-04T15:00:00"/>
    <s v="SO"/>
    <s v="5_4"/>
    <s v="SF720"/>
    <s v="AIR INTAKE ASSEMBLY LEFT"/>
    <m/>
    <m/>
    <s v="N"/>
    <m/>
    <m/>
    <s v="Obtenir un Délai"/>
    <s v="SUPPORT OP STELIA"/>
    <m/>
    <m/>
    <m/>
  </r>
  <r>
    <x v="19"/>
    <s v="ATR42"/>
    <s v="1 LAS"/>
    <x v="2"/>
    <s v="D 9.54.SF721.SOG.10875.01B/11"/>
    <s v="ESSAIS ENTREE D'AIR"/>
    <s v="PHASE 11 ESSAIS ENTREE D'AIR "/>
    <d v="2016-10-19T00:00:00"/>
    <d v="2016-11-04T15:00:00"/>
    <s v="SO"/>
    <s v="5_4"/>
    <s v="SF721"/>
    <s v="AIR INTAKE ASSEMBLY RIGHT"/>
    <m/>
    <m/>
    <s v="N"/>
    <m/>
    <m/>
    <s v="Obtenir un Délai"/>
    <s v="SUPPORT OP STELIA"/>
    <m/>
    <m/>
    <m/>
  </r>
  <r>
    <x v="20"/>
    <s v="ATR72"/>
    <s v="3 Chaine A"/>
    <x v="1"/>
    <s v="G 9.57.SE000.SOG.2377.01B/30"/>
    <s v="BNC 400033589"/>
    <s v="PHASE 30 VERIF. DESAFFLEUREMENT CAPOT LAT. D AVEC CSD D"/>
    <d v="2016-09-14T00:00:00"/>
    <d v="2016-10-05T10:00:00"/>
    <s v="SO"/>
    <s v="5_1"/>
    <s v="SE000"/>
    <s v="COMPLETE WING"/>
    <m/>
    <m/>
    <s v="N"/>
    <m/>
    <m/>
    <s v="A/C à mettre en conf"/>
    <s v="ATR QUALITE"/>
    <m/>
    <m/>
    <m/>
  </r>
  <r>
    <x v="20"/>
    <s v="ATR72"/>
    <s v="3 Chaine A"/>
    <x v="4"/>
    <s v="G 9.57.SE000.SOG.2377.05B"/>
    <s v="AM 8138122"/>
    <s v="REMPLACEMENT TUYAUTERIE PREL. D'AIR N4/7 G"/>
    <d v="2016-10-27T00:00:00"/>
    <d v="2016-10-05T10:00:00"/>
    <s v="SO"/>
    <s v="5_2"/>
    <s v="SE000"/>
    <s v="COMPLETE WING"/>
    <m/>
    <m/>
    <s v="O"/>
    <m/>
    <m/>
    <s v="Point à Faire"/>
    <s v="PROD STELIA FAL"/>
    <m/>
    <m/>
    <m/>
  </r>
  <r>
    <x v="21"/>
    <s v="ATR72"/>
    <s v="3 Chaine A"/>
    <x v="1"/>
    <s v="G 9.57.SE000.SOG.2379.01B/20"/>
    <s v="BNC 400034668/34639"/>
    <s v="RENVOIS PERCAGES TOLES PARE FEU - MONTAGE TOLES PF SUR NACELLE D"/>
    <d v="2016-09-22T00:00:00"/>
    <d v="2016-10-13T10:00:00"/>
    <s v="SO"/>
    <s v="5_1"/>
    <s v="SE000"/>
    <s v="COMPLETE WING"/>
    <m/>
    <m/>
    <s v="O"/>
    <m/>
    <m/>
    <s v="Point à Faire"/>
    <s v="INTERVENTION STELIA"/>
    <d v="2016-10-19T00:00:00"/>
    <m/>
    <m/>
  </r>
  <r>
    <x v="21"/>
    <s v="ATR72"/>
    <s v="3 Chaine A"/>
    <x v="1"/>
    <s v="G 9.57.SE000.SOG.2379.01B/30"/>
    <s v="PARA MBDA"/>
    <s v="PHASE 30 ATTENTION PARTICULIERE ASS VOILURE/FUSELAGE - BO-004997520"/>
    <d v="2016-09-22T00:00:00"/>
    <d v="2016-10-13T10:00:00"/>
    <s v="SO"/>
    <s v="5_1"/>
    <s v="SE000"/>
    <s v="COMPLETE WING"/>
    <m/>
    <m/>
    <s v="N"/>
    <m/>
    <m/>
    <s v="A/C à mettre en conf"/>
    <s v="ATR QUALITE"/>
    <m/>
    <m/>
    <m/>
  </r>
  <r>
    <x v="21"/>
    <s v="ATR72"/>
    <s v="3 Chaine A"/>
    <x v="0"/>
    <s v="C 9.57.SE000.SOG.2379.01B/60"/>
    <s v="DER BO-004997520"/>
    <s v="PHASE 60 ENSEMBLE DE DIVERGENCES SU CAISSON CENTRAL"/>
    <d v="2016-09-22T00:00:00"/>
    <d v="2016-10-13T10:00:00"/>
    <s v="SO"/>
    <s v="5_1"/>
    <s v="SE000"/>
    <s v="COMPLETE WING"/>
    <s v="INP"/>
    <s v="EC:SE002 ATA:57"/>
    <s v="SN:BO2395"/>
    <d v="2016-11-03T00:00:00"/>
    <s v="PASCAL DUPLAIX"/>
    <s v="Suffixe à lever"/>
    <s v="BT STELIA SUFFIXE"/>
    <s v="Q    T"/>
    <s v="Attention erreur d'affectation MSN 1393"/>
    <m/>
  </r>
  <r>
    <x v="21"/>
    <s v="ATR72"/>
    <s v="3 Chaine A"/>
    <x v="1"/>
    <s v="G 9.57.BO21.102.2.B"/>
    <s v="GAMME DE MONTAGE."/>
    <s v="PRECAUTION DE MONTAGE VOILURE FUSEL GE SUITE A DERO BO-004997520."/>
    <d v="2016-09-22T00:00:00"/>
    <d v="2016-10-13T10:00:00"/>
    <s v="BO"/>
    <s v="5_1"/>
    <s v="SE002"/>
    <s v="UNDER WING BOX EQUIPED (T"/>
    <m/>
    <m/>
    <s v="N"/>
    <m/>
    <m/>
    <s v="A/C à mettre en conf"/>
    <s v="ATR QUALITE"/>
    <m/>
    <m/>
    <m/>
  </r>
  <r>
    <x v="21"/>
    <s v="ATR72"/>
    <s v="3 Chaine A"/>
    <x v="1"/>
    <s v="G 9.54.SF720.SOG.10880.01B/10"/>
    <s v="MONTAGE ENTREE D'AIR"/>
    <s v="PHASE 10 MONTAGE ENTREE D'AIR "/>
    <d v="2016-10-05T00:00:00"/>
    <d v="2016-10-13T10:00:00"/>
    <s v="SO"/>
    <s v="5_1"/>
    <s v="SF720"/>
    <s v="AIR INTAKE ASSEMBLY LEFT"/>
    <m/>
    <m/>
    <s v="O"/>
    <m/>
    <m/>
    <s v="Obtenir un Délai"/>
    <s v="SUPPORT OP STELIA"/>
    <m/>
    <m/>
    <m/>
  </r>
  <r>
    <x v="21"/>
    <s v="ATR72"/>
    <s v="3 Chaine A"/>
    <x v="0"/>
    <s v="C 9.54.SF720.SOG.10880.01B/20"/>
    <s v="DER SO-XXXXX"/>
    <s v="PHASE 20 DER OUVERTE A LA RECEPTION DE L'EA POUR DIVERGENCE AU THEORIQU"/>
    <d v="2016-10-05T00:00:00"/>
    <d v="2016-10-13T10:00:00"/>
    <s v="SO"/>
    <s v="5_1"/>
    <s v="SF720"/>
    <s v="AIR INTAKE ASSEMBLY LEFT"/>
    <m/>
    <m/>
    <s v="N"/>
    <m/>
    <m/>
    <s v="A/C à mettre en conf"/>
    <s v="ATR PRODUCTION"/>
    <m/>
    <m/>
    <m/>
  </r>
  <r>
    <x v="21"/>
    <s v="ATR72"/>
    <s v="3 Chaine A"/>
    <x v="1"/>
    <s v="G 9.54.SF721.SOG.10880.01B/10"/>
    <s v="MONTAGE ENTREE D'AIR"/>
    <s v="PHASE 10 MONTAGE ENTREE D'AIR "/>
    <d v="2016-10-05T00:00:00"/>
    <d v="2016-10-13T10:00:00"/>
    <s v="SO"/>
    <s v="5_1"/>
    <s v="SF721"/>
    <s v="AIR INTAKE ASSEMBLY RIGHT"/>
    <m/>
    <m/>
    <s v="O"/>
    <m/>
    <m/>
    <s v="Obtenir un Délai"/>
    <s v="SUPPORT OP STELIA"/>
    <m/>
    <m/>
    <m/>
  </r>
  <r>
    <x v="21"/>
    <s v="ATR72"/>
    <s v="3 Chaine A"/>
    <x v="0"/>
    <s v="C 9.54.SF721.SOG.10880.01B/20"/>
    <s v="DER SO-XXXXXX"/>
    <s v="PHASE 20 DER OUVERTE A LA RECEPTION DE L'EA POUR DIVERGENCE AU THEORIQU"/>
    <d v="2016-10-05T00:00:00"/>
    <d v="2016-10-13T10:00:00"/>
    <s v="SO"/>
    <s v="5_1"/>
    <s v="SF721"/>
    <s v="AIR INTAKE ASSEMBLY RIGHT"/>
    <m/>
    <m/>
    <s v="N"/>
    <m/>
    <m/>
    <s v="A/C à mettre en conf"/>
    <s v="ATR PRODUCTION"/>
    <m/>
    <m/>
    <m/>
  </r>
  <r>
    <x v="21"/>
    <s v="ATR72"/>
    <s v="3 Chaine A"/>
    <x v="2"/>
    <s v="D 9.54.SF720.SOG.10880.01B/11"/>
    <s v="ESSAIS ENTREE D'AIR"/>
    <s v="PHASE 11 ESSAIS ENTREE D'AIR "/>
    <d v="2016-10-05T00:00:00"/>
    <d v="2016-10-13T10:00:00"/>
    <s v="SO"/>
    <s v="5_4"/>
    <s v="SF720"/>
    <s v="AIR INTAKE ASSEMBLY LEFT"/>
    <m/>
    <m/>
    <s v="N"/>
    <m/>
    <m/>
    <s v="Obtenir un Délai"/>
    <s v="SUPPORT OP STELIA"/>
    <m/>
    <m/>
    <m/>
  </r>
  <r>
    <x v="21"/>
    <s v="ATR72"/>
    <s v="3 Chaine A"/>
    <x v="2"/>
    <s v="D 9.54.SF721.SOG.10880.01B/11"/>
    <s v="ESSAIS ENTREE D'AIR"/>
    <s v="PHASE 11 ESSAIS ENTREE D'AIR "/>
    <d v="2016-10-05T00:00:00"/>
    <d v="2016-10-13T10:00:00"/>
    <s v="SO"/>
    <s v="5_4"/>
    <s v="SF721"/>
    <s v="AIR INTAKE ASSEMBLY RIGHT"/>
    <m/>
    <m/>
    <s v="N"/>
    <m/>
    <m/>
    <s v="Obtenir un Délai"/>
    <s v="SUPPORT OP STELIA"/>
    <m/>
    <m/>
    <m/>
  </r>
  <r>
    <x v="22"/>
    <s v="ATR72"/>
    <s v="2 Chandelle"/>
    <x v="0"/>
    <s v="C 9.57.SE000.SOG.2380.01B/40"/>
    <s v="DER SO-005002684-A"/>
    <s v="PHASE 40 PERCAGES DECALES SUR LONGERON AILERON G"/>
    <d v="2016-10-03T00:00:00"/>
    <d v="2016-10-14T10:00:00"/>
    <s v="SO"/>
    <s v="5_1"/>
    <s v="SE000"/>
    <s v="COMPLETE WING"/>
    <s v="INP"/>
    <s v="EC:SE150 ATA:57"/>
    <s v="SN:SOG1754"/>
    <d v="2016-10-11T00:00:00"/>
    <s v="VINCENT DAGOIS"/>
    <s v="800 Analyse : Quality"/>
    <s v="DQ2 STELIA"/>
    <s v="C    FW"/>
    <s v="Attention erreur d'affectation MSN 1392"/>
    <m/>
  </r>
  <r>
    <x v="22"/>
    <s v="ATR72"/>
    <s v="2 Chandelle"/>
    <x v="1"/>
    <s v="G 9.54.SF720.SOG.10881.01B/10"/>
    <s v="MONTAGE ENTREE D'AIR"/>
    <s v="PHASE 10 MONTAGE ENTREE D'AIR "/>
    <d v="2016-10-06T00:00:00"/>
    <d v="2016-10-14T10:00:00"/>
    <s v="SO"/>
    <s v="5_1"/>
    <s v="SF720"/>
    <s v="AIR INTAKE ASSEMBLY LEFT"/>
    <m/>
    <m/>
    <s v="O"/>
    <m/>
    <m/>
    <s v="Obtenir un Délai"/>
    <s v="SUPPORT OP STELIA"/>
    <m/>
    <m/>
    <m/>
  </r>
  <r>
    <x v="22"/>
    <s v="ATR72"/>
    <s v="2 Chandelle"/>
    <x v="0"/>
    <s v="C 9.54.SF720.SOG.10881.01B/20"/>
    <s v="DER SO-XXXXX"/>
    <s v="PHASE 20 DER OUVERTE A LA RECEPTION DE L'EA POUR DIVERGENCE AU THEORIQU"/>
    <d v="2016-10-06T00:00:00"/>
    <d v="2016-10-14T10:00:00"/>
    <s v="SO"/>
    <s v="5_1"/>
    <s v="SF720"/>
    <s v="AIR INTAKE ASSEMBLY LEFT"/>
    <m/>
    <m/>
    <s v="N"/>
    <m/>
    <m/>
    <s v="A/C à mettre en conf"/>
    <s v="ATR PRODUCTION"/>
    <m/>
    <m/>
    <m/>
  </r>
  <r>
    <x v="22"/>
    <s v="ATR72"/>
    <s v="2 Chandelle"/>
    <x v="1"/>
    <s v="G 9.54.SF721.SOG.10881.01B/10"/>
    <s v="MONTAGE ENTREE D'AIR"/>
    <s v="PHASE 10 MONTAGE ENTREE D'AIR "/>
    <d v="2016-10-06T00:00:00"/>
    <d v="2016-10-14T10:00:00"/>
    <s v="SO"/>
    <s v="5_1"/>
    <s v="SF721"/>
    <s v="AIR INTAKE ASSEMBLY RIGHT"/>
    <m/>
    <m/>
    <s v="O"/>
    <m/>
    <m/>
    <s v="Obtenir un Délai"/>
    <s v="SUPPORT OP STELIA"/>
    <m/>
    <m/>
    <m/>
  </r>
  <r>
    <x v="22"/>
    <s v="ATR72"/>
    <s v="2 Chandelle"/>
    <x v="0"/>
    <s v="C 9.54.SF721.SOG.10881.01B/20"/>
    <s v="DER SO-XXXX"/>
    <s v="PHASE 20 DER OUVERTE A LA RECEPTION DE L'EA POUR DIVERGENCE AU THEORIQU"/>
    <d v="2016-10-06T00:00:00"/>
    <d v="2016-10-14T10:00:00"/>
    <s v="SO"/>
    <s v="5_1"/>
    <s v="SF721"/>
    <s v="AIR INTAKE ASSEMBLY RIGHT"/>
    <m/>
    <m/>
    <s v="N"/>
    <m/>
    <m/>
    <s v="A/C à mettre en conf"/>
    <s v="ATR PRODUCTION"/>
    <m/>
    <m/>
    <m/>
  </r>
  <r>
    <x v="22"/>
    <s v="ATR72"/>
    <s v="2 Chandelle"/>
    <x v="2"/>
    <s v="D 9.54.SF720.SOG.10881.01B/11"/>
    <s v="ESSAIS ENTREE D'AIR"/>
    <s v="PHASE 11 ESSAIS ENTREE D'AIR "/>
    <d v="2016-10-06T00:00:00"/>
    <d v="2016-10-14T10:00:00"/>
    <s v="SO"/>
    <s v="5_4"/>
    <s v="SF720"/>
    <s v="AIR INTAKE ASSEMBLY LEFT"/>
    <m/>
    <m/>
    <s v="N"/>
    <m/>
    <m/>
    <s v="Obtenir un Délai"/>
    <s v="SUPPORT OP STELIA"/>
    <m/>
    <m/>
    <m/>
  </r>
  <r>
    <x v="22"/>
    <s v="ATR72"/>
    <s v="2 Chandelle"/>
    <x v="2"/>
    <s v="D 9.54.SF721.SOG.10881.01B/11"/>
    <s v="ESSAIS ENTREE D'AIR"/>
    <s v="PHASE 11 ESSAIS ENTREE D'AIR "/>
    <d v="2016-10-06T00:00:00"/>
    <d v="2016-10-14T10:00:00"/>
    <s v="SO"/>
    <s v="5_4"/>
    <s v="SF721"/>
    <s v="AIR INTAKE ASSEMBLY RIGHT"/>
    <m/>
    <m/>
    <s v="N"/>
    <m/>
    <m/>
    <s v="Obtenir un Délai"/>
    <s v="SUPPORT OP STELIA"/>
    <m/>
    <m/>
    <m/>
  </r>
  <r>
    <x v="22"/>
    <s v="ATR72"/>
    <s v="2 Chandelle"/>
    <x v="1"/>
    <s v="G 9.57.SE000.SOG.2379.04B"/>
    <s v="BNC 400034668/34639"/>
    <s v="DEGAGEMENT DE ZONE POUR PARACH. GARDNER SUR NACELLE D"/>
    <d v="2016-10-24T00:00:00"/>
    <d v="2016-10-14T10:00:00"/>
    <s v="SO"/>
    <s v="5_1"/>
    <s v="SE000"/>
    <s v="COMPLETE WING"/>
    <m/>
    <m/>
    <s v="N"/>
    <m/>
    <m/>
    <s v="Point à Faire"/>
    <s v="PROD STELIA FAL"/>
    <m/>
    <s v="Fait attente fin intervention gardener pour repose"/>
    <m/>
  </r>
  <r>
    <x v="23"/>
    <s v="ATR72"/>
    <s v="2 Chandelle"/>
    <x v="1"/>
    <s v="G 9.57.SE000.SOG.2381.01B/30"/>
    <s v="PARA MBDA"/>
    <s v="PHASE 30 ATTENTION PARTICULIERE ASS VOILURE / FUSELAGE - BO-005004512"/>
    <d v="2016-10-04T00:00:00"/>
    <d v="2016-10-21T15:00:00"/>
    <s v="SO"/>
    <s v="5_1"/>
    <s v="SE000"/>
    <s v="COMPLETE WING"/>
    <m/>
    <m/>
    <s v="N"/>
    <m/>
    <m/>
    <s v="A/C à mettre en conf"/>
    <s v="ATR QUALITE"/>
    <m/>
    <m/>
    <m/>
  </r>
  <r>
    <x v="23"/>
    <s v="ATR72"/>
    <s v="2 Chandelle"/>
    <x v="0"/>
    <s v="C 9.57.SE000.SOG.2381.01B/50"/>
    <s v="DER BO-005004512"/>
    <s v="PHASE 50 ENSEMBLE DIVERGENCE SUR CAISSON CENTRAL"/>
    <d v="2016-10-04T00:00:00"/>
    <d v="2016-10-21T15:00:00"/>
    <s v="SO"/>
    <s v="5_1"/>
    <s v="SE000"/>
    <s v="COMPLETE WING"/>
    <s v="INP"/>
    <s v="EC:SE002 ATA:57"/>
    <s v="SN:BO2399"/>
    <d v="2016-11-03T00:00:00"/>
    <s v="PASCAL DUPLAIX"/>
    <s v="Suffixe à lever"/>
    <s v="BT STELIA SUFFIXE"/>
    <s v="Q    T"/>
    <m/>
    <m/>
  </r>
  <r>
    <x v="23"/>
    <s v="ATR72"/>
    <s v="2 Chandelle"/>
    <x v="1"/>
    <s v="G 9.57.BO21.103.6.B"/>
    <s v="GAMME DE MONTAGE."/>
    <s v="PRECAUTION DE MONTAGE VOILURE FUSEL GE SUITE A DERO BO-005004512."/>
    <d v="2016-10-04T00:00:00"/>
    <d v="2016-10-21T15:00:00"/>
    <s v="BO"/>
    <s v="5_1"/>
    <s v="SE002"/>
    <s v="UNDER WING BOX EQUIPED (T"/>
    <m/>
    <m/>
    <s v="N"/>
    <m/>
    <m/>
    <s v="A/C à mettre en conf"/>
    <s v="ATR QUALITE"/>
    <m/>
    <m/>
    <m/>
  </r>
  <r>
    <x v="23"/>
    <s v="ATR72"/>
    <s v="2 Chandelle"/>
    <x v="1"/>
    <s v="G 9.54.SF720.SOG.10882.01B/10"/>
    <s v="MONTAGE ENTREE D'AIR"/>
    <s v="PHASE 10 MONTAGE ENTREE D'AIR "/>
    <d v="2016-10-11T00:00:00"/>
    <d v="2016-10-21T15:00:00"/>
    <s v="SO"/>
    <s v="5_1"/>
    <s v="SF720"/>
    <s v="AIR INTAKE ASSEMBLY LEFT"/>
    <m/>
    <m/>
    <s v="O"/>
    <m/>
    <m/>
    <s v="Obtenir un Délai"/>
    <s v="SUPPORT OP STELIA"/>
    <m/>
    <m/>
    <m/>
  </r>
  <r>
    <x v="23"/>
    <s v="ATR72"/>
    <s v="2 Chandelle"/>
    <x v="0"/>
    <s v="C 9.54.SF720.SOG.10882.01B/20"/>
    <s v="DER SO-XXXXX"/>
    <s v="PHASE 20 DER OUVERTE A LA RECEPTION DE L'EA POUR DIVERGENCE AU THEORIQU"/>
    <d v="2016-10-11T00:00:00"/>
    <d v="2016-10-21T15:00:00"/>
    <s v="SO"/>
    <s v="5_1"/>
    <s v="SF720"/>
    <s v="AIR INTAKE ASSEMBLY LEFT"/>
    <m/>
    <m/>
    <s v="N"/>
    <m/>
    <m/>
    <s v="Obtenir un Délai"/>
    <s v="SUPPORT OP STELIA"/>
    <m/>
    <m/>
    <m/>
  </r>
  <r>
    <x v="23"/>
    <s v="ATR72"/>
    <s v="2 Chandelle"/>
    <x v="2"/>
    <s v="D 9.54.SF720.SOG.10882.01B/11"/>
    <s v="ESSAIS ENTREE D'AIR"/>
    <s v="PHASE 11 ESSAIS ENTREE D'AIR "/>
    <d v="2016-10-11T00:00:00"/>
    <d v="2016-10-21T15:00:00"/>
    <s v="SO"/>
    <s v="5_4"/>
    <s v="SF720"/>
    <s v="AIR INTAKE ASSEMBLY LEFT"/>
    <m/>
    <m/>
    <s v="N"/>
    <m/>
    <m/>
    <s v="Obtenir un Délai"/>
    <s v="SUPPORT OP STELIA"/>
    <m/>
    <m/>
    <m/>
  </r>
  <r>
    <x v="24"/>
    <s v="ATR72"/>
    <s v="2 Chandelle"/>
    <x v="1"/>
    <s v="G 9.57.SE000.SOG.2382.01B/30"/>
    <s v="PARA MBDA"/>
    <s v="PHASE 30 ATTENTION PARTICULIERE ASS VOILURE / FUSELAGE - BO-005006202"/>
    <d v="2016-10-07T00:00:00"/>
    <d v="2016-10-24T10:00:00"/>
    <s v="SO"/>
    <s v="5_1"/>
    <s v="SE000"/>
    <s v="COMPLETE WING"/>
    <m/>
    <m/>
    <s v="N"/>
    <m/>
    <m/>
    <s v="A/C à mettre en conf"/>
    <s v="ATR QUALITE"/>
    <m/>
    <m/>
    <m/>
  </r>
  <r>
    <x v="24"/>
    <s v="ATR72"/>
    <s v="2 Chandelle"/>
    <x v="0"/>
    <s v="G 9.57.SE000.SOG.2382.01B/50"/>
    <s v="DER BO-005006202"/>
    <s v="PHASE 50 ENSEMBLE DIVERGENCES SUR CAISSON CENTRAL"/>
    <d v="2016-10-07T00:00:00"/>
    <d v="2016-10-24T10:00:00"/>
    <s v="SO"/>
    <s v="5_1"/>
    <s v="SE000"/>
    <s v="COMPLETE WING"/>
    <s v="INP"/>
    <s v="EC:SE002 ATA:57"/>
    <s v="SN:BO2400"/>
    <d v="2016-11-03T00:00:00"/>
    <s v="PASCAL DUPLAIX"/>
    <s v="Suffixe à lever"/>
    <s v="BT STELIA SUFFIXE"/>
    <s v="Q"/>
    <m/>
    <m/>
  </r>
  <r>
    <x v="24"/>
    <s v="ATR72"/>
    <s v="2 Chandelle"/>
    <x v="1"/>
    <s v="G 9.57.BO21.103.8.B"/>
    <s v="GAMME DE MONTAGE."/>
    <s v="PRECAUTION DE MONTAGE VOILURE FUSEL GE SUITE A DERO BO-005006202."/>
    <d v="2016-10-07T00:00:00"/>
    <d v="2016-10-24T10:00:00"/>
    <s v="BO"/>
    <s v="5_1"/>
    <s v="SE002"/>
    <s v="UNDER WING BOX EQUIPED (T"/>
    <m/>
    <m/>
    <s v="N"/>
    <m/>
    <m/>
    <s v="A/C à mettre en conf"/>
    <s v="ATR QUALITE"/>
    <m/>
    <m/>
    <m/>
  </r>
  <r>
    <x v="24"/>
    <s v="ATR72"/>
    <s v="2 Chandelle"/>
    <x v="1"/>
    <s v="G 9.54.SF720.SOG.10883.01B/10"/>
    <s v="MONTAGE ENTREE D'AIR"/>
    <s v="PHASE 10 MONTAGE ENTREE D'AIR "/>
    <d v="2016-10-11T00:00:00"/>
    <d v="2016-10-24T10:00:00"/>
    <s v="SO"/>
    <s v="5_1"/>
    <s v="SF720"/>
    <s v="AIR INTAKE ASSEMBLY LEFT"/>
    <m/>
    <m/>
    <s v="O"/>
    <m/>
    <m/>
    <s v="Obtenir un Délai"/>
    <s v="SUPPORT OP STELIA"/>
    <m/>
    <m/>
    <m/>
  </r>
  <r>
    <x v="24"/>
    <s v="ATR72"/>
    <s v="2 Chandelle"/>
    <x v="0"/>
    <s v="C 9.54.SF720.SOG.10883.01B/20"/>
    <s v="DER SO-XXXXXX"/>
    <s v="PHASE 20 DER OUVERTE A LA RECEPTION DE L'EA POUR DIVERGENCE AU THEORIQU"/>
    <d v="2016-10-11T00:00:00"/>
    <d v="2016-10-24T10:00:00"/>
    <s v="SO"/>
    <s v="5_1"/>
    <s v="SF720"/>
    <s v="AIR INTAKE ASSEMBLY LEFT"/>
    <m/>
    <m/>
    <s v="N"/>
    <m/>
    <m/>
    <s v="A/C à mettre en conf"/>
    <s v="ATR PRODUCTION"/>
    <m/>
    <m/>
    <m/>
  </r>
  <r>
    <x v="24"/>
    <s v="ATR72"/>
    <s v="2 Chandelle"/>
    <x v="1"/>
    <s v="G 9.54.SF721.SOG.10883.01B/10"/>
    <s v="MONTAGE ENTREE D'AIR"/>
    <s v="PHASE 10 MONTAGE ENTREE D'AIR "/>
    <d v="2016-10-11T00:00:00"/>
    <d v="2016-10-24T10:00:00"/>
    <s v="SO"/>
    <s v="5_1"/>
    <s v="SF721"/>
    <s v="AIR INTAKE ASSEMBLY RIGHT"/>
    <m/>
    <m/>
    <s v="O"/>
    <m/>
    <m/>
    <s v="Obtenir un Délai"/>
    <s v="SUPPORT OP STELIA"/>
    <m/>
    <m/>
    <m/>
  </r>
  <r>
    <x v="24"/>
    <s v="ATR72"/>
    <s v="2 Chandelle"/>
    <x v="0"/>
    <s v="C 9.54.SF721.SOG.10883.01B/20"/>
    <s v="DER SO-XXXXX"/>
    <s v="PHASE 20 DER OUVERTE A LA RECEPTION DE L'EA POUR DIVERGENCE AU THEORIQU"/>
    <d v="2016-10-11T00:00:00"/>
    <d v="2016-10-24T10:00:00"/>
    <s v="SO"/>
    <s v="5_1"/>
    <s v="SF721"/>
    <s v="AIR INTAKE ASSEMBLY RIGHT"/>
    <m/>
    <m/>
    <s v="N"/>
    <m/>
    <m/>
    <s v="A/C à mettre en conf"/>
    <s v="ATR PRODUCTION"/>
    <m/>
    <m/>
    <m/>
  </r>
  <r>
    <x v="24"/>
    <s v="ATR72"/>
    <s v="2 Chandelle"/>
    <x v="2"/>
    <s v="D 9.54.SF720.SOG.10883.01B/11"/>
    <s v="ESSAIS ENTREE D'AIR"/>
    <s v="PHASE 11 ESSAIS ENTREE D'AIR "/>
    <d v="2016-10-11T00:00:00"/>
    <d v="2016-10-24T10:00:00"/>
    <s v="SO"/>
    <s v="5_4"/>
    <s v="SF720"/>
    <s v="AIR INTAKE ASSEMBLY LEFT"/>
    <m/>
    <m/>
    <s v="N"/>
    <m/>
    <m/>
    <s v="Obtenir un Délai"/>
    <s v="SUPPORT OP STELIA"/>
    <m/>
    <m/>
    <m/>
  </r>
  <r>
    <x v="24"/>
    <s v="ATR72"/>
    <s v="2 Chandelle"/>
    <x v="2"/>
    <s v="D 9.54.SF721.SOG.10883.01B/11"/>
    <s v="ESSAIS ENTREE D'AIR"/>
    <s v="PHASE 11 ESSAIS ENTREE D'AIR "/>
    <d v="2016-10-11T00:00:00"/>
    <d v="2016-10-24T10:00:00"/>
    <s v="SO"/>
    <s v="5_4"/>
    <s v="SF721"/>
    <s v="AIR INTAKE ASSEMBLY RIGHT"/>
    <m/>
    <m/>
    <s v="N"/>
    <m/>
    <m/>
    <s v="Obtenir un Délai"/>
    <s v="SUPPORT OP STELIA"/>
    <m/>
    <m/>
    <m/>
  </r>
  <r>
    <x v="24"/>
    <s v="ATR72"/>
    <s v="2 Chandelle"/>
    <x v="4"/>
    <s v="G 9.57.SE000.SOG.2382.05B"/>
    <s v="AM 8098260"/>
    <s v="REDRESSAGE CORNIERE EXTRADOS LONGERON ARR N0"/>
    <d v="2016-10-28T00:00:00"/>
    <d v="2016-10-24T10:00:00"/>
    <s v="SO"/>
    <s v="5_2"/>
    <s v="SE000"/>
    <s v="COMPLETE WING"/>
    <m/>
    <m/>
    <s v="N"/>
    <m/>
    <m/>
    <s v="Point à Faire"/>
    <s v="PROD STELIA FAL"/>
    <m/>
    <m/>
    <m/>
  </r>
  <r>
    <x v="25"/>
    <s v="ATR72"/>
    <s v="1 LAS"/>
    <x v="1"/>
    <s v="G 9.57.SE000.SOG.2383.01B/10"/>
    <s v="INSTAL. BA N4/10 D"/>
    <s v="PHASE 10 INSTAL. BA N4/10D "/>
    <d v="2016-10-17T00:00:00"/>
    <m/>
    <s v="SO"/>
    <s v="5_1"/>
    <s v="SE000"/>
    <s v="COMPLETE WING"/>
    <m/>
    <m/>
    <s v="O"/>
    <m/>
    <m/>
    <s v="A/C à mettre en conf"/>
    <s v="ATR PRODUCTION"/>
    <m/>
    <m/>
    <m/>
  </r>
  <r>
    <x v="25"/>
    <s v="ATR72"/>
    <s v="1 LAS"/>
    <x v="1"/>
    <s v="G 9.57.SE000.SOG.2383.01B/30"/>
    <s v="CTRL PROSIAL"/>
    <s v="PHASE 30 VERIFICATION ETAT PROSIAL BA N4/10D/G"/>
    <d v="2016-10-17T00:00:00"/>
    <m/>
    <s v="SO"/>
    <s v="5_1"/>
    <s v="SE000"/>
    <s v="COMPLETE WING"/>
    <m/>
    <m/>
    <s v="N"/>
    <m/>
    <m/>
    <s v="A/C à mettre en conf"/>
    <s v="ATR PRODUCTION"/>
    <m/>
    <m/>
    <m/>
  </r>
  <r>
    <x v="25"/>
    <s v="ATR72"/>
    <s v="1 LAS"/>
    <x v="1"/>
    <s v="G 9.57.SE000.SOG.2383.01B/40"/>
    <s v="PARA MBDA"/>
    <s v="PHASE 40 ATTENTION PARTICULIERE ASS VOILURE / FUSELAGE - BO-005008116"/>
    <d v="2016-10-17T00:00:00"/>
    <m/>
    <s v="SO"/>
    <s v="5_1"/>
    <s v="SE000"/>
    <s v="COMPLETE WING"/>
    <m/>
    <m/>
    <s v="N"/>
    <m/>
    <m/>
    <s v="A/C à mettre en conf"/>
    <s v="ATR QUALITE"/>
    <m/>
    <m/>
    <m/>
  </r>
  <r>
    <x v="25"/>
    <s v="ATR72"/>
    <s v="1 LAS"/>
    <x v="0"/>
    <s v="G 9.57.SE000.SOG.2383.01B/60"/>
    <s v="DER SO-005040170"/>
    <s v="PHASE 60 JEUX SOUS COUPELLES DE METALLISATION AILERON D"/>
    <d v="2016-10-17T00:00:00"/>
    <m/>
    <s v="SO"/>
    <s v="5_1"/>
    <s v="SE000"/>
    <s v="COMPLETE WING"/>
    <s v="INP"/>
    <s v="EC:SE151 ATA:57"/>
    <s v="SN:SOG1764"/>
    <d v="2016-11-03T00:00:00"/>
    <s v="ALEXANDRE MAUGEY"/>
    <s v="100 Decision : Design Office Design"/>
    <s v="BE1 STELIA"/>
    <m/>
    <m/>
    <m/>
  </r>
  <r>
    <x v="25"/>
    <s v="ATR72"/>
    <s v="1 LAS"/>
    <x v="0"/>
    <s v="C 9.57.SE000.SOG.2383.01B/80"/>
    <s v="DER BO-005008116"/>
    <s v="PHASE 80 ENSEMBLE DE DIVERGENCES SU CAISSON CENTRAL"/>
    <d v="2016-10-17T00:00:00"/>
    <m/>
    <s v="SO"/>
    <s v="5_1"/>
    <s v="SE000"/>
    <s v="COMPLETE WING"/>
    <s v="INP"/>
    <s v="EC:SE002 ATA:57"/>
    <s v="SN:BO2420"/>
    <d v="2016-11-03T00:00:00"/>
    <s v="PASCAL DUPLAIX"/>
    <s v="Suffixe à lever"/>
    <s v="BT STELIA SUFFIXE"/>
    <s v="Q    T"/>
    <m/>
    <m/>
  </r>
  <r>
    <x v="25"/>
    <s v="ATR72"/>
    <s v="1 LAS"/>
    <x v="1"/>
    <s v="G OF 100102075086"/>
    <s v="MONTAGE SUP. NACELLE"/>
    <s v="MONTAGE SUPPORT ELEC. NACELLE "/>
    <d v="2016-10-17T00:00:00"/>
    <m/>
    <s v="SO"/>
    <s v="5_1"/>
    <s v="SF703"/>
    <s v="RIGHT CENTRAL NACELLE ASS"/>
    <m/>
    <m/>
    <s v="O"/>
    <m/>
    <m/>
    <s v="A/C à mettre en conf"/>
    <s v="ATR PRODUCTION"/>
    <m/>
    <m/>
    <m/>
  </r>
  <r>
    <x v="25"/>
    <s v="ATR72"/>
    <s v="1 LAS"/>
    <x v="1"/>
    <s v="G 9.54.SF720.SOG.10884.01B/10"/>
    <s v="MONTAGE ENTREE D'AIR"/>
    <s v="PHASE 10 MONTAGE ENTREE D'AIR "/>
    <d v="2016-10-17T00:00:00"/>
    <m/>
    <s v="SO"/>
    <s v="5_1"/>
    <s v="SF720"/>
    <s v="AIR INTAKE ASSEMBLY LEFT"/>
    <m/>
    <m/>
    <s v="O"/>
    <m/>
    <m/>
    <s v="A/C à mettre en conf"/>
    <s v="ATR PRODUCTION"/>
    <m/>
    <m/>
    <m/>
  </r>
  <r>
    <x v="25"/>
    <s v="ATR72"/>
    <s v="1 LAS"/>
    <x v="0"/>
    <s v="C 9.54.SF720.SOG.10884.01B/20"/>
    <s v="DER SO-XXXXXX"/>
    <s v="PHASE 20 DER OUVERTE A LA RECEPTION DE L'EA POUR DIVERGENCE AU THEORIQU"/>
    <d v="2016-10-17T00:00:00"/>
    <m/>
    <s v="SO"/>
    <s v="5_1"/>
    <s v="SF720"/>
    <s v="AIR INTAKE ASSEMBLY LEFT"/>
    <m/>
    <m/>
    <s v="N"/>
    <m/>
    <m/>
    <s v="A/C à mettre en conf"/>
    <s v="ATR PRODUCTION"/>
    <m/>
    <m/>
    <m/>
  </r>
  <r>
    <x v="25"/>
    <s v="ATR72"/>
    <s v="1 LAS"/>
    <x v="1"/>
    <s v="G 9.54.SF721.SOG.10884.01B/10"/>
    <s v="MONTAGE ENTREE D'AIR"/>
    <s v="PHASE 10 MONTAGE ENTREE D'AIR "/>
    <d v="2016-10-17T00:00:00"/>
    <m/>
    <s v="SO"/>
    <s v="5_1"/>
    <s v="SF721"/>
    <s v="AIR INTAKE ASSEMBLY RIGHT"/>
    <m/>
    <m/>
    <s v="O"/>
    <m/>
    <m/>
    <s v="A/C à mettre en conf"/>
    <s v="ATR PRODUCTION"/>
    <m/>
    <m/>
    <m/>
  </r>
  <r>
    <x v="25"/>
    <s v="ATR72"/>
    <s v="1 LAS"/>
    <x v="0"/>
    <s v="G 9.54.SF721.SOG.10884.01B/20"/>
    <s v="DER SO-XXXXX"/>
    <s v="PHASE 20 DER OUVERTE A LA RECEPTION DE L'EA POUR DIVERGENCE AU THEORIQU"/>
    <d v="2016-10-17T00:00:00"/>
    <m/>
    <s v="SO"/>
    <s v="5_1"/>
    <s v="SF721"/>
    <s v="AIR INTAKE ASSEMBLY RIGHT"/>
    <m/>
    <m/>
    <s v="N"/>
    <m/>
    <m/>
    <s v="A/C à mettre en conf"/>
    <s v="ATR PRODUCTION"/>
    <m/>
    <m/>
    <m/>
  </r>
  <r>
    <x v="25"/>
    <s v="ATR72"/>
    <s v="1 LAS"/>
    <x v="1"/>
    <s v="G 9.57.BO21.104.1.B"/>
    <s v="GAMME DE MONTAGE."/>
    <s v="PRECAUTION DE MONTAGE VOILURE FUSEL GE SUITE A DERO BO-005008116."/>
    <d v="2016-10-17T00:00:00"/>
    <m/>
    <s v="BO"/>
    <s v="5_1"/>
    <s v="SE002"/>
    <s v="UNDER WING BOX EQUIPED (T"/>
    <m/>
    <m/>
    <s v="N"/>
    <m/>
    <m/>
    <s v="A/C à mettre en conf"/>
    <s v="ATR QUALITE"/>
    <m/>
    <m/>
    <m/>
  </r>
  <r>
    <x v="25"/>
    <s v="ATR72"/>
    <s v="1 LAS"/>
    <x v="2"/>
    <s v="D 9.57.SE000.SOG.2383.01B/11"/>
    <s v="ESSAIS BA"/>
    <s v="PHASE 11 ESSAIS BA N4/10D "/>
    <d v="2016-10-17T00:00:00"/>
    <m/>
    <s v="SO"/>
    <s v="5_4"/>
    <s v="SE000"/>
    <s v="COMPLETE WING"/>
    <m/>
    <m/>
    <s v="N"/>
    <m/>
    <m/>
    <s v="A/C à mettre en conf"/>
    <s v="ATR PRODUCTION"/>
    <m/>
    <m/>
    <m/>
  </r>
  <r>
    <x v="25"/>
    <s v="ATR72"/>
    <s v="1 LAS"/>
    <x v="2"/>
    <s v="D 9.54.SF720.SOG.10884.01B/11"/>
    <s v="ESSAIS ENTREE D'AIR"/>
    <s v="PHASE 11 ESSAIS ENTREE D'AIR "/>
    <d v="2016-10-17T00:00:00"/>
    <m/>
    <s v="SO"/>
    <s v="5_4"/>
    <s v="SF720"/>
    <s v="AIR INTAKE ASSEMBLY LEFT"/>
    <m/>
    <m/>
    <s v="N"/>
    <m/>
    <m/>
    <s v="A/C à mettre en conf"/>
    <s v="ATR PRODUCTION"/>
    <m/>
    <m/>
    <m/>
  </r>
  <r>
    <x v="25"/>
    <s v="ATR72"/>
    <s v="1 LAS"/>
    <x v="2"/>
    <s v="D 9.54.SF721.SOG.10884.01B/11"/>
    <s v="ESSAIS ENTREE D'AIR"/>
    <s v="PHASE 11 ESSAIS ENTREE D'AIR "/>
    <d v="2016-10-17T00:00:00"/>
    <m/>
    <s v="SO"/>
    <s v="5_4"/>
    <s v="SF721"/>
    <s v="AIR INTAKE ASSEMBLY RIGHT"/>
    <m/>
    <m/>
    <s v="N"/>
    <m/>
    <m/>
    <s v="A/C à mettre en conf"/>
    <s v="ATR PRODUCTION"/>
    <m/>
    <m/>
    <m/>
  </r>
  <r>
    <x v="25"/>
    <s v="ATR72"/>
    <s v="1 LAS"/>
    <x v="1"/>
    <s v="G 9.57.SE000.SOG.2383.02B"/>
    <s v="CTRL RONDELLES NAC."/>
    <s v="CONTROLE EPAISSEUR RONDELLES SUPP. CABLE COMM. MOTEUR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5"/>
    <s v="ATR72"/>
    <s v="1 LAS"/>
    <x v="1"/>
    <s v="G 9.57.SE000.SOG.2383.03B"/>
    <s v="CTRL TUBES NACELLES"/>
    <s v="CONTROLES PRESENCE RAYURES SUR TUBE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6"/>
    <s v="ATR72"/>
    <s v="1 LAS"/>
    <x v="1"/>
    <s v="G 9.57.SE000.SOG.2384.01B/10"/>
    <s v="VERIF. PROSIAL"/>
    <s v="PHASE 10 CONTROLE ETAT PROSIAL BA N4/10D/G"/>
    <d v="2016-10-19T00:00:00"/>
    <m/>
    <s v="SO"/>
    <s v="5_1"/>
    <s v="SE000"/>
    <s v="COMPLETE WING"/>
    <m/>
    <m/>
    <s v="N"/>
    <m/>
    <m/>
    <s v="A/C à mettre en conf"/>
    <s v="ATR PRODUCTION"/>
    <m/>
    <m/>
    <m/>
  </r>
  <r>
    <x v="26"/>
    <s v="ATR72"/>
    <s v="1 LAS"/>
    <x v="0"/>
    <s v="C 9.57.SE000.SOG.2384.01B/70"/>
    <s v="DER SO-005043266"/>
    <s v="PHASE 70 JEUX SOUS COUPELLES METALLISATION AILERON G"/>
    <d v="2016-10-19T00:00:00"/>
    <m/>
    <s v="SO"/>
    <s v="5_1"/>
    <s v="SE000"/>
    <s v="COMPLETE WING"/>
    <s v="INP"/>
    <s v="EC:SE150 ATA:57"/>
    <s v="SN:SOG1765"/>
    <d v="2016-10-28T00:00:00"/>
    <s v="ALEXANDRE MAUGEY"/>
    <s v="200 Decision : Design Office Stress"/>
    <s v="DO Composite"/>
    <s v="C    FW"/>
    <m/>
    <m/>
  </r>
  <r>
    <x v="26"/>
    <s v="ATR72"/>
    <s v="1 LAS"/>
    <x v="0"/>
    <s v="C 9.57.SE000.SOG.2384.01B/80"/>
    <s v="DER SO-005043264"/>
    <s v="PHASE 80 JEUX SOUS COUPELLES METALLISATION AILERON D"/>
    <d v="2016-10-19T00:00:00"/>
    <m/>
    <s v="SO"/>
    <s v="5_1"/>
    <s v="SE000"/>
    <s v="COMPLETE WING"/>
    <s v="INP"/>
    <s v="EC:SE151 ATA:57"/>
    <s v="SN:SOG1767"/>
    <d v="2016-10-28T00:00:00"/>
    <s v="ALEXANDRE MAUGEY"/>
    <s v="200 Decision : Design Office Stress"/>
    <s v="DO Composite"/>
    <s v="C    FW"/>
    <m/>
    <m/>
  </r>
  <r>
    <x v="26"/>
    <s v="ATR72"/>
    <s v="1 LAS"/>
    <x v="1"/>
    <s v="G 9.54.SF720.SOG.10885.01B/10"/>
    <s v="MONTAGE ENTREE D'AIR"/>
    <s v="PHASE 10 MONTAGE ENTREE D'AIR "/>
    <d v="2016-10-19T00:00:00"/>
    <m/>
    <s v="SO"/>
    <s v="5_1"/>
    <s v="SF720"/>
    <s v="AIR INTAKE ASSEMBLY LEFT"/>
    <m/>
    <m/>
    <s v="O"/>
    <m/>
    <m/>
    <s v="Obtenir un Délai"/>
    <s v="SUPPORT OP STELIA"/>
    <m/>
    <m/>
    <m/>
  </r>
  <r>
    <x v="26"/>
    <s v="ATR72"/>
    <s v="1 LAS"/>
    <x v="0"/>
    <s v="C 9.54.SF720.SOG.10885.01B/20"/>
    <s v="DER SO-XXXXX"/>
    <s v="PHASE 20 DER OUVERTE A LA RECEPTION DE L'EA POUR DIVERGENCE AU THEORIQU"/>
    <d v="2016-10-19T00:00:00"/>
    <m/>
    <s v="SO"/>
    <s v="5_1"/>
    <s v="SF720"/>
    <s v="AIR INTAKE ASSEMBLY LEFT"/>
    <m/>
    <m/>
    <s v="N"/>
    <m/>
    <m/>
    <s v="A/C à mettre en conf"/>
    <s v="ATR PRODUCTION"/>
    <m/>
    <m/>
    <m/>
  </r>
  <r>
    <x v="26"/>
    <s v="ATR72"/>
    <s v="1 LAS"/>
    <x v="1"/>
    <s v="G 9.54.SF721.SOG.10885.01B/10"/>
    <s v="MONTAGE ENTREE D'AIR"/>
    <s v="PHASE 10 MONTAGE ENTREE D'AIR "/>
    <d v="2016-10-19T00:00:00"/>
    <m/>
    <s v="SO"/>
    <s v="5_1"/>
    <s v="SF721"/>
    <s v="AIR INTAKE ASSEMBLY RIGHT"/>
    <m/>
    <m/>
    <s v="O"/>
    <m/>
    <m/>
    <s v="Obtenir un Délai"/>
    <s v="SUPPORT OP STELIA"/>
    <m/>
    <m/>
    <m/>
  </r>
  <r>
    <x v="26"/>
    <s v="ATR72"/>
    <s v="1 LAS"/>
    <x v="0"/>
    <s v="C 9.54.SF721.SOG.10885.01B/20"/>
    <s v="DER SO-XXXX"/>
    <s v="PHASE 20 DER OUVERTE A LA RECEPTION DE L'EA POUR DIVERGENCE AU THEORIQU"/>
    <d v="2016-10-19T00:00:00"/>
    <m/>
    <s v="SO"/>
    <s v="5_1"/>
    <s v="SF721"/>
    <s v="AIR INTAKE ASSEMBLY RIGHT"/>
    <m/>
    <m/>
    <s v="N"/>
    <m/>
    <m/>
    <s v="A/C à mettre en conf"/>
    <s v="ATR PRODUCTION"/>
    <m/>
    <m/>
    <m/>
  </r>
  <r>
    <x v="26"/>
    <s v="ATR72"/>
    <s v="1 LAS"/>
    <x v="2"/>
    <s v="D 9.54.SF720.SOG.10885.01B/11"/>
    <s v="ESSAIS ENTREE D'AIR"/>
    <s v="PHASE 11 ESSAIS ENTREE D'AIR "/>
    <d v="2016-10-19T00:00:00"/>
    <m/>
    <s v="SO"/>
    <s v="5_4"/>
    <s v="SF720"/>
    <s v="AIR INTAKE ASSEMBLY LEFT"/>
    <m/>
    <m/>
    <s v="N"/>
    <m/>
    <m/>
    <s v="Obtenir un Délai"/>
    <s v="SUPPORT OP STELIA"/>
    <m/>
    <m/>
    <m/>
  </r>
  <r>
    <x v="26"/>
    <s v="ATR72"/>
    <s v="1 LAS"/>
    <x v="2"/>
    <s v="D 9.54.SF721.SOG.10885.01B/11"/>
    <s v="ESSAIS ENTREE D'AIR"/>
    <s v="PHASE 11 ESSAIS ENTREE D'AIR "/>
    <d v="2016-10-19T00:00:00"/>
    <m/>
    <s v="SO"/>
    <s v="5_4"/>
    <s v="SF721"/>
    <s v="AIR INTAKE ASSEMBLY RIGHT"/>
    <m/>
    <m/>
    <s v="N"/>
    <m/>
    <m/>
    <s v="Obtenir un Délai"/>
    <s v="SUPPORT OP STELIA"/>
    <m/>
    <m/>
    <m/>
  </r>
  <r>
    <x v="26"/>
    <s v="ATR72"/>
    <s v="1 LAS"/>
    <x v="1"/>
    <s v="G 9.57.SE000.SOG.2384.02B"/>
    <s v="CTRL RONDELLES NAC."/>
    <s v="CONTROLE EPAISSEUR RONDELLES SUPP. CABLE COMM. MOTEUR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6"/>
    <s v="ATR72"/>
    <s v="1 LAS"/>
    <x v="1"/>
    <s v="G 9.57.SE000.SOG.2384.03B"/>
    <s v="CTRL TUBES NACELLES"/>
    <s v="CONTROLES PRESENCE RAYURES SUR TUBE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1"/>
    <s v="G 9.57.SE000.SOG.2385.01B"/>
    <s v="INSTAL. BA N4/10D"/>
    <s v="PHASE 10 INSTAL. BA N4/10 D "/>
    <d v="2016-10-19T00:00:00"/>
    <m/>
    <s v="SO"/>
    <s v="5_1"/>
    <s v="SE000"/>
    <s v="COMPLETE WING"/>
    <m/>
    <m/>
    <s v="O"/>
    <m/>
    <m/>
    <s v="A/C à mettre en conf"/>
    <s v="ATR PRODUCTION"/>
    <m/>
    <m/>
    <m/>
  </r>
  <r>
    <x v="27"/>
    <s v="ATR72"/>
    <s v="1 LAS"/>
    <x v="1"/>
    <s v="G 9.57.SE000.SOG.2385.01B/20"/>
    <s v="VERIF. PROSIAL"/>
    <s v="PHASE 20 CONTROLE ETAT PROSIAL BA N4/10D/G"/>
    <d v="2016-10-19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1"/>
    <s v="G 9.57.SE000.SOG.2385.01B/30"/>
    <s v="PARA MBDA"/>
    <s v="PHASE 30 ATTENTION PARTICULIERE ASS VOILURE/FUSELAGE - BO-005017144"/>
    <d v="2016-10-19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0"/>
    <s v="C 9.57.SE000.SOG.2385.01B/50"/>
    <s v="DER SO-005042419"/>
    <s v="PHASE 50 JEUX NON CONFORMES LORS DU MONTAGE A BLANC DES CSV"/>
    <d v="2016-10-19T00:00:00"/>
    <m/>
    <s v="SO"/>
    <s v="5_1"/>
    <s v="SE000"/>
    <s v="COMPLETE WING"/>
    <s v="INP"/>
    <s v="EC:SE000 ATA:57"/>
    <s v="SN:SOG-2385"/>
    <d v="2016-11-02T00:00:00"/>
    <s v="PATRICK MARCEILLE"/>
    <s v="600 Decision : Airworthiness"/>
    <s v="NAV ATR"/>
    <s v="T"/>
    <m/>
    <m/>
  </r>
  <r>
    <x v="27"/>
    <s v="ATR72"/>
    <s v="1 LAS"/>
    <x v="0"/>
    <s v="C 9.57.SE000.SOG.2385.01B/70"/>
    <s v="DER BO-005017144"/>
    <s v="PHASE 70 ENSEMBLE DE DIVERGENCE SUR CAISSON  CENTRAL"/>
    <d v="2016-10-19T00:00:00"/>
    <m/>
    <s v="SO"/>
    <s v="5_1"/>
    <s v="SE000"/>
    <s v="COMPLETE WING"/>
    <s v="INP"/>
    <s v="EC:SE002 ATA:57"/>
    <s v="SN:BO2422"/>
    <d v="2016-11-03T00:00:00"/>
    <s v="PASCAL DUPLAIX"/>
    <s v="Suffixe à lever"/>
    <s v="BT STELIA SUFFIXE"/>
    <s v="Q    T"/>
    <m/>
    <m/>
  </r>
  <r>
    <x v="27"/>
    <s v="ATR72"/>
    <s v="1 LAS"/>
    <x v="0"/>
    <s v="C 9.57.SE000.SOG.2385.01B/80"/>
    <s v="DER SO-005043396"/>
    <s v="PHASE 80 JEUX SOUS COUPELLES METALLISATION  AILERON G"/>
    <d v="2016-10-19T00:00:00"/>
    <m/>
    <s v="SO"/>
    <s v="5_1"/>
    <s v="SE000"/>
    <s v="COMPLETE WING"/>
    <s v="INP"/>
    <s v="EC:SE150 ATA:57"/>
    <s v="SN:SOG1766"/>
    <d v="2016-10-27T00:00:00"/>
    <s v="ALEXANDRE MAUGEY"/>
    <s v="200 Decision : Design Office Stress"/>
    <s v="DO Composite"/>
    <s v="C    FW"/>
    <m/>
    <m/>
  </r>
  <r>
    <x v="27"/>
    <s v="ATR72"/>
    <s v="1 LAS"/>
    <x v="0"/>
    <s v="C 9.57.SE000.SOG.2385.01B/90"/>
    <s v="DER SO-005043515"/>
    <s v="PHASE 90 JEUX SOUS COUPELLES METALLISATION AILERON D"/>
    <d v="2016-10-19T00:00:00"/>
    <m/>
    <s v="SO"/>
    <s v="5_1"/>
    <s v="SE000"/>
    <s v="COMPLETE WING"/>
    <s v="INP"/>
    <s v="EC:SE151 ATA:57"/>
    <s v="SN:SOG1781"/>
    <d v="2016-11-02T00:00:00"/>
    <s v="ALEXANDRE MAUGEY"/>
    <s v="600 Decision : Airworthiness"/>
    <s v="NAV ATR"/>
    <s v="C    FW"/>
    <m/>
    <m/>
  </r>
  <r>
    <x v="27"/>
    <s v="ATR72"/>
    <s v="1 LAS"/>
    <x v="1"/>
    <s v="G 9.54.SF720.SOG.10886.01B/10"/>
    <s v="MONTAGE ENTREE D'AIR"/>
    <s v="PHASE 10 MONTAGE ENTREE D'AIR "/>
    <d v="2016-10-19T00:00:00"/>
    <m/>
    <s v="SO"/>
    <s v="5_1"/>
    <s v="SF720"/>
    <s v="AIR INTAKE ASSEMBLY LEFT"/>
    <m/>
    <m/>
    <s v="O"/>
    <m/>
    <m/>
    <s v="Obtenir un Délai"/>
    <s v="SUPPORT OP STELIA"/>
    <m/>
    <m/>
    <m/>
  </r>
  <r>
    <x v="27"/>
    <s v="ATR72"/>
    <s v="1 LAS"/>
    <x v="0"/>
    <s v="C 9.54.SF720.SOG.10886.01B/20"/>
    <s v="DER SO-XXXXX"/>
    <s v="PHASE 20 DER OUVERTE A LA RECEPTION DE L'EA POUR DIVERGENCE AU THEORIQU"/>
    <d v="2016-10-19T00:00:00"/>
    <m/>
    <s v="SO"/>
    <s v="5_1"/>
    <s v="SF720"/>
    <s v="AIR INTAKE ASSEMBLY LEFT"/>
    <m/>
    <m/>
    <s v="N"/>
    <m/>
    <m/>
    <s v="A/C à mettre en conf"/>
    <s v="ATR PRODUCTION"/>
    <m/>
    <m/>
    <m/>
  </r>
  <r>
    <x v="27"/>
    <s v="ATR72"/>
    <s v="1 LAS"/>
    <x v="1"/>
    <s v="G 9.54.SF721.SOG.10886.01B/10"/>
    <s v="MONTAGE ENTREE D'AIR"/>
    <s v="PHASE 10 MONTAGE ENTREE D'AIR "/>
    <d v="2016-10-19T00:00:00"/>
    <m/>
    <s v="SO"/>
    <s v="5_1"/>
    <s v="SF721"/>
    <s v="AIR INTAKE ASSEMBLY RIGHT"/>
    <m/>
    <m/>
    <s v="O"/>
    <m/>
    <m/>
    <s v="Obtenir un Délai"/>
    <s v="SUPPORT OP STELIA"/>
    <m/>
    <m/>
    <m/>
  </r>
  <r>
    <x v="27"/>
    <s v="ATR72"/>
    <s v="1 LAS"/>
    <x v="0"/>
    <s v="C 9.54.SF721.SOG.10886.01B/20"/>
    <s v="DER SO-XXXXX"/>
    <s v="PHASE 20 DER OUVERTE A LA RECEPTION DE L'EA POUR DIVERGENCE AU THEORIQU"/>
    <d v="2016-10-19T00:00:00"/>
    <m/>
    <s v="SO"/>
    <s v="5_1"/>
    <s v="SF721"/>
    <s v="AIR INTAKE ASSEMBLY RIGHT"/>
    <m/>
    <m/>
    <s v="N"/>
    <m/>
    <m/>
    <s v="A/C à mettre en conf"/>
    <s v="ATR PRODUCTION"/>
    <m/>
    <m/>
    <m/>
  </r>
  <r>
    <x v="27"/>
    <s v="ATR72"/>
    <s v="1 LAS"/>
    <x v="1"/>
    <s v="G 9.57.BO21.104.6.B"/>
    <s v="GAMME DE MONTAGE."/>
    <s v="PRECAUTION DE MONTAGE VOILURE FUSEL GE SUITE A DERO BO-005017144."/>
    <d v="2016-10-19T00:00:00"/>
    <m/>
    <s v="BO"/>
    <s v="5_1"/>
    <s v="SE002"/>
    <s v="UNDER WING BOX EQUIPED (T"/>
    <m/>
    <m/>
    <s v="N"/>
    <m/>
    <m/>
    <s v="A/C à mettre en conf"/>
    <s v="ATR PRODUCTION"/>
    <m/>
    <m/>
    <m/>
  </r>
  <r>
    <x v="27"/>
    <s v="ATR72"/>
    <s v="1 LAS"/>
    <x v="2"/>
    <s v="D 9.57.SE000.SOG.2385.01B/11"/>
    <s v="ESSAIS BA N4/10"/>
    <s v="PHASE 11 ESSAIS SUITE INSTAL. BA N4/10D"/>
    <d v="2016-10-19T00:00:00"/>
    <m/>
    <s v="SO"/>
    <s v="5_4"/>
    <s v="SE000"/>
    <s v="COMPLETE WING"/>
    <m/>
    <m/>
    <s v="N"/>
    <m/>
    <m/>
    <s v="A/C à mettre en conf"/>
    <s v="ATR PRODUCTION"/>
    <m/>
    <m/>
    <m/>
  </r>
  <r>
    <x v="27"/>
    <s v="ATR72"/>
    <s v="1 LAS"/>
    <x v="2"/>
    <s v="D 9.54.SF720.SOG.10886.01B/11"/>
    <s v="ESSAIS ENTREE D'AIR"/>
    <s v="PHASE 11 ESSAIS ENTREE D'AIR "/>
    <d v="2016-10-19T00:00:00"/>
    <m/>
    <s v="SO"/>
    <s v="5_4"/>
    <s v="SF720"/>
    <s v="AIR INTAKE ASSEMBLY LEFT"/>
    <m/>
    <m/>
    <s v="N"/>
    <m/>
    <m/>
    <s v="Obtenir un Délai"/>
    <s v="SUPPORT OP STELIA"/>
    <m/>
    <m/>
    <m/>
  </r>
  <r>
    <x v="27"/>
    <s v="ATR72"/>
    <s v="1 LAS"/>
    <x v="2"/>
    <s v="G 9.54.SF720.SOG.10886.01B/30"/>
    <s v="BNC 400036152"/>
    <s v="PHASE 30 VERIF. JEU ENTRE CAPOT CENTRAL BARQUE / CAPOT LAT OUVRANT"/>
    <d v="2016-10-19T00:00:00"/>
    <m/>
    <s v="SO"/>
    <s v="5_4"/>
    <s v="SF720"/>
    <s v="AIR INTAKE ASSEMBLY LEFT"/>
    <m/>
    <m/>
    <s v="N"/>
    <m/>
    <m/>
    <s v="A/C à mettre en conf"/>
    <s v="ATR PRODUCTION"/>
    <m/>
    <m/>
    <m/>
  </r>
  <r>
    <x v="27"/>
    <s v="ATR72"/>
    <s v="1 LAS"/>
    <x v="2"/>
    <s v="D 9.54.SF721.SOG.10886.01B/11"/>
    <s v="ESSAIS ENTREE D'AIR"/>
    <s v="PHASE 11 ESSAIS ENTREE D'AIR "/>
    <d v="2016-10-19T00:00:00"/>
    <m/>
    <s v="SO"/>
    <s v="5_4"/>
    <s v="SF721"/>
    <s v="AIR INTAKE ASSEMBLY RIGHT"/>
    <m/>
    <m/>
    <s v="N"/>
    <m/>
    <m/>
    <s v="Obtenir un Délai"/>
    <s v="SUPPORT OP STELIA"/>
    <m/>
    <m/>
    <m/>
  </r>
  <r>
    <x v="27"/>
    <s v="ATR72"/>
    <s v="1 LAS"/>
    <x v="1"/>
    <s v="G 9.57.SE000.SOG.2385.02B"/>
    <s v="CTRL RONDELLES NAC."/>
    <s v="CONTROLE EPAISSEUR RONDELLES SUPP. CABLE COMM. MOTEUR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7"/>
    <s v="ATR72"/>
    <s v="1 LAS"/>
    <x v="1"/>
    <s v="G 9.57.SE000.SOG.2385.03B"/>
    <s v="CTRL TUBES NACELLES"/>
    <s v="CONTROLES PRESENCE RAYURES SUR TUBE NACELLES D/G"/>
    <d v="2016-10-27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10"/>
    <s v="INSTAL. TUY. HP D/G"/>
    <s v="PHASE 10 INSTAL. TUY. HP D/G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8"/>
    <s v="ATR72"/>
    <s v="1 LAS"/>
    <x v="1"/>
    <s v="X REPARATION"/>
    <s v="NACELLE GAUCHE"/>
    <s v="GAMME DE REPARATION A PREVOIR ATTENTE DECISION"/>
    <d v="2016-10-28T00:00:00"/>
    <m/>
    <s v="MAZ"/>
    <s v="5_1"/>
    <s v="SF702"/>
    <s v="LEFT CENTRAL NACELLE ASSE"/>
    <m/>
    <m/>
    <m/>
    <m/>
    <m/>
    <s v="A/C à mettre en conf"/>
    <s v="ATR PRODUCTION"/>
    <m/>
    <m/>
    <m/>
  </r>
  <r>
    <x v="28"/>
    <s v="ATR72"/>
    <s v="1 LAS"/>
    <x v="1"/>
    <s v="X REPARATION"/>
    <s v="NACELLE DROITE"/>
    <s v="GAMME DE REPARATION A PREVOIR ATTENTE DECISION"/>
    <d v="2016-10-28T00:00:00"/>
    <m/>
    <s v="MAZ"/>
    <s v="5_1"/>
    <s v="SF703"/>
    <s v="RIGHT CENTRAL NACELLE ASS"/>
    <m/>
    <m/>
    <m/>
    <m/>
    <m/>
    <s v="A/C à mettre en conf"/>
    <s v="ATR PRODUCTION"/>
    <m/>
    <m/>
    <m/>
  </r>
  <r>
    <x v="28"/>
    <s v="ATR72"/>
    <s v="1 LAS"/>
    <x v="1"/>
    <s v="G 9.57.SE000.SOG.2386.01B/20"/>
    <s v="INSTAL VOLETS EXT."/>
    <s v="PHASE 20 INSTAL. VOLETS EXTERNES D/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8"/>
    <s v="ATR72"/>
    <s v="1 LAS"/>
    <x v="1"/>
    <s v="G 9.57.SE000.SOG.2386.01B/30"/>
    <s v="VERIF. PROSIAL"/>
    <s v="PHASE 30 VERIF. ETAT PROSIAL SUR BA N4/10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40"/>
    <s v="PARA MBDA"/>
    <s v="PHASE 40 ATTENTION PARTICULIERE ASS VOILURE/FUSELAGE - BO-005021158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50"/>
    <s v="BNC 400035317"/>
    <s v="PHASE 50 VERIF. DESAFFLEUREMENT CAPOT LAT / CSV G PAR ATR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1B/60"/>
    <s v="BNC 400036039"/>
    <s v="CONTACT RIVET VOILE NACELLES D/G LITIGE 300173851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0"/>
    <s v="C 9.57.SE000.SOG.2386.01B/100"/>
    <s v="DER SO-005041169"/>
    <s v="PHASE 100 JEUX NON CONFORMES LORS DU MONTAGE A BLANC DES CSV"/>
    <d v="2016-10-28T00:00:00"/>
    <m/>
    <s v="SO"/>
    <s v="5_1"/>
    <s v="SE000"/>
    <s v="COMPLETE WING"/>
    <s v="INP"/>
    <s v="EC:SE000 ATA:57"/>
    <s v="SN:SOG-2386"/>
    <d v="2016-11-02T00:00:00"/>
    <s v="FRANCOIS LECOURBE"/>
    <s v="600 Decision : Airworthiness"/>
    <s v="NAV ATR"/>
    <s v="T"/>
    <m/>
    <m/>
  </r>
  <r>
    <x v="28"/>
    <s v="ATR72"/>
    <s v="1 LAS"/>
    <x v="0"/>
    <s v="C 9.57.SE000.SOG.2386.01B/110"/>
    <s v="DER BO-005021158"/>
    <s v="PHASE 110 ENSEMBLE DIVERGENCE SUR CAISSON CENTRAL"/>
    <d v="2016-10-28T00:00:00"/>
    <m/>
    <s v="SO"/>
    <s v="5_1"/>
    <s v="SE000"/>
    <s v="COMPLETE WING"/>
    <s v="INP"/>
    <s v="EC:SE002 ATA:57"/>
    <s v="SN:BO2423"/>
    <d v="2016-11-03T00:00:00"/>
    <s v="PASCAL DUPLAIX"/>
    <s v="Suffixe à lever"/>
    <s v="BT STELIA SUFFIXE"/>
    <s v="Q    T"/>
    <m/>
    <m/>
  </r>
  <r>
    <x v="28"/>
    <s v="ATR72"/>
    <s v="1 LAS"/>
    <x v="0"/>
    <s v="C 9.57.SE000.SOG.2386.01B/130"/>
    <s v="DER SO-005043511"/>
    <s v="PHASE 130 JEUX SOUS COUPELLES METALLISATION AILERON D"/>
    <d v="2016-10-28T00:00:00"/>
    <m/>
    <s v="SO"/>
    <s v="5_1"/>
    <s v="SE000"/>
    <s v="COMPLETE WING"/>
    <s v="INP"/>
    <s v="EC:SE151 ATA:57"/>
    <s v="SN:SOG1768"/>
    <d v="2016-11-02T00:00:00"/>
    <s v="ALEXANDRE MAUGEY"/>
    <s v="600 Decision : Airworthiness"/>
    <s v="NAV ATR"/>
    <s v="C    FW"/>
    <m/>
    <m/>
  </r>
  <r>
    <x v="28"/>
    <s v="ATR72"/>
    <s v="1 LAS"/>
    <x v="1"/>
    <s v="C 9.57.SE000.SOG.2386.02B"/>
    <s v="CTRL RONDELLES NAC."/>
    <s v="CONTROLE EPAISSEUR RONDELLES SUPP. CABLE COMM. MOTEUR NACELLES 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7.SE000.SOG.2386.03B"/>
    <s v="CTRL TUBES NACELLES"/>
    <s v="CONTROLES PRESENCE RAYURES SUR TUBE NACELLES 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8"/>
    <s v="ATR72"/>
    <s v="1 LAS"/>
    <x v="1"/>
    <s v="G 9.54.SF720.SOG.10887.01B/10"/>
    <s v="MONTAGE ENTREE D'AIR"/>
    <s v="PHASE 10 MONTAGE ENTREE D'AIR "/>
    <d v="2016-10-28T00:00:00"/>
    <m/>
    <s v="SO"/>
    <s v="5_1"/>
    <s v="SF720"/>
    <s v="AIR INTAKE ASSEMBLY LEFT"/>
    <m/>
    <m/>
    <s v="O"/>
    <m/>
    <m/>
    <s v="A/C à mettre en conf"/>
    <s v="ATR PRODUCTION"/>
    <m/>
    <m/>
    <m/>
  </r>
  <r>
    <x v="28"/>
    <s v="ATR72"/>
    <s v="1 LAS"/>
    <x v="0"/>
    <s v="C 9.54.SF720.SOG.10887.01B/20"/>
    <s v="DER SO-XXXXX"/>
    <s v="PHASE 20 DER OUVERTE A LA RECEPTION DE L'EA POUR DIVERGENCE AU THEORIQU"/>
    <d v="2016-10-28T00:00:00"/>
    <m/>
    <s v="SO"/>
    <s v="5_1"/>
    <s v="SF720"/>
    <s v="AIR INTAKE ASSEMBLY LEFT"/>
    <m/>
    <m/>
    <s v="N"/>
    <m/>
    <m/>
    <s v="A/C à mettre en conf"/>
    <s v="ATR PRODUCTION"/>
    <m/>
    <m/>
    <m/>
  </r>
  <r>
    <x v="28"/>
    <s v="ATR72"/>
    <s v="1 LAS"/>
    <x v="1"/>
    <s v="G 9.54.SF721.SOG.10887.01B/10"/>
    <s v="MONTAGE ENTREE D'AIR"/>
    <s v="PHASE 10 MONTAGE ENTREE D'AIR "/>
    <d v="2016-10-28T00:00:00"/>
    <m/>
    <s v="SO"/>
    <s v="5_1"/>
    <s v="SF721"/>
    <s v="AIR INTAKE ASSEMBLY RIGHT"/>
    <m/>
    <m/>
    <s v="O"/>
    <m/>
    <m/>
    <s v="A/C à mettre en conf"/>
    <s v="ATR PRODUCTION"/>
    <m/>
    <m/>
    <m/>
  </r>
  <r>
    <x v="28"/>
    <s v="ATR72"/>
    <s v="1 LAS"/>
    <x v="0"/>
    <s v="C 9.54.SF721.SOG.10887.01B/20"/>
    <s v="DER SO-XXXXXX"/>
    <s v="PHASE 20 DER OUVERTE A LA RECEPTION DE L'EA POUR DIVERGENCE AU THEORIQU"/>
    <d v="2016-10-28T00:00:00"/>
    <m/>
    <s v="SO"/>
    <s v="5_1"/>
    <s v="SF721"/>
    <s v="AIR INTAKE ASSEMBLY RIGHT"/>
    <m/>
    <m/>
    <s v="N"/>
    <m/>
    <m/>
    <s v="A/C à mettre en conf"/>
    <s v="ATR PRODUCTION"/>
    <m/>
    <m/>
    <m/>
  </r>
  <r>
    <x v="28"/>
    <s v="ATR72"/>
    <s v="1 LAS"/>
    <x v="1"/>
    <s v="G 9.57.BO21.104.9.B"/>
    <s v="GAMME DE MONTAGE."/>
    <s v="PRECAUTION DE MONTAGE VOILURE FUSEL GE SUITE A DERO BO-005021158.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8"/>
    <s v="ATR72"/>
    <s v="1 LAS"/>
    <x v="2"/>
    <s v="D 9.57.SE000.SOG.2386.01B/11"/>
    <s v="ESSAIS TUY. HP D/G"/>
    <s v="PHASE 11 ESSAIS TUY. HP D/G 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8"/>
    <s v="ATR72"/>
    <s v="1 LAS"/>
    <x v="2"/>
    <s v="D 9.57.SE000.SOG.2386.01B/21"/>
    <s v="ESSAIS VOLETS"/>
    <s v="PHASE 21 ESSAIS VOLETS EXTERNES D/G 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8"/>
    <s v="ATR72"/>
    <s v="1 LAS"/>
    <x v="2"/>
    <s v="D 9.54.SF720.SOG.10887.01B/11"/>
    <s v="ESSAIS ENTREE D'AIR"/>
    <s v="PHASE 11 ESSAIS ENTREE D'AIR "/>
    <d v="2016-10-28T00:00:00"/>
    <m/>
    <s v="SO"/>
    <s v="5_4"/>
    <s v="SF720"/>
    <s v="AIR INTAKE ASSEMBLY LEFT"/>
    <m/>
    <m/>
    <s v="N"/>
    <m/>
    <m/>
    <s v="A/C à mettre en conf"/>
    <s v="ATR PRODUCTION"/>
    <m/>
    <m/>
    <m/>
  </r>
  <r>
    <x v="28"/>
    <s v="ATR72"/>
    <s v="1 LAS"/>
    <x v="2"/>
    <s v="D 9.54.SF721.SOG.10887.01B/11"/>
    <s v="ESSAIS ENTREE D'AIR"/>
    <s v="PHASE 11 ESSAIS ENTREE D'AIR "/>
    <d v="2016-10-28T00:00:00"/>
    <m/>
    <s v="SO"/>
    <s v="5_4"/>
    <s v="SF721"/>
    <s v="AIR INTAKE ASSEMBLY RIGHT"/>
    <m/>
    <m/>
    <s v="N"/>
    <m/>
    <m/>
    <s v="A/C à mettre en conf"/>
    <s v="ATR PRODUCTION"/>
    <m/>
    <m/>
    <m/>
  </r>
  <r>
    <x v="29"/>
    <s v="ATR72"/>
    <s v="1 LAS"/>
    <x v="1"/>
    <s v="G 9.57.SE000.SOG.2388.01B/10"/>
    <s v="INSTAL. TUY. HP/BP"/>
    <s v="PHASE 10 INSTAL. TUY. HP/BP D/G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9"/>
    <s v="ATR72"/>
    <s v="1 LAS"/>
    <x v="1"/>
    <s v="X REPARATION"/>
    <s v="NACELLE GAUCHE"/>
    <s v="GAMMME DE REPARATION A PREVOIR ATTENTE DECISION"/>
    <d v="2016-10-28T00:00:00"/>
    <m/>
    <s v="MAZ"/>
    <s v="5_1"/>
    <s v="SF702"/>
    <s v="LEFT CENTRAL NACELLE ASSE"/>
    <m/>
    <m/>
    <m/>
    <m/>
    <m/>
    <s v="A/C à mettre en conf"/>
    <s v="ATR PRODUCTION"/>
    <m/>
    <m/>
    <m/>
  </r>
  <r>
    <x v="29"/>
    <s v="ATR72"/>
    <s v="1 LAS"/>
    <x v="1"/>
    <s v="X REPARATION"/>
    <s v="NACELLE DROITE"/>
    <s v="GAMME DE REPARATION A PREVOIR ATTENTE DECISION"/>
    <d v="2016-10-28T00:00:00"/>
    <m/>
    <s v="MAZ"/>
    <s v="5_1"/>
    <s v="SF703"/>
    <s v="RIGHT CENTRAL NACELLE ASS"/>
    <m/>
    <m/>
    <m/>
    <m/>
    <m/>
    <s v="A/C à mettre en conf"/>
    <s v="ATR PRODUCTION"/>
    <m/>
    <m/>
    <m/>
  </r>
  <r>
    <x v="29"/>
    <s v="ATR72"/>
    <s v="1 LAS"/>
    <x v="1"/>
    <s v="G 9.57.SE000.SOG.2388.01B/20"/>
    <s v="INSTAL. VOLETS EXT."/>
    <s v="PHASE 20 INSTAL. VOLETS EXTERNES D/ "/>
    <d v="2016-10-28T00:00:00"/>
    <m/>
    <s v="SO"/>
    <s v="5_1"/>
    <s v="SE000"/>
    <s v="COMPLETE WING"/>
    <m/>
    <m/>
    <s v="O"/>
    <m/>
    <m/>
    <s v="A/C à mettre en conf"/>
    <s v="ATR PRODUCTION"/>
    <m/>
    <m/>
    <m/>
  </r>
  <r>
    <x v="29"/>
    <s v="ATR72"/>
    <s v="1 LAS"/>
    <x v="1"/>
    <s v="G 9.57.SE000.SOG.2388.01B/30"/>
    <s v="PARA MBDA"/>
    <s v="PHASE 30 ATTENTION PARTICULIERE ASS VOILURE / FUSELAGE - BO-005025759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9"/>
    <s v="ATR72"/>
    <s v="1 LAS"/>
    <x v="1"/>
    <s v="G 9.57.SE000.SOG.2388.01B/40"/>
    <s v="BNC 400035399/35394"/>
    <s v="PHASE 40 VERIF. DESAFL. CAPOTS LAT. D PAR RAPPORT AUX CSV D/G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9"/>
    <s v="ATR72"/>
    <s v="1 LAS"/>
    <x v="1"/>
    <s v="G 9.57.SE000.SOG.2388.01B/50"/>
    <s v="BNC 400036040"/>
    <s v="PHASE 50 CONTACT RIVET / VOILE NACELLE D/G - LITIGE 300173851"/>
    <d v="2016-10-28T00:00:00"/>
    <m/>
    <s v="SO"/>
    <s v="5_1"/>
    <s v="SE000"/>
    <s v="COMPLETE WING"/>
    <m/>
    <m/>
    <s v="N"/>
    <m/>
    <m/>
    <s v="A/C à mettre en conf"/>
    <s v="ATR PRODUCTION"/>
    <m/>
    <m/>
    <m/>
  </r>
  <r>
    <x v="29"/>
    <s v="ATR72"/>
    <s v="1 LAS"/>
    <x v="0"/>
    <s v="G 9.57.SE000.SOG.2388.01B/60"/>
    <s v="DER SO-005042420"/>
    <s v="PHASE 60 JEUX NON CONFORMES LORS DU MONTAGE A BLANC DES CSV"/>
    <d v="2016-10-28T00:00:00"/>
    <m/>
    <s v="SO"/>
    <s v="5_1"/>
    <s v="SE000"/>
    <s v="COMPLETE WING"/>
    <s v="INP"/>
    <s v="EC:SE000 ATA:57"/>
    <s v="SN:SOG-2388"/>
    <d v="2016-11-02T00:00:00"/>
    <s v="PATRICK MARCEILLE"/>
    <s v="600 Decision : Airworthiness"/>
    <s v="NAV ATR"/>
    <s v="T"/>
    <m/>
    <m/>
  </r>
  <r>
    <x v="29"/>
    <s v="ATR72"/>
    <s v="1 LAS"/>
    <x v="0"/>
    <s v="C 9.57.SE000.SOG.2388.01B/70"/>
    <s v="DER SO-005047636"/>
    <s v="PHASE 70 DESAFFL. NON CONFORME ENTR BA N13/19 ET BA N19/20"/>
    <d v="2016-10-28T00:00:00"/>
    <m/>
    <s v="SO"/>
    <s v="5_1"/>
    <s v="SE000"/>
    <s v="COMPLETE WING"/>
    <s v="INP"/>
    <s v="EC:SE000 ATA:57"/>
    <s v="SN:SOG-2388"/>
    <d v="2016-10-28T00:00:00"/>
    <s v="FRANCOIS LECOURBE"/>
    <s v="200 Decision : Design Office Stress"/>
    <s v="DO Composite"/>
    <s v="FW"/>
    <m/>
    <m/>
  </r>
  <r>
    <x v="29"/>
    <s v="ATR72"/>
    <s v="1 LAS"/>
    <x v="0"/>
    <s v="C 9.57.SE000.SOG.2388.01B/80"/>
    <s v="DER SO-005047890"/>
    <s v="PHASE 80 DESAFFL. NON CONFORME ENTR BA N19/20 ET BA N21/25"/>
    <d v="2016-10-28T00:00:00"/>
    <m/>
    <s v="SO"/>
    <s v="5_1"/>
    <s v="SE000"/>
    <s v="COMPLETE WING"/>
    <s v="INP"/>
    <s v="EC:SE000 ATA:57"/>
    <s v="SN:SOG-2388"/>
    <d v="2016-10-28T00:00:00"/>
    <s v="FRANCOIS LECOURBE"/>
    <s v="100 Decision : Design Office Design"/>
    <s v="BE1 STELIA"/>
    <s v="FW"/>
    <m/>
    <m/>
  </r>
  <r>
    <x v="29"/>
    <s v="ATR72"/>
    <s v="1 LAS"/>
    <x v="0"/>
    <s v="C 9.57.SE000.SOG.2388.01B/90"/>
    <s v="DER BO-005025759"/>
    <s v="PHASE 90 ENSEMBLE DE DIVERGENCE SUR CAISSON CENTRAL"/>
    <d v="2016-10-28T00:00:00"/>
    <m/>
    <s v="SO"/>
    <s v="5_1"/>
    <s v="SE000"/>
    <s v="COMPLETE WING"/>
    <s v="INP"/>
    <s v="EC:SE002 ATA:57"/>
    <s v="SN:BO2426"/>
    <d v="2016-11-03T00:00:00"/>
    <s v="PASCAL DUPLAIX"/>
    <s v="Suffixe à lever"/>
    <s v="BT STELIA SUFFIXE"/>
    <s v="Q    T"/>
    <m/>
    <m/>
  </r>
  <r>
    <x v="29"/>
    <s v="ATR72"/>
    <s v="1 LAS"/>
    <x v="0"/>
    <s v="C 9.57.SE000.SOG.2388.01B/100"/>
    <s v="DER SO-005046075"/>
    <s v="PHASE 100 JEUX SOUS COUPELLES DE METAL. AILERON G"/>
    <d v="2016-10-28T00:00:00"/>
    <m/>
    <s v="SO"/>
    <s v="5_1"/>
    <s v="SE000"/>
    <s v="COMPLETE WING"/>
    <s v="RET"/>
    <s v="EC:SE150 ATA:57"/>
    <s v="SN:SOG1768"/>
    <d v="2016-11-03T00:00:00"/>
    <m/>
    <s v="Dérogation à relancer"/>
    <s v="BT STELIA EMISSION"/>
    <m/>
    <m/>
    <m/>
  </r>
  <r>
    <x v="29"/>
    <s v="ATR72"/>
    <s v="1 LAS"/>
    <x v="0"/>
    <s v="C 9.57.SE000.SOG.2388.01B/110"/>
    <s v="DER SO-005046077"/>
    <s v="PHASE 110 JEUX SOUS COUPELLES METAL. AILERON D"/>
    <d v="2016-10-28T00:00:00"/>
    <m/>
    <s v="SO"/>
    <s v="5_1"/>
    <s v="SE000"/>
    <s v="COMPLETE WING"/>
    <s v="RET"/>
    <s v="EC:SE151 ATA:57"/>
    <s v="SN:SOG1769"/>
    <d v="2016-11-03T00:00:00"/>
    <m/>
    <s v="Dérogation à relancer"/>
    <s v="BT STELIA EMISSION"/>
    <m/>
    <m/>
    <m/>
  </r>
  <r>
    <x v="29"/>
    <s v="ATR72"/>
    <s v="1 LAS"/>
    <x v="1"/>
    <s v="G 9.54.SF720.SOG.10888.01B/10"/>
    <s v="MONTAGE ENTREE D'AIR"/>
    <s v="PHASE 10 MONTAGE ENTREE D'AIR "/>
    <d v="2016-10-28T00:00:00"/>
    <m/>
    <s v="SO"/>
    <s v="5_1"/>
    <s v="SF720"/>
    <s v="AIR INTAKE ASSEMBLY LEFT"/>
    <m/>
    <m/>
    <s v="O"/>
    <m/>
    <m/>
    <s v="A/C à mettre en conf"/>
    <s v="ATR PRODUCTION"/>
    <m/>
    <m/>
    <m/>
  </r>
  <r>
    <x v="29"/>
    <s v="ATR72"/>
    <s v="1 LAS"/>
    <x v="0"/>
    <s v="C 9.54.SF720.SOG.10888.01B/20"/>
    <s v="DER SO-XXXX"/>
    <s v="PHASE 20 DER OUVERTE A LA RECEPTION DE L'EA POUR DIVERGENCE AU THEORIQU"/>
    <d v="2016-10-28T00:00:00"/>
    <m/>
    <s v="SO"/>
    <s v="5_1"/>
    <s v="SF720"/>
    <s v="AIR INTAKE ASSEMBLY LEFT"/>
    <m/>
    <m/>
    <s v="N"/>
    <m/>
    <m/>
    <s v="A/C à mettre en conf"/>
    <s v="ATR PRODUCTION"/>
    <m/>
    <m/>
    <m/>
  </r>
  <r>
    <x v="29"/>
    <s v="ATR72"/>
    <s v="1 LAS"/>
    <x v="1"/>
    <s v="G 9.54.SF721.SOG.10888.01B/10"/>
    <s v="MONTAGE ENTREE D'AIR"/>
    <s v="PHASE 10 MONTAGE ENTREE D'AIR "/>
    <d v="2016-10-28T00:00:00"/>
    <m/>
    <s v="SO"/>
    <s v="5_1"/>
    <s v="SF721"/>
    <s v="AIR INTAKE ASSEMBLY RIGHT"/>
    <m/>
    <m/>
    <s v="O"/>
    <m/>
    <m/>
    <s v="A/C à mettre en conf"/>
    <s v="ATR PRODUCTION"/>
    <m/>
    <m/>
    <m/>
  </r>
  <r>
    <x v="29"/>
    <s v="ATR72"/>
    <s v="1 LAS"/>
    <x v="0"/>
    <s v="C 9.54.SF721.SOG.10888.01B/20"/>
    <s v="DER SO-XXXXXX"/>
    <s v="PHASE 20 DER OUVERTE A LA RECPETION DE L'EA POUR DIVERGENCE AU THEORIQU"/>
    <d v="2016-10-28T00:00:00"/>
    <m/>
    <s v="SO"/>
    <s v="5_1"/>
    <s v="SF721"/>
    <s v="AIR INTAKE ASSEMBLY RIGHT"/>
    <m/>
    <m/>
    <s v="N"/>
    <m/>
    <m/>
    <s v="A/C à mettre en conf"/>
    <s v="ATR PRODUCTION"/>
    <m/>
    <m/>
    <m/>
  </r>
  <r>
    <x v="29"/>
    <s v="ATR72"/>
    <s v="1 LAS"/>
    <x v="1"/>
    <s v="G 9.57.BO21.105.0.B"/>
    <s v="GAMME DE MONTAGE."/>
    <s v="PERCAGE DES L REPRISES CHARNIERES E TRE N8D ET N13D EN ACCORD AV STELIA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9"/>
    <s v="ATR72"/>
    <s v="1 LAS"/>
    <x v="1"/>
    <s v="G 9.57.BO21.105.1.B"/>
    <s v="GAMME DE MONTAGE."/>
    <s v="PRECAUTION DE MONTAGE VOILURE FUSEL GE SUITE A DERO BO-005021823.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9"/>
    <s v="ATR72"/>
    <s v="1 LAS"/>
    <x v="1"/>
    <s v="G 9.57.BO21.105.2.B"/>
    <s v="GAMME DE MONTAGE."/>
    <s v="VERIFICATION DU MONTAGE D'UNE FIXAT ON SUITE A DERO BO-005022310."/>
    <d v="2016-10-28T00:00:00"/>
    <m/>
    <s v="BO"/>
    <s v="5_1"/>
    <s v="SE002"/>
    <s v="UNDER WING BOX EQUIPED (T"/>
    <m/>
    <m/>
    <s v="N"/>
    <m/>
    <m/>
    <s v="A/C à mettre en conf"/>
    <s v="ATR PRODUCTION"/>
    <m/>
    <m/>
    <m/>
  </r>
  <r>
    <x v="29"/>
    <s v="ATR72"/>
    <s v="1 LAS"/>
    <x v="2"/>
    <s v="D 9.57.SE000.SOG.2388.01B/11"/>
    <s v="ESSAIS TUY. HP/BP"/>
    <s v="PHASE 11 ESSAIS SUITE INSTAL. TUY. HP/BP D/G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9"/>
    <s v="ATR72"/>
    <s v="1 LAS"/>
    <x v="2"/>
    <s v="D 9.57.SE000.SOG.2388.01B/21"/>
    <s v="ESSAIS VOLETS"/>
    <s v="PHASE 21 ESSAIS SUITE INSTAL. VOLETS EXTERNES D/G"/>
    <d v="2016-10-28T00:00:00"/>
    <m/>
    <s v="SO"/>
    <s v="5_4"/>
    <s v="SE000"/>
    <s v="COMPLETE WING"/>
    <m/>
    <m/>
    <s v="N"/>
    <m/>
    <m/>
    <s v="A/C à mettre en conf"/>
    <s v="ATR PRODUCTION"/>
    <m/>
    <m/>
    <m/>
  </r>
  <r>
    <x v="29"/>
    <s v="ATR72"/>
    <s v="1 LAS"/>
    <x v="2"/>
    <s v="D 9.54.SF720.SOG.10888.01B/11"/>
    <s v="ESSAIS ENTREE D'AIR"/>
    <s v="PHASE 11 ESSAIS ENTREE D'AIR "/>
    <d v="2016-10-28T00:00:00"/>
    <m/>
    <s v="SO"/>
    <s v="5_4"/>
    <s v="SF720"/>
    <s v="AIR INTAKE ASSEMBLY LEFT"/>
    <m/>
    <m/>
    <s v="N"/>
    <m/>
    <m/>
    <s v="A/C à mettre en conf"/>
    <s v="ATR PRODUCTION"/>
    <m/>
    <m/>
    <m/>
  </r>
  <r>
    <x v="29"/>
    <s v="ATR72"/>
    <s v="1 LAS"/>
    <x v="2"/>
    <s v="D 9.54.SF721.SOG.10888.01B/11"/>
    <s v="ESSAIS ENTREE D'AIR"/>
    <s v="PHASE 11 ESSAIS ENTREE D'AIR "/>
    <d v="2016-10-28T00:00:00"/>
    <m/>
    <s v="SO"/>
    <s v="5_4"/>
    <s v="SF721"/>
    <s v="AIR INTAKE ASSEMBLY RIGHT"/>
    <m/>
    <m/>
    <s v="N"/>
    <m/>
    <m/>
    <s v="A/C à mettre en conf"/>
    <s v="ATR PRODUCTION"/>
    <m/>
    <m/>
    <m/>
  </r>
  <r>
    <x v="30"/>
    <s v="ATR72"/>
    <s v="1 LAS"/>
    <x v="1"/>
    <s v="G 9.57.SE000.SOG.2389.01B/10"/>
    <s v="INSTAL. TUY. HP D/G"/>
    <s v="PHASE 10 INSTAL. TUY. HP D/G "/>
    <d v="2016-11-02T00:00:00"/>
    <m/>
    <s v="SO"/>
    <s v="5_1"/>
    <s v="SE000"/>
    <s v="COMPLETE WING"/>
    <m/>
    <m/>
    <s v="O"/>
    <m/>
    <m/>
    <s v="A/C à mettre en conf"/>
    <s v="ATR PRODUCTION"/>
    <m/>
    <m/>
    <m/>
  </r>
  <r>
    <x v="30"/>
    <s v="ATR72"/>
    <s v="1 LAS"/>
    <x v="1"/>
    <s v="G 9.57.SE000.SOG.2389.01B/20"/>
    <s v="PARA MBDA"/>
    <s v="PHASE 20 ATTENTION PARTICULIERE ASS VOILURE / FUSELAGE - BO-005023791"/>
    <d v="2016-11-02T00:00:00"/>
    <m/>
    <s v="SO"/>
    <s v="5_1"/>
    <s v="SE000"/>
    <s v="COMPLETE WING"/>
    <m/>
    <m/>
    <s v="N"/>
    <m/>
    <m/>
    <s v="A/C à mettre en conf"/>
    <s v="ATR QUALITE"/>
    <m/>
    <m/>
    <m/>
  </r>
  <r>
    <x v="30"/>
    <s v="ATR72"/>
    <s v="1 LAS"/>
    <x v="1"/>
    <s v="G 9.57.SE000.SOG.2389.01B/30"/>
    <s v="REMPL. RIVET NAC."/>
    <s v="PHASE 30 REMPLACEMENT RIVETS NAC. D/G - MAZ-005049248/005049249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0"/>
    <s v="ATR72"/>
    <s v="1 LAS"/>
    <x v="0"/>
    <s v="C 9.57.SE000.SOG.2389.01B/40"/>
    <s v="DER SO-005046483"/>
    <s v="PHASE 40 JEUX NON CONFORMES LORS DU MONTAGE A BLANC CSV D/G"/>
    <d v="2016-11-02T00:00:00"/>
    <m/>
    <s v="SO"/>
    <s v="5_1"/>
    <s v="SE000"/>
    <s v="COMPLETE WING"/>
    <s v="INP"/>
    <s v="EC:SE000 ATA:57"/>
    <s v="SN:SOG-2389"/>
    <d v="2016-11-02T00:00:00"/>
    <s v="FRANCOIS LECOURBE"/>
    <s v="900 Decision : Quality"/>
    <s v="DQ2 STELIA"/>
    <s v="T"/>
    <m/>
    <m/>
  </r>
  <r>
    <x v="30"/>
    <s v="ATR72"/>
    <s v="1 LAS"/>
    <x v="0"/>
    <s v="C 9.57.SE000.SOG.2389.01B/50"/>
    <s v="DER SO-005049272"/>
    <s v="PHASE 50 DESAFFL. BA N13/19 ET BA N19/20 NON CONFORME"/>
    <d v="2016-11-02T00:00:00"/>
    <m/>
    <s v="SO"/>
    <s v="5_1"/>
    <s v="SE000"/>
    <s v="COMPLETE WING"/>
    <s v="INP"/>
    <s v="EC:SE000 ATA:57"/>
    <s v="SN:SOG-2389"/>
    <d v="2016-11-02T00:00:00"/>
    <s v="FRANCOIS LECOURBE"/>
    <s v="200 Decision : Design Office Stress"/>
    <s v="DO Composite"/>
    <s v="FW"/>
    <m/>
    <m/>
  </r>
  <r>
    <x v="30"/>
    <s v="ATR72"/>
    <s v="1 LAS"/>
    <x v="0"/>
    <s v="C 9.57.SE000.SOG.2389.01B/60"/>
    <s v="DER SO-005048127"/>
    <s v="PHASE 60 JEUX ENTRE VOLETS D NON CONFORMES"/>
    <d v="2016-11-02T00:00:00"/>
    <m/>
    <s v="SO"/>
    <s v="5_1"/>
    <s v="SE000"/>
    <s v="COMPLETE WING"/>
    <s v="INP"/>
    <s v="EC:SE000 ATA:57"/>
    <s v="SN:SOG-2389"/>
    <d v="2016-11-03T00:00:00"/>
    <s v="PATRICK MARCEILLE"/>
    <s v="700 CVE ATR"/>
    <s v="CVE STELIA"/>
    <m/>
    <m/>
    <m/>
  </r>
  <r>
    <x v="30"/>
    <s v="ATR72"/>
    <s v="1 LAS"/>
    <x v="0"/>
    <s v="C 9.57.SE000.SOG.2389.01B/70"/>
    <s v="DER BO-005023791"/>
    <s v="PHASE 70 ENSEMBLE DE DIVERGENCE SUR CAISSON CENTRAL"/>
    <d v="2016-11-02T00:00:00"/>
    <m/>
    <s v="SO"/>
    <s v="5_1"/>
    <s v="SE000"/>
    <s v="COMPLETE WING"/>
    <s v="INP"/>
    <s v="EC:SE002 ATA:57"/>
    <s v="SN:BO2425"/>
    <d v="2016-11-03T00:00:00"/>
    <s v="PASCAL DUPLAIX"/>
    <s v="Suffixe à lever"/>
    <s v="BT STELIA SUFFIXE"/>
    <s v="Q    T"/>
    <m/>
    <m/>
  </r>
  <r>
    <x v="30"/>
    <s v="ATR72"/>
    <s v="1 LAS"/>
    <x v="0"/>
    <s v="C 9.57.SE000.SOG.2389.01B/80"/>
    <s v="DER SO-005046235"/>
    <s v="PHASE 80 JEUX SOUS COUPELLES DE METALLISATION AILERON D"/>
    <d v="2016-11-02T00:00:00"/>
    <m/>
    <s v="SO"/>
    <s v="5_1"/>
    <s v="SE000"/>
    <s v="COMPLETE WING"/>
    <s v="INP"/>
    <s v="EC:SE151 ATA:57"/>
    <s v="SN:SOG1770"/>
    <d v="2016-11-02T00:00:00"/>
    <s v="ALEXANDRE MAUGEY"/>
    <s v="600 Decision : Airworthiness"/>
    <s v="NAV ATR"/>
    <s v="C    FW"/>
    <m/>
    <m/>
  </r>
  <r>
    <x v="30"/>
    <s v="ATR72"/>
    <s v="1 LAS"/>
    <x v="0"/>
    <s v="C 9.57.SE000.SOG.2389.01B/90"/>
    <s v="DER SO-005046263"/>
    <s v="PHASE 90 JEUX SOUS COUPELLES AILERON G"/>
    <d v="2016-11-02T00:00:00"/>
    <m/>
    <s v="SO"/>
    <s v="5_1"/>
    <s v="SE000"/>
    <s v="COMPLETE WING"/>
    <s v="INP"/>
    <s v="EC:SE150 ATA:57"/>
    <s v="SN:SOG1769"/>
    <d v="2016-11-02T00:00:00"/>
    <s v="ALEXANDRE MAUGEY"/>
    <s v="600 Decision : Airworthiness"/>
    <s v="NAV ATR"/>
    <s v="C    FW"/>
    <m/>
    <m/>
  </r>
  <r>
    <x v="30"/>
    <s v="ATR72"/>
    <s v="1 LAS"/>
    <x v="0"/>
    <s v="C 9.57.SE000.SOG.2389.01B/100"/>
    <s v="DER MAZ-005049248"/>
    <s v="PHASE 100 INTERFERENCE RIVET/VOILE NACELLE D"/>
    <d v="2016-11-02T00:00:00"/>
    <m/>
    <s v="SO"/>
    <s v="5_1"/>
    <s v="SE000"/>
    <s v="COMPLETE WING"/>
    <s v="INP"/>
    <s v="EC:SF702 ATA:54"/>
    <s v="SN:MAZ10805"/>
    <d v="2016-11-02T00:00:00"/>
    <s v="SEBASTIEN MIQUEL"/>
    <s v="500 CVE ATR"/>
    <s v="CVE ATR"/>
    <s v="C    FW"/>
    <m/>
    <m/>
  </r>
  <r>
    <x v="30"/>
    <s v="ATR72"/>
    <s v="1 LAS"/>
    <x v="0"/>
    <s v="C 9.57.SE000.SOG.2389.01B/110"/>
    <s v="DER MAZ-005049249"/>
    <s v="PHASE 110 INTERFERENCE RIVET/VOILE NACELLE G"/>
    <d v="2016-11-02T00:00:00"/>
    <m/>
    <s v="SO"/>
    <s v="5_1"/>
    <s v="SE000"/>
    <s v="COMPLETE WING"/>
    <s v="INP"/>
    <s v="EC:SF703 ATA:54"/>
    <s v="SN:MAZ10805"/>
    <d v="2016-11-02T00:00:00"/>
    <s v="SEBASTIEN MIQUEL"/>
    <s v="600 Decision : Airworthiness"/>
    <s v="NAV ATR"/>
    <s v="C    FW"/>
    <m/>
    <m/>
  </r>
  <r>
    <x v="30"/>
    <s v="ATR72"/>
    <s v="1 LAS"/>
    <x v="1"/>
    <s v="G 9.57.BO21.105.9.B"/>
    <s v="GAMME DE MONTAGE."/>
    <s v="PRECAUTION DE MONTAGE VOILURE FUSEL GE SUITE A DERO BO-005023791."/>
    <d v="2016-11-02T00:00:00"/>
    <m/>
    <s v="BO"/>
    <s v="5_1"/>
    <s v="SE002"/>
    <s v="UNDER WING BOX EQUIPED (T"/>
    <m/>
    <m/>
    <s v="N"/>
    <m/>
    <m/>
    <s v="A/C à mettre en conf"/>
    <s v="ATR QUALITE"/>
    <m/>
    <m/>
    <m/>
  </r>
  <r>
    <x v="30"/>
    <s v="ATR72"/>
    <s v="1 LAS"/>
    <x v="1"/>
    <s v="X REPARTION"/>
    <s v="NACELLE GAUCHE"/>
    <s v="GAMME DE REPARATION A PREVOIR ATTENTE DECISION"/>
    <d v="2016-11-02T00:00:00"/>
    <m/>
    <s v="MAZ"/>
    <s v="5_1"/>
    <s v="SF702"/>
    <s v="LEFT CENTRAL NACELLE ASSE"/>
    <m/>
    <m/>
    <m/>
    <m/>
    <m/>
    <s v="Point à Faire"/>
    <s v="INTERVENTION STELIA"/>
    <m/>
    <s v="Mazair"/>
    <m/>
  </r>
  <r>
    <x v="30"/>
    <s v="ATR72"/>
    <s v="1 LAS"/>
    <x v="1"/>
    <s v="X REPARATION"/>
    <s v="NACELLE DROITE"/>
    <s v="GAMME DE REPARATION A PREVOIR ATTENTE DECISION"/>
    <d v="2016-11-02T00:00:00"/>
    <m/>
    <s v="MAZ"/>
    <s v="5_1"/>
    <s v="SF703"/>
    <s v="RIGHT CENTRAL NACELLE ASS"/>
    <m/>
    <m/>
    <m/>
    <m/>
    <m/>
    <s v="Point à Faire"/>
    <s v="INTERVENTION STELIA"/>
    <m/>
    <s v="Mazair"/>
    <m/>
  </r>
  <r>
    <x v="30"/>
    <s v="ATR72"/>
    <s v="1 LAS"/>
    <x v="2"/>
    <s v="D 9.57.SE000.SOG.2389.01B/11"/>
    <s v="ESSAIS TUY. HP D/G"/>
    <s v="PHASE 11 ESSAIS SUITE INSTAL. TUY. HP D/G"/>
    <d v="2016-11-02T00:00:00"/>
    <m/>
    <s v="SO"/>
    <s v="5_4"/>
    <s v="SE000"/>
    <s v="COMPLETE WING"/>
    <m/>
    <m/>
    <s v="N"/>
    <m/>
    <m/>
    <s v="A/C à mettre en conf"/>
    <s v="ATR PRODUCTION"/>
    <m/>
    <m/>
    <m/>
  </r>
  <r>
    <x v="31"/>
    <s v="ATR72"/>
    <s v="1 LAS"/>
    <x v="1"/>
    <s v="G 9.57.SE000.SOG.2390.01B/10"/>
    <s v="INSTAL. TUY. HP D"/>
    <s v="PHASE 10 INSTAL. TUY. HP D "/>
    <d v="2016-11-02T00:00:00"/>
    <m/>
    <s v="SO"/>
    <s v="5_1"/>
    <s v="SE000"/>
    <s v="COMPLETE WING"/>
    <m/>
    <m/>
    <s v="O"/>
    <m/>
    <m/>
    <s v="A/C à mettre en conf"/>
    <s v="ATR PRODUCTION"/>
    <m/>
    <m/>
    <m/>
  </r>
  <r>
    <x v="31"/>
    <s v="ATR72"/>
    <s v="1 LAS"/>
    <x v="1"/>
    <s v="G 9.57.SE000.SOG.2390.01B/20"/>
    <s v="PARA MBDA"/>
    <s v="PHASE 20 ATTENTION PAFRTICULIERE AS VOILURE / FUSELAGE - BO-005026677"/>
    <d v="2016-11-02T00:00:00"/>
    <m/>
    <s v="SO"/>
    <s v="5_1"/>
    <s v="SE000"/>
    <s v="COMPLETE WING"/>
    <m/>
    <m/>
    <s v="N"/>
    <m/>
    <m/>
    <s v="A/C à mettre en conf"/>
    <s v="ATR QUALITE"/>
    <m/>
    <m/>
    <m/>
  </r>
  <r>
    <x v="31"/>
    <s v="ATR72"/>
    <s v="1 LAS"/>
    <x v="1"/>
    <s v="G 9.57.SE000.SOG.2390.01B/30"/>
    <s v="57 BNC 400035587"/>
    <s v="PHASE 30 VERIF. DESAFFL. CAPOTS LAT D/G AVEC CSV G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1"/>
    <s v="ATR72"/>
    <s v="1 LAS"/>
    <x v="0"/>
    <s v="C 9.57.SE000.SOG.2390.01B/40"/>
    <s v="DER SO-005046209"/>
    <s v="PHASE 40 JEUX NON CONFORMES LORS DU MONTAGE A BLANC CES CSV"/>
    <d v="2016-11-02T00:00:00"/>
    <m/>
    <s v="SO"/>
    <s v="5_1"/>
    <s v="SE000"/>
    <s v="COMPLETE WING"/>
    <s v="INP"/>
    <s v="EC:SE000 ATA:57"/>
    <s v="SN:SOG-2390"/>
    <d v="2016-11-02T00:00:00"/>
    <s v="FRANCOIS LECOURBE"/>
    <s v="500 CVE ATR"/>
    <s v="CVE ATR"/>
    <s v="T"/>
    <m/>
    <m/>
  </r>
  <r>
    <x v="31"/>
    <s v="ATR72"/>
    <s v="1 LAS"/>
    <x v="0"/>
    <s v="C 9.57.SE000.SOG.2390.01B/50"/>
    <s v="DER SO-005050178"/>
    <s v="PHASE 50 JEUX ENTRE VOLETS G NON CONFORMES"/>
    <d v="2016-11-02T00:00:00"/>
    <m/>
    <s v="SO"/>
    <s v="5_1"/>
    <s v="SE000"/>
    <s v="COMPLETE WING"/>
    <s v="INP"/>
    <s v="EC:SE000 ATA:57"/>
    <s v="SN:SOG-2390"/>
    <d v="2016-11-02T00:00:00"/>
    <s v="PATRICK MARCEILLE"/>
    <s v="100 Decision : Design Office Design"/>
    <s v="BE1 STELIA"/>
    <m/>
    <m/>
    <m/>
  </r>
  <r>
    <x v="31"/>
    <s v="ATR72"/>
    <s v="1 LAS"/>
    <x v="0"/>
    <s v="C 9.57.SE000.SOG.2390.01B/60"/>
    <s v="DER SO-005050180"/>
    <s v="PHASE 60 JEUX ENTRE VOLETS D NON CONFORMES"/>
    <d v="2016-11-02T00:00:00"/>
    <m/>
    <s v="SO"/>
    <s v="5_1"/>
    <s v="SE000"/>
    <s v="COMPLETE WING"/>
    <s v="INP"/>
    <s v="EC:SE000 ATA:57"/>
    <s v="SN:SOG-2390"/>
    <d v="2016-11-02T00:00:00"/>
    <s v="PATRICK MARCEILLE"/>
    <s v="100 Decision : Design Office Design"/>
    <s v="BE1 STELIA"/>
    <m/>
    <m/>
    <m/>
  </r>
  <r>
    <x v="31"/>
    <s v="ATR72"/>
    <s v="1 LAS"/>
    <x v="0"/>
    <s v="C 9.57.SE000.SOG.2390.01B/70"/>
    <s v="DER BO-005026677"/>
    <s v="PHASE 70 ENSEMBLE DE DIVERGENCE CAISSON CENTRAL"/>
    <d v="2016-11-02T00:00:00"/>
    <m/>
    <s v="SO"/>
    <s v="5_1"/>
    <s v="SE000"/>
    <s v="COMPLETE WING"/>
    <s v="INP"/>
    <s v="EC:SE002 ATA:57"/>
    <s v="SN:BO2427"/>
    <d v="2016-11-03T00:00:00"/>
    <s v="PASCAL DUPLAIX"/>
    <s v="Suffixe à lever"/>
    <s v="BT STELIA SUFFIXE"/>
    <s v="Q    T"/>
    <m/>
    <m/>
  </r>
  <r>
    <x v="31"/>
    <s v="ATR72"/>
    <s v="1 LAS"/>
    <x v="0"/>
    <s v="C 9.57.SE000.SOG.2390.01B/80"/>
    <s v="DER SO-005047737"/>
    <s v="PHASE 80 JEUX SOUS COUPELLES DE METAL. AILERON G"/>
    <d v="2016-11-02T00:00:00"/>
    <m/>
    <s v="SO"/>
    <s v="5_1"/>
    <s v="SE000"/>
    <s v="COMPLETE WING"/>
    <s v="INP"/>
    <s v="EC:SE150 ATA:57"/>
    <s v="SN:SOG1770"/>
    <d v="2016-11-02T00:00:00"/>
    <s v="ALEXANDRE MAUGEY"/>
    <s v="600 Decision : Airworthiness"/>
    <s v="NAV ATR"/>
    <s v="C    FW"/>
    <m/>
    <m/>
  </r>
  <r>
    <x v="31"/>
    <s v="ATR72"/>
    <s v="1 LAS"/>
    <x v="0"/>
    <s v="C 9.57.SE000.SOG.2390.01B/90"/>
    <s v="DER SO-005047765"/>
    <s v="PHASE 90 JEUX SOUS COUPELLES DE METAL. AILERON D"/>
    <d v="2016-11-02T00:00:00"/>
    <m/>
    <s v="SO"/>
    <s v="5_1"/>
    <s v="SE000"/>
    <s v="COMPLETE WING"/>
    <s v="INP"/>
    <s v="EC:SE151 ATA:57"/>
    <s v="SN:SOG1771"/>
    <d v="2016-11-02T00:00:00"/>
    <s v="ALEXANDRE MAUGEY"/>
    <s v="600 Decision : Airworthiness"/>
    <s v="NAV ATR"/>
    <s v="C    FW"/>
    <m/>
    <m/>
  </r>
  <r>
    <x v="31"/>
    <s v="ATR72"/>
    <s v="1 LAS"/>
    <x v="0"/>
    <s v="C 9.57.SE000.SOG.2390.01B/100"/>
    <s v="DER MAZ-005050743"/>
    <s v="PHASE 100 INTERFERENCE RIVET/VOILE NACELLE G"/>
    <d v="2016-11-02T00:00:00"/>
    <m/>
    <s v="SO"/>
    <s v="5_1"/>
    <s v="SE000"/>
    <s v="COMPLETE WING"/>
    <s v="INP"/>
    <s v="EC:SF702 ATA:54"/>
    <s v="SN:MAZ10807"/>
    <d v="2016-11-02T00:00:00"/>
    <s v="SEBASTIEN MIQUEL"/>
    <s v="800 Analyse : Quality"/>
    <s v="DQ2 STELIA"/>
    <s v="FW   T"/>
    <m/>
    <m/>
  </r>
  <r>
    <x v="31"/>
    <s v="ATR72"/>
    <s v="1 LAS"/>
    <x v="0"/>
    <s v="C 9.57.SE000.SOG.2390.01B/110"/>
    <s v="DER MAZ-005050744"/>
    <s v="PHASE 110 INTERFERENCE RIVET/VOILE NACELLE D"/>
    <d v="2016-11-02T00:00:00"/>
    <m/>
    <s v="SO"/>
    <s v="5_1"/>
    <s v="SE000"/>
    <s v="COMPLETE WING"/>
    <s v="INP"/>
    <s v="EC:SF703 ATA:54"/>
    <s v="SN:MAZ10807"/>
    <d v="2016-11-02T00:00:00"/>
    <s v="SEBASTIEN MIQUEL"/>
    <s v="800 Analyse : Quality"/>
    <s v="DQ2 STELIA"/>
    <s v="FW   T"/>
    <m/>
    <m/>
  </r>
  <r>
    <x v="31"/>
    <s v="ATR72"/>
    <s v="1 LAS"/>
    <x v="1"/>
    <s v="G 9.57.BO21.106.1.B"/>
    <s v="GAMME DE MONTAGE."/>
    <s v="PRECAUTION DE MONTAGE VOILURE FUSEL GE SUITE A DERO BO-005025759."/>
    <d v="2016-11-02T00:00:00"/>
    <m/>
    <s v="BO"/>
    <s v="5_1"/>
    <s v="SE002"/>
    <s v="UNDER WING BOX EQUIPED (T"/>
    <m/>
    <m/>
    <s v="N"/>
    <m/>
    <m/>
    <s v="A/C à mettre en conf"/>
    <s v="ATR QUALITE"/>
    <m/>
    <m/>
    <m/>
  </r>
  <r>
    <x v="31"/>
    <s v="ATR72"/>
    <s v="1 LAS"/>
    <x v="1"/>
    <s v="X REPARATION"/>
    <s v="NACELLE GAUCHE"/>
    <s v="GAMME DE REPARATION A PREVOIR ATTENTE DECISION"/>
    <d v="2016-11-02T00:00:00"/>
    <m/>
    <s v="MAZ"/>
    <s v="5_1"/>
    <s v="SF702"/>
    <s v="LEFT CENTRAL NACELLE ASSE"/>
    <m/>
    <m/>
    <m/>
    <m/>
    <m/>
    <s v="Point à Faire"/>
    <s v="INTERVENTION STELIA"/>
    <m/>
    <s v="Mazair"/>
    <m/>
  </r>
  <r>
    <x v="31"/>
    <s v="ATR72"/>
    <s v="1 LAS"/>
    <x v="1"/>
    <s v="X REPARATION"/>
    <s v="NACELLE DROITE"/>
    <s v="GAMME DE REPARATION A PREVOIR ATTENTE DECISION"/>
    <d v="2016-11-02T00:00:00"/>
    <m/>
    <s v="MAZ"/>
    <s v="5_1"/>
    <s v="SF703"/>
    <s v="RIGHT CENTRAL NACELLE ASS"/>
    <m/>
    <m/>
    <m/>
    <m/>
    <m/>
    <s v="Point à Faire"/>
    <s v="INTERVENTION STELIA"/>
    <m/>
    <s v="Mazair"/>
    <m/>
  </r>
  <r>
    <x v="31"/>
    <s v="ATR72"/>
    <s v="1 LAS"/>
    <x v="2"/>
    <s v="D 9.57.SE000.SOG.2390.01B/11"/>
    <s v="ESSAIS TUY. HP D"/>
    <s v="PHASE 11 ESSAIS SUITE INSTAL. TUY. HP D"/>
    <d v="2016-11-02T00:00:00"/>
    <m/>
    <s v="SO"/>
    <s v="5_4"/>
    <s v="SE000"/>
    <s v="COMPLETE WING"/>
    <m/>
    <m/>
    <s v="N"/>
    <m/>
    <m/>
    <s v="A/C à mettre en conf"/>
    <s v="ATR PRODUCTION"/>
    <m/>
    <m/>
    <m/>
  </r>
  <r>
    <x v="32"/>
    <s v="ATR72"/>
    <s v="1 LAS"/>
    <x v="1"/>
    <s v="G 9.57.SE000.SOG.2391.01B/10"/>
    <s v="INSTAL. TUY. HP G"/>
    <s v="PHASE 10 INSTAL. TUY. HP G "/>
    <d v="2016-11-02T00:00:00"/>
    <m/>
    <s v="SO"/>
    <s v="5_1"/>
    <s v="SE000"/>
    <s v="COMPLETE WING"/>
    <m/>
    <m/>
    <s v="O"/>
    <m/>
    <m/>
    <s v="A/C à mettre en conf"/>
    <s v="ATR PRODUCTION"/>
    <m/>
    <m/>
    <m/>
  </r>
  <r>
    <x v="32"/>
    <s v="ATR72"/>
    <s v="1 LAS"/>
    <x v="1"/>
    <s v="G 9.57.SE000.SOG.2391.01B/20"/>
    <s v="PARA MBDA"/>
    <s v="PHASE 20 ATTENTION PARTICULIERE ASS VOILURE / FUSELAGE - BO-005028853"/>
    <d v="2016-11-02T00:00:00"/>
    <m/>
    <s v="SO"/>
    <s v="5_1"/>
    <s v="SE000"/>
    <s v="COMPLETE WING"/>
    <m/>
    <m/>
    <s v="N"/>
    <m/>
    <m/>
    <s v="A/C à mettre en conf"/>
    <s v="ATR QUALITE"/>
    <m/>
    <m/>
    <m/>
  </r>
  <r>
    <x v="32"/>
    <s v="ATR72"/>
    <s v="1 LAS"/>
    <x v="1"/>
    <s v="G 9.57.SE000.SOG.2391.01B/30"/>
    <s v="BNC 400035802"/>
    <s v="PHASE 30 VERIF. DESAFL. CAPOT LAT. PAR RAPPORT AU CSV G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2"/>
    <s v="ATR72"/>
    <s v="1 LAS"/>
    <x v="1"/>
    <s v="G 9.57.SE000.SOG.2391.01B/40"/>
    <s v="VERINS SPOILER D/G"/>
    <s v="ALERTE QUALITE ATR - NON CONFORMITE VERINS SPOILERS D/G"/>
    <d v="2016-11-02T00:00:00"/>
    <m/>
    <s v="SO"/>
    <s v="5_1"/>
    <s v="SE000"/>
    <s v="COMPLETE WING"/>
    <m/>
    <m/>
    <s v="N"/>
    <m/>
    <m/>
    <s v="A/C à mettre en conf"/>
    <s v="ATR PRODUCTION"/>
    <m/>
    <m/>
    <m/>
  </r>
  <r>
    <x v="32"/>
    <s v="ATR72"/>
    <s v="1 LAS"/>
    <x v="0"/>
    <s v="C 9.57.SE000.SOG.2391.01B/50"/>
    <s v="DER SO-005048324"/>
    <s v="PHASE 50 JEUX NON CONFORMES LORS DU MONTAGE A BLANC DES CSV"/>
    <d v="2016-11-02T00:00:00"/>
    <m/>
    <s v="SO"/>
    <s v="5_1"/>
    <s v="SE000"/>
    <s v="COMPLETE WING"/>
    <s v="INP"/>
    <s v="EC:SE000 ATA:57"/>
    <s v="SN:SOG-2391"/>
    <d v="2016-11-02T00:00:00"/>
    <s v="FRANCOIS LECOURBE"/>
    <s v="600 Decision : Airworthiness"/>
    <s v="NAV ATR"/>
    <s v="T"/>
    <m/>
    <m/>
  </r>
  <r>
    <x v="32"/>
    <s v="ATR72"/>
    <s v="1 LAS"/>
    <x v="0"/>
    <s v="C 9.57.SE000.SOG.2391.01B/60"/>
    <s v="DER SO-005052445"/>
    <s v="PHASE 60 DESAFFL. NON CONFORME ENTR BA N13/19 ET N19/20"/>
    <d v="2016-11-02T00:00:00"/>
    <m/>
    <s v="SO"/>
    <s v="5_1"/>
    <s v="SE000"/>
    <s v="COMPLETE WING"/>
    <s v="INP"/>
    <s v="EC:SE000 ATA:57"/>
    <s v="SN:SOG-2390"/>
    <d v="2016-11-02T00:00:00"/>
    <s v="PATRICK MARCEILLE"/>
    <s v="100 Decision : Design Office Design"/>
    <s v="BE1 STELIA"/>
    <s v="FW"/>
    <m/>
    <m/>
  </r>
  <r>
    <x v="32"/>
    <s v="ATR72"/>
    <s v="1 LAS"/>
    <x v="0"/>
    <s v="C 9.57.SE000.SOG.2391.01B/70"/>
    <s v="DER BO-005028853"/>
    <s v="PHASE 70 ENSEMBLE DIVERGENCE SUR CAISSON CENTRAL"/>
    <d v="2016-11-02T00:00:00"/>
    <m/>
    <s v="SO"/>
    <s v="5_1"/>
    <s v="SE000"/>
    <s v="COMPLETE WING"/>
    <s v="INP"/>
    <s v="EC:SE002 ATA:57"/>
    <s v="SN:BO2428"/>
    <d v="2016-11-03T00:00:00"/>
    <s v="PASCAL DUPLAIX"/>
    <s v="Suffixe à lever"/>
    <s v="BT STELIA SUFFIXE"/>
    <s v="Q    T"/>
    <m/>
    <m/>
  </r>
  <r>
    <x v="32"/>
    <s v="ATR72"/>
    <s v="1 LAS"/>
    <x v="0"/>
    <s v="C 9.57.SE000.SOG.2391.01B/80"/>
    <s v="DER SO-005048771"/>
    <s v="PHASE 80 JEUX SOUS COUPELLES METAL. AILERON G"/>
    <d v="2016-11-02T00:00:00"/>
    <m/>
    <s v="SO"/>
    <s v="5_1"/>
    <s v="SE000"/>
    <s v="COMPLETE WING"/>
    <s v="INP"/>
    <s v="EC:SE150 ATA:57"/>
    <s v="SN:SOG1770"/>
    <d v="2016-11-02T00:00:00"/>
    <s v="ALEXANDRE MAUGEY"/>
    <s v="600 Decision : Airworthiness"/>
    <s v="NAV ATR"/>
    <s v="C    FW"/>
    <m/>
    <m/>
  </r>
  <r>
    <x v="32"/>
    <s v="ATR72"/>
    <s v="1 LAS"/>
    <x v="0"/>
    <s v="C 9.57.SE000.SOG.2391.01B/90"/>
    <s v="DER SO-005048650"/>
    <s v="PHASE 90 JEUX SOUS COUPELLES METAL. AILERON D"/>
    <d v="2016-11-02T00:00:00"/>
    <m/>
    <s v="SO"/>
    <s v="5_1"/>
    <s v="SE000"/>
    <s v="COMPLETE WING"/>
    <s v="INP"/>
    <s v="EC:SE151 ATA:57"/>
    <s v="SN:SOG1772"/>
    <d v="2016-11-02T00:00:00"/>
    <s v="ALEXANDRE MAUGEY"/>
    <s v="600 Decision : Airworthiness"/>
    <s v="NAV ATR"/>
    <s v="C    FW"/>
    <m/>
    <m/>
  </r>
  <r>
    <x v="32"/>
    <s v="ATR72"/>
    <s v="1 LAS"/>
    <x v="0"/>
    <s v="C 9.57.SE000.SOG.2391.01B/100"/>
    <s v="DER MAZ-005050957"/>
    <s v="PHASE 100 INTERFERENCE RIVET/VOILE NACELLE G"/>
    <d v="2016-11-02T00:00:00"/>
    <m/>
    <s v="SO"/>
    <s v="5_1"/>
    <s v="SE000"/>
    <s v="COMPLETE WING"/>
    <s v="INP"/>
    <s v="EC:SF702 ATA:54"/>
    <s v="SN:MAZ10811"/>
    <d v="2016-11-02T00:00:00"/>
    <s v="SEBASTIEN MIQUEL"/>
    <s v="800 Analyse : Quality"/>
    <s v="DQ2 STELIA"/>
    <s v="FW   T"/>
    <m/>
    <m/>
  </r>
  <r>
    <x v="32"/>
    <s v="ATR72"/>
    <s v="1 LAS"/>
    <x v="0"/>
    <s v="C 9.57.SE000.SOG.2391.01B/110"/>
    <s v="DER MAZ-005050822"/>
    <s v="PHASE 110 INTERFERENCE RIVET/VOILE SUR NACELLE D"/>
    <d v="2016-11-02T00:00:00"/>
    <m/>
    <s v="SO"/>
    <s v="5_1"/>
    <s v="SE000"/>
    <s v="COMPLETE WING"/>
    <s v="INP"/>
    <s v="EC:SF703 ATA:54"/>
    <s v="SN:MAZ10808"/>
    <d v="2016-11-02T00:00:00"/>
    <s v="SEBASTIEN MIQUEL"/>
    <s v="800 Analyse : Quality"/>
    <s v="DQ2 STELIA"/>
    <s v="FW   T"/>
    <m/>
    <m/>
  </r>
  <r>
    <x v="32"/>
    <s v="ATR72"/>
    <s v="1 LAS"/>
    <x v="1"/>
    <s v="G 9.57.BO21.106.3.B"/>
    <s v="GAMME DE MONTAGE."/>
    <s v="PRECAUTION DE MONTAGE VOILURE FUSEL GE SUITE A DERO BO-005026677."/>
    <d v="2016-11-02T00:00:00"/>
    <m/>
    <s v="BO"/>
    <s v="5_1"/>
    <s v="SE002"/>
    <s v="UNDER WING BOX EQUIPED (T"/>
    <m/>
    <m/>
    <s v="N"/>
    <m/>
    <m/>
    <s v="A/C à mettre en conf"/>
    <s v="ATR QUALITE"/>
    <m/>
    <m/>
    <m/>
  </r>
  <r>
    <x v="32"/>
    <s v="ATR72"/>
    <s v="1 LAS"/>
    <x v="1"/>
    <s v="X REPARATION"/>
    <s v="NACELLE GAUCHE"/>
    <s v="GAMME DE REPARAION A PREVOIR ATTENTE DECISION"/>
    <d v="2016-11-02T00:00:00"/>
    <m/>
    <s v="MAZ"/>
    <s v="5_1"/>
    <s v="SF702"/>
    <s v="LEFT CENTRAL NACELLE ASSE"/>
    <m/>
    <m/>
    <m/>
    <m/>
    <m/>
    <s v="Point à Faire"/>
    <s v="INTERVENTION STELIA"/>
    <m/>
    <s v="Mazair"/>
    <m/>
  </r>
  <r>
    <x v="32"/>
    <s v="ATR72"/>
    <s v="1 LAS"/>
    <x v="1"/>
    <s v="X REPARATION"/>
    <s v="NACELLE DROITE"/>
    <s v="GAMME DE REPARATION A PREVOIR ATTENTE DECISION"/>
    <d v="2016-11-02T00:00:00"/>
    <m/>
    <s v="MAZ"/>
    <s v="5_1"/>
    <s v="SF703"/>
    <s v="RIGHT CENTRAL NACELLE ASS"/>
    <m/>
    <m/>
    <m/>
    <m/>
    <m/>
    <s v="Point à Faire"/>
    <s v="INTERVENTION STELIA"/>
    <m/>
    <s v="Mazair"/>
    <m/>
  </r>
  <r>
    <x v="32"/>
    <s v="ATR72"/>
    <s v="1 LAS"/>
    <x v="2"/>
    <s v="D 9.57.SE000.SOG.2391.01B/11"/>
    <s v="ESSAIS TUY. HP G"/>
    <s v="PHASE 11 ESSAIS SUITE INSTAL TUY. HP G"/>
    <d v="2016-11-02T00:00:00"/>
    <m/>
    <s v="SO"/>
    <s v="5_4"/>
    <s v="SE000"/>
    <s v="COMPLETE WING"/>
    <m/>
    <m/>
    <s v="N"/>
    <m/>
    <m/>
    <s v="A/C à mettre en conf"/>
    <s v="ATR PRODUCTION"/>
    <m/>
    <m/>
    <m/>
  </r>
  <r>
    <x v="20"/>
    <s v="ATR72"/>
    <s v="3 Chaine A"/>
    <x v="1"/>
    <s v="G 9.54.SF720.SOG.10871.01B/10"/>
    <s v="MONTAGE ENTREE D'AIR"/>
    <s v="PHASE 10 MONTAGE ENTREE D'AIR "/>
    <d v="2016-11-03T00:00:00"/>
    <d v="2016-10-05T10:00:00"/>
    <s v="SO"/>
    <s v="5_1"/>
    <s v="SF720"/>
    <s v="AIR INTAKE ASSEMBLY LEFT"/>
    <m/>
    <m/>
    <s v="O"/>
    <m/>
    <m/>
    <s v="Attente appro"/>
    <s v="SUPPORT OP STELIA"/>
    <m/>
    <m/>
    <m/>
  </r>
  <r>
    <x v="20"/>
    <s v="ATR72"/>
    <s v="3 Chaine A"/>
    <x v="0"/>
    <s v="C 9.54.SF720.SOG.10871.01B/20"/>
    <s v="DER SO-XXXXXX"/>
    <s v="PHASE 20 DER OUVERTE A LA RECEPTION DE L'EA POUR DIVERGENCE AU THEORIQU"/>
    <d v="2016-11-03T00:00:00"/>
    <d v="2016-10-05T10:00:00"/>
    <s v="SO"/>
    <s v="5_1"/>
    <s v="SF720"/>
    <s v="AIR INTAKE ASSEMBLY LEFT"/>
    <m/>
    <m/>
    <s v="N"/>
    <m/>
    <m/>
    <s v="Attente appro"/>
    <s v="SUPPORT OP STELIA"/>
    <m/>
    <m/>
    <m/>
  </r>
  <r>
    <x v="20"/>
    <s v="ATR72"/>
    <s v="3 Chaine A"/>
    <x v="1"/>
    <s v="G 9.54.SF721.SOG.10871.01B/10"/>
    <s v="MONTAGE ENTREE D'AIR"/>
    <s v="PHASE 10 MONTAGE ENTREE D'AIR "/>
    <d v="2016-11-03T00:00:00"/>
    <d v="2016-10-05T10:00:00"/>
    <s v="SO"/>
    <s v="5_1"/>
    <s v="SF721"/>
    <s v="AIR INTAKE ASSEMBLY RIGHT"/>
    <m/>
    <m/>
    <s v="O"/>
    <m/>
    <m/>
    <s v="Attente appro"/>
    <s v="SUPPORT OP STELIA"/>
    <m/>
    <m/>
    <m/>
  </r>
  <r>
    <x v="20"/>
    <s v="ATR72"/>
    <s v="3 Chaine A"/>
    <x v="0"/>
    <s v="C 9.54.SF721.SOG.10871.01B/20"/>
    <s v="DER SO-XXXXX"/>
    <s v="PHASE 20 DER OUVERTE A LA RECEPTION DE L'EA POUR DIVERGENCE AU THEORIQU"/>
    <d v="2016-11-03T00:00:00"/>
    <d v="2016-10-05T10:00:00"/>
    <s v="SO"/>
    <s v="5_1"/>
    <s v="SF721"/>
    <s v="AIR INTAKE ASSEMBLY RIGHT"/>
    <m/>
    <m/>
    <s v="N"/>
    <m/>
    <m/>
    <s v="Attente appro"/>
    <s v="SUPPORT OP STELIA"/>
    <m/>
    <m/>
    <m/>
  </r>
  <r>
    <x v="20"/>
    <s v="ATR72"/>
    <s v="3 Chaine A"/>
    <x v="2"/>
    <s v="D 9.54.SF720.SOG.10871.01B/11"/>
    <s v="ESSAIS ENTREE D'AIR"/>
    <s v="PHASE 11 ESSAIS ENTREE D'AIR "/>
    <d v="2016-11-03T00:00:00"/>
    <d v="2016-10-05T10:00:00"/>
    <s v="SO"/>
    <s v="5_4"/>
    <s v="SF720"/>
    <s v="AIR INTAKE ASSEMBLY LEFT"/>
    <m/>
    <m/>
    <s v="N"/>
    <m/>
    <m/>
    <s v="Attente appro"/>
    <s v="SUPPORT OP STELIA"/>
    <m/>
    <m/>
    <m/>
  </r>
  <r>
    <x v="20"/>
    <s v="ATR72"/>
    <s v="3 Chaine A"/>
    <x v="2"/>
    <s v="D 9.54.SF721.SOG.10871.01B/11"/>
    <s v="ESSAIS ENTREE D'AIR"/>
    <s v="PHASE 11 ESSAIS ENTREE D'AIR "/>
    <d v="2016-11-03T00:00:00"/>
    <d v="2016-10-05T10:00:00"/>
    <s v="SO"/>
    <s v="5_4"/>
    <s v="SF721"/>
    <s v="AIR INTAKE ASSEMBLY RIGHT"/>
    <m/>
    <m/>
    <s v="N"/>
    <m/>
    <m/>
    <s v="Attente appro"/>
    <s v="SUPPORT OP STELIA"/>
    <m/>
    <m/>
    <m/>
  </r>
  <r>
    <x v="21"/>
    <s v="ATR72"/>
    <s v="3 Chaine A"/>
    <x v="1"/>
    <s v="G 9.57.SE000.SOG.2380.05B"/>
    <s v="CTRL BIELLES AIL."/>
    <s v="CONTROLE MONTAGE BIELLES CRANTEES AILERONS D/G"/>
    <d v="2016-11-03T00:00:00"/>
    <d v="2016-10-13T10:00:00"/>
    <s v="SO"/>
    <s v="5_1"/>
    <s v="SE000"/>
    <s v="COMPLETE WING"/>
    <m/>
    <m/>
    <s v="N"/>
    <m/>
    <m/>
    <s v="Point à Faire"/>
    <s v="PROD STELIA FAL"/>
    <m/>
    <m/>
    <m/>
  </r>
  <r>
    <x v="22"/>
    <s v="ATR72"/>
    <s v="2 Chandelle"/>
    <x v="1"/>
    <s v="G 9.57.SE000.SOG.2379.08B"/>
    <s v="CTRL BIELLES AIL."/>
    <s v="CONTROLE MONTAGE BIELLES CRANTEES AILERONS D/G"/>
    <d v="2016-11-03T00:00:00"/>
    <d v="2016-10-14T10:00:00"/>
    <s v="SO"/>
    <s v="5_1"/>
    <s v="SE000"/>
    <s v="COMPLETE WING"/>
    <m/>
    <m/>
    <s v="N"/>
    <m/>
    <m/>
    <s v="Point à Faire"/>
    <s v="PROD STELIA FAL"/>
    <m/>
    <m/>
    <m/>
  </r>
  <r>
    <x v="23"/>
    <s v="ATR72"/>
    <s v="2 Chandelle"/>
    <x v="1"/>
    <s v="G 9.57.SE000.SOG.2381.05B"/>
    <s v="CTRL BIELLES AIL."/>
    <s v="CONTROLE MONTAGE BIELLES CRANTEES AILERONS D/G"/>
    <d v="2016-11-03T00:00:00"/>
    <d v="2016-10-21T15:00:00"/>
    <s v="SO"/>
    <s v="5_1"/>
    <s v="SE000"/>
    <s v="COMPLETE WING"/>
    <m/>
    <m/>
    <s v="N"/>
    <m/>
    <m/>
    <s v="Point à Faire"/>
    <s v="PROD STELIA FAL"/>
    <m/>
    <m/>
    <m/>
  </r>
  <r>
    <x v="24"/>
    <s v="ATR72"/>
    <s v="2 Chandelle"/>
    <x v="1"/>
    <s v="G 9.57.SE000.SOG.2382.06B"/>
    <s v="CTRL BIELLES AIL."/>
    <s v="CONTROLE MONTAGE BIELLES CRANTEES AILERONS D/G"/>
    <d v="2016-11-03T00:00:00"/>
    <d v="2016-10-24T10:00:00"/>
    <s v="SO"/>
    <s v="5_1"/>
    <s v="SE000"/>
    <s v="COMPLETE WING"/>
    <m/>
    <m/>
    <s v="N"/>
    <m/>
    <m/>
    <s v="Point à Faire"/>
    <s v="PROD STELIA FAL"/>
    <m/>
    <m/>
    <m/>
  </r>
  <r>
    <x v="24"/>
    <s v="ATR72"/>
    <s v="2 Chandelle"/>
    <x v="4"/>
    <s v="G 9.57.SE000.SOG.2382.007B"/>
    <s v="AM 8147842"/>
    <s v="REMPLACEMENT CARENAGE POTENCE N13FG "/>
    <d v="2016-11-03T00:00:00"/>
    <d v="2016-10-24T10:00:00"/>
    <s v="SO"/>
    <s v="5_2"/>
    <s v="SE000"/>
    <s v="COMPLETE WING"/>
    <m/>
    <m/>
    <s v="O"/>
    <m/>
    <m/>
    <s v="Point à Faire"/>
    <s v="PROD STELIA FAL"/>
    <m/>
    <m/>
    <m/>
  </r>
  <r>
    <x v="25"/>
    <s v="ATR72"/>
    <s v="1 LAS"/>
    <x v="1"/>
    <s v="G 9.57.SE000.SOG.2383.04B"/>
    <s v="CTRL BIELLES AIL."/>
    <s v="CONTROLE MONTAGE BIELLES CRANTEES AILERONS D/G"/>
    <d v="2016-11-03T00:00:00"/>
    <m/>
    <s v="SO"/>
    <s v="5_1"/>
    <s v="SE000"/>
    <s v="COMPLETE WING"/>
    <m/>
    <m/>
    <s v="N"/>
    <m/>
    <m/>
    <s v="Point à Faire"/>
    <s v="PROD STELIA FAL"/>
    <m/>
    <m/>
    <m/>
  </r>
  <r>
    <x v="26"/>
    <s v="ATR72"/>
    <s v="1 LAS"/>
    <x v="1"/>
    <s v="G 9.57.SE000.SOG.2384.04B"/>
    <s v="CTRL BIELLES AIL."/>
    <s v="CONTROLE MONTAGE BIELLES CRANTEES AILERONS D/G"/>
    <d v="2016-11-03T00:00:00"/>
    <m/>
    <s v="SO"/>
    <s v="5_1"/>
    <s v="SE000"/>
    <s v="COMPLETE WING"/>
    <m/>
    <m/>
    <s v="N"/>
    <m/>
    <m/>
    <s v="Point à Faire"/>
    <s v="PROD STELIA FAL"/>
    <m/>
    <m/>
    <m/>
  </r>
  <r>
    <x v="27"/>
    <s v="ATR72"/>
    <s v="1 LAS"/>
    <x v="1"/>
    <s v="G 9.57.SE000.SOG.2385.04B"/>
    <s v="CTRL BIELLES AIL."/>
    <s v="CONTROLE MONTAGE BIELLES CRANTEES AILERONS D/G"/>
    <d v="2016-11-03T00:00:00"/>
    <m/>
    <s v="SO"/>
    <s v="5_1"/>
    <s v="SE000"/>
    <s v="COMPLETE WING"/>
    <m/>
    <m/>
    <s v="N"/>
    <m/>
    <m/>
    <s v="Point à Faire"/>
    <s v="PROD STELIA FAL"/>
    <m/>
    <m/>
    <m/>
  </r>
  <r>
    <x v="28"/>
    <s v="ATR72"/>
    <s v="1 LAS"/>
    <x v="1"/>
    <s v="G 9.54.SF721.SOG.10887.02B"/>
    <s v="REMPL. BA D"/>
    <s v="REMPLACEMENT BORD D'ATTAQUE D SUITE PRELEVEMENT POUR MSN 1378"/>
    <d v="2016-11-03T00:00:00"/>
    <m/>
    <s v="SO"/>
    <s v="5_1"/>
    <s v="SF721"/>
    <s v="AIR INTAKE ASSEMBLY RIGHT"/>
    <m/>
    <m/>
    <s v="O"/>
    <m/>
    <m/>
    <s v="Attente appro"/>
    <s v="SUPPORT OP STELIA"/>
    <m/>
    <m/>
    <m/>
  </r>
  <r>
    <x v="9"/>
    <s v="ATR72"/>
    <s v="4 Reliquat"/>
    <x v="4"/>
    <s v="G S25.SH166.CQ.1383.01.B       00"/>
    <s v="AM8102054 TRAPPE"/>
    <s v="REMISE EN CONFORMITE PAR MISSION AA "/>
    <d v="2016-11-03T00:00:00"/>
    <d v="2016-08-29T10:00:00"/>
    <s v="CQ"/>
    <s v="5_2"/>
    <s v="SH166"/>
    <s v="MODULE TOILET"/>
    <m/>
    <m/>
    <s v="O"/>
    <m/>
    <m/>
    <s v="Point à Faire"/>
    <s v="INTERVENTION STELIA"/>
    <m/>
    <s v="STECO noria toilette"/>
    <d v="2016-11-18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G36" firstHeaderRow="1" firstDataRow="2" firstDataCol="1"/>
  <pivotFields count="23">
    <pivotField axis="axisRow" showAll="0">
      <items count="34">
        <item x="7"/>
        <item x="3"/>
        <item x="18"/>
        <item x="6"/>
        <item x="4"/>
        <item x="9"/>
        <item x="13"/>
        <item x="0"/>
        <item x="11"/>
        <item x="14"/>
        <item x="15"/>
        <item x="10"/>
        <item x="20"/>
        <item x="12"/>
        <item x="17"/>
        <item x="21"/>
        <item x="16"/>
        <item x="22"/>
        <item x="23"/>
        <item x="24"/>
        <item x="25"/>
        <item x="26"/>
        <item x="27"/>
        <item x="19"/>
        <item x="1"/>
        <item x="2"/>
        <item x="5"/>
        <item x="8"/>
        <item x="28"/>
        <item x="29"/>
        <item x="30"/>
        <item x="31"/>
        <item x="32"/>
        <item t="default"/>
      </items>
    </pivotField>
    <pivotField showAll="0"/>
    <pivotField showAll="0"/>
    <pivotField axis="axisCol" dataField="1" showAll="0">
      <items count="6">
        <item x="0"/>
        <item x="2"/>
        <item x="1"/>
        <item x="3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TYP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>
    <tabColor theme="0"/>
    <pageSetUpPr fitToPage="1"/>
  </sheetPr>
  <dimension ref="A1:EW273"/>
  <sheetViews>
    <sheetView showGridLines="0" tabSelected="1" zoomScale="70" zoomScaleNormal="70" workbookViewId="0">
      <pane xSplit="1" topLeftCell="CZ1" activePane="topRight" state="frozen"/>
      <selection activeCell="S11" sqref="S11"/>
      <selection pane="topRight" activeCell="DY213" sqref="DY213"/>
    </sheetView>
  </sheetViews>
  <sheetFormatPr baseColWidth="10" defaultColWidth="12.85546875" defaultRowHeight="14.25"/>
  <cols>
    <col min="1" max="1" width="16.42578125" style="18" customWidth="1"/>
    <col min="2" max="2" width="12.7109375" style="7" customWidth="1"/>
    <col min="3" max="3" width="12.28515625" style="7" hidden="1" customWidth="1"/>
    <col min="4" max="4" width="12.140625" style="7" customWidth="1"/>
    <col min="5" max="38" width="1.7109375" style="7" hidden="1" customWidth="1"/>
    <col min="39" max="41" width="11" style="7" hidden="1" customWidth="1"/>
    <col min="42" max="42" width="2.42578125" style="7" hidden="1" customWidth="1"/>
    <col min="43" max="47" width="11" style="7" hidden="1" customWidth="1"/>
    <col min="48" max="48" width="6.42578125" style="7" hidden="1" customWidth="1"/>
    <col min="49" max="57" width="11" style="7" hidden="1" customWidth="1"/>
    <col min="58" max="58" width="10.28515625" style="7" hidden="1" customWidth="1"/>
    <col min="59" max="59" width="11" style="7" hidden="1" customWidth="1"/>
    <col min="60" max="60" width="3.28515625" style="7" hidden="1" customWidth="1"/>
    <col min="61" max="61" width="11" style="7" hidden="1" customWidth="1"/>
    <col min="62" max="62" width="4.42578125" style="7" hidden="1" customWidth="1"/>
    <col min="63" max="69" width="11" style="7" hidden="1" customWidth="1"/>
    <col min="70" max="70" width="4.28515625" style="7" hidden="1" customWidth="1"/>
    <col min="71" max="91" width="11" style="7" hidden="1" customWidth="1"/>
    <col min="92" max="123" width="11" style="7" customWidth="1"/>
    <col min="124" max="124" width="13.28515625" style="7" hidden="1" customWidth="1"/>
    <col min="125" max="125" width="13.42578125" style="18" customWidth="1"/>
    <col min="126" max="126" width="3.28515625" style="7" customWidth="1"/>
    <col min="127" max="127" width="19.7109375" style="7" customWidth="1"/>
    <col min="128" max="16384" width="12.85546875" style="7"/>
  </cols>
  <sheetData>
    <row r="1" spans="1:129" ht="57" customHeight="1" thickBot="1">
      <c r="A1" s="119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9"/>
      <c r="AA1" s="119"/>
      <c r="AB1" s="119"/>
      <c r="AC1" s="119"/>
      <c r="AD1" s="119"/>
      <c r="AE1" s="119"/>
      <c r="AF1" s="119"/>
      <c r="AG1" s="119"/>
      <c r="AH1" s="119"/>
      <c r="AI1" s="119"/>
      <c r="AJ1" s="119"/>
      <c r="AK1" s="119"/>
      <c r="AL1" s="119"/>
      <c r="AM1" s="119"/>
      <c r="AN1" s="119"/>
      <c r="AO1" s="119"/>
      <c r="AP1" s="119"/>
      <c r="AQ1" s="119"/>
      <c r="AR1" s="119"/>
      <c r="AS1" s="119"/>
      <c r="AT1" s="119"/>
      <c r="AU1" s="119"/>
      <c r="AV1" s="119"/>
      <c r="AW1" s="119"/>
      <c r="AX1" s="119"/>
      <c r="AY1" s="119"/>
      <c r="AZ1" s="119"/>
      <c r="BA1" s="119"/>
      <c r="BB1" s="119"/>
      <c r="BC1" s="119"/>
      <c r="BD1" s="119"/>
      <c r="BE1" s="119"/>
      <c r="BF1" s="119"/>
      <c r="BG1" s="119"/>
      <c r="BH1" s="119"/>
      <c r="BI1" s="119"/>
      <c r="BJ1" s="119"/>
      <c r="BK1" s="119"/>
      <c r="BL1" s="119"/>
      <c r="BM1" s="119"/>
      <c r="BN1" s="119"/>
      <c r="BO1" s="119"/>
      <c r="BP1" s="119"/>
      <c r="BQ1" s="119"/>
      <c r="BR1" s="119"/>
      <c r="BS1" s="119"/>
      <c r="BT1" s="119"/>
      <c r="BU1" s="119"/>
      <c r="BV1" s="119"/>
      <c r="BW1" s="119"/>
      <c r="BX1" s="119"/>
      <c r="BY1" s="119"/>
      <c r="BZ1" s="119"/>
      <c r="CA1" s="119"/>
      <c r="CB1" s="119"/>
      <c r="CC1" s="119"/>
      <c r="CD1" s="119"/>
      <c r="CE1" s="119"/>
      <c r="CF1" s="119"/>
      <c r="CG1" s="119"/>
      <c r="CH1" s="119"/>
      <c r="CI1" s="119"/>
      <c r="CJ1" s="119"/>
      <c r="CK1" s="119"/>
      <c r="CL1" s="119"/>
      <c r="CM1" s="119"/>
      <c r="CN1" s="119"/>
      <c r="CO1" s="119"/>
      <c r="CP1" s="119"/>
      <c r="CQ1" s="119"/>
      <c r="CR1" s="119"/>
      <c r="CS1" s="119"/>
      <c r="CT1" s="119"/>
      <c r="CU1" s="119"/>
      <c r="CV1" s="119"/>
      <c r="CW1" s="119"/>
      <c r="CX1" s="119"/>
      <c r="CY1" s="119"/>
      <c r="CZ1" s="119"/>
      <c r="DA1" s="119"/>
      <c r="DB1" s="119"/>
      <c r="DC1" s="119"/>
      <c r="DD1" s="119"/>
      <c r="DE1" s="119"/>
      <c r="DF1" s="119"/>
      <c r="DG1" s="119"/>
      <c r="DH1" s="119"/>
      <c r="DI1" s="119"/>
      <c r="DJ1" s="73" t="s">
        <v>38</v>
      </c>
      <c r="DK1" s="90" t="s">
        <v>39</v>
      </c>
      <c r="DL1" s="119"/>
      <c r="DM1" s="119"/>
      <c r="DN1" s="119"/>
      <c r="DO1" s="119"/>
      <c r="DP1" s="119"/>
      <c r="DQ1" s="119"/>
      <c r="DR1" s="119"/>
      <c r="DS1" s="119"/>
      <c r="DT1" s="119"/>
      <c r="DU1" s="119"/>
      <c r="DV1" s="119"/>
      <c r="DW1" s="119"/>
    </row>
    <row r="2" spans="1:129" ht="46.5" customHeight="1">
      <c r="A2" s="120"/>
      <c r="B2" s="121"/>
      <c r="C2" s="121"/>
      <c r="D2" s="121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2"/>
      <c r="AB2" s="122"/>
      <c r="AC2" s="122"/>
      <c r="AD2" s="122"/>
      <c r="AE2" s="122"/>
      <c r="AF2" s="122"/>
      <c r="AG2" s="122"/>
      <c r="AH2" s="122"/>
      <c r="AI2" s="122"/>
      <c r="AJ2" s="122"/>
      <c r="AK2" s="122"/>
      <c r="AL2" s="122"/>
      <c r="AM2" s="122"/>
      <c r="AN2" s="122"/>
      <c r="AO2" s="122"/>
      <c r="AP2" s="122"/>
      <c r="AQ2" s="122"/>
      <c r="AR2" s="122"/>
      <c r="AS2" s="122"/>
      <c r="AT2" s="122"/>
      <c r="AU2" s="122"/>
      <c r="AV2" s="122"/>
      <c r="AW2" s="122"/>
      <c r="AX2" s="122"/>
      <c r="AY2" s="122"/>
      <c r="AZ2" s="122"/>
      <c r="BA2" s="122"/>
      <c r="BB2" s="122"/>
      <c r="BC2" s="122"/>
      <c r="BD2" s="122"/>
      <c r="BE2" s="122"/>
      <c r="BF2" s="122"/>
      <c r="BG2" s="122"/>
      <c r="BH2" s="122"/>
      <c r="BI2" s="122"/>
      <c r="BJ2" s="122"/>
      <c r="BK2" s="122"/>
      <c r="BL2" s="122"/>
      <c r="BM2" s="122"/>
      <c r="BN2" s="122"/>
      <c r="BO2" s="122"/>
      <c r="BP2" s="122"/>
      <c r="BQ2" s="122"/>
      <c r="BR2" s="122"/>
      <c r="BS2" s="122"/>
      <c r="BT2" s="122"/>
      <c r="BU2" s="122"/>
      <c r="BV2" s="122"/>
      <c r="BW2" s="122"/>
      <c r="BX2" s="122"/>
      <c r="BY2" s="122"/>
      <c r="BZ2" s="122"/>
      <c r="CA2" s="122"/>
      <c r="CB2" s="122"/>
      <c r="CC2" s="122"/>
      <c r="CD2" s="122"/>
      <c r="CE2" s="122"/>
      <c r="CF2" s="122"/>
      <c r="CG2" s="122"/>
      <c r="CH2" s="122"/>
      <c r="CI2" s="122"/>
      <c r="CJ2" s="122"/>
      <c r="CK2" s="122"/>
      <c r="CL2" s="122"/>
      <c r="CM2" s="122"/>
      <c r="CN2" s="122"/>
      <c r="CO2" s="122"/>
      <c r="CP2" s="122"/>
      <c r="CQ2" s="122"/>
      <c r="CR2" s="122"/>
      <c r="CS2" s="122"/>
      <c r="CT2" s="122"/>
      <c r="CU2" s="122"/>
      <c r="CV2" s="122"/>
      <c r="CW2" s="122"/>
      <c r="CX2" s="122"/>
      <c r="CY2" s="122"/>
      <c r="CZ2" s="122"/>
      <c r="DA2" s="122"/>
      <c r="DB2" s="122"/>
      <c r="DC2" s="122"/>
      <c r="DD2" s="122"/>
      <c r="DE2" s="122"/>
      <c r="DF2" s="122"/>
      <c r="DG2" s="122"/>
      <c r="DH2" s="122"/>
      <c r="DI2" s="122"/>
      <c r="DJ2" s="122"/>
      <c r="DK2" s="122"/>
      <c r="DL2" s="122"/>
      <c r="DM2" s="122"/>
      <c r="DN2" s="122"/>
      <c r="DO2" s="122"/>
      <c r="DP2" s="122"/>
      <c r="DQ2" s="122"/>
      <c r="DR2" s="122"/>
      <c r="DS2" s="122"/>
      <c r="DT2" s="124"/>
      <c r="DU2" s="123"/>
      <c r="DV2" s="125"/>
      <c r="DW2" s="162">
        <v>42674</v>
      </c>
    </row>
    <row r="3" spans="1:129" ht="63" customHeight="1">
      <c r="A3" s="163" t="s">
        <v>117</v>
      </c>
      <c r="B3" s="161" t="s">
        <v>114</v>
      </c>
      <c r="C3" s="8" t="s">
        <v>41</v>
      </c>
      <c r="D3" s="9" t="s">
        <v>115</v>
      </c>
      <c r="E3" s="10" t="s">
        <v>2</v>
      </c>
      <c r="F3" s="10" t="s">
        <v>2</v>
      </c>
      <c r="G3" s="10" t="s">
        <v>2</v>
      </c>
      <c r="H3" s="10" t="s">
        <v>2</v>
      </c>
      <c r="I3" s="10" t="s">
        <v>2</v>
      </c>
      <c r="J3" s="10" t="s">
        <v>2</v>
      </c>
      <c r="K3" s="10" t="s">
        <v>2</v>
      </c>
      <c r="L3" s="10" t="s">
        <v>2</v>
      </c>
      <c r="M3" s="10"/>
      <c r="N3" s="10" t="s">
        <v>2</v>
      </c>
      <c r="O3" s="10" t="s">
        <v>2</v>
      </c>
      <c r="P3" s="10" t="s">
        <v>2</v>
      </c>
      <c r="Q3" s="10" t="s">
        <v>2</v>
      </c>
      <c r="R3" s="10" t="s">
        <v>2</v>
      </c>
      <c r="S3" s="10" t="s">
        <v>2</v>
      </c>
      <c r="T3" s="10" t="s">
        <v>2</v>
      </c>
      <c r="U3" s="10" t="s">
        <v>2</v>
      </c>
      <c r="V3" s="10" t="s">
        <v>2</v>
      </c>
      <c r="W3" s="10" t="s">
        <v>2</v>
      </c>
      <c r="X3" s="10" t="s">
        <v>2</v>
      </c>
      <c r="Y3" s="10" t="s">
        <v>2</v>
      </c>
      <c r="Z3" s="10" t="s">
        <v>2</v>
      </c>
      <c r="AA3" s="10" t="s">
        <v>2</v>
      </c>
      <c r="AB3" s="10" t="s">
        <v>2</v>
      </c>
      <c r="AC3" s="10" t="s">
        <v>2</v>
      </c>
      <c r="AD3" s="10" t="s">
        <v>2</v>
      </c>
      <c r="AE3" s="10" t="s">
        <v>2</v>
      </c>
      <c r="AF3" s="10" t="s">
        <v>2</v>
      </c>
      <c r="AG3" s="10" t="s">
        <v>2</v>
      </c>
      <c r="AH3" s="10" t="s">
        <v>2</v>
      </c>
      <c r="AI3" s="10" t="s">
        <v>2</v>
      </c>
      <c r="AJ3" s="10" t="s">
        <v>2</v>
      </c>
      <c r="AK3" s="10" t="s">
        <v>2</v>
      </c>
      <c r="AL3" s="10" t="s">
        <v>2</v>
      </c>
      <c r="AM3" s="10" t="s">
        <v>2</v>
      </c>
      <c r="AN3" s="10" t="s">
        <v>2</v>
      </c>
      <c r="AO3" s="10" t="s">
        <v>2</v>
      </c>
      <c r="AP3" s="10"/>
      <c r="AQ3" s="10" t="s">
        <v>2</v>
      </c>
      <c r="AR3" s="10" t="s">
        <v>2</v>
      </c>
      <c r="AS3" s="10" t="s">
        <v>2</v>
      </c>
      <c r="AT3" s="10" t="s">
        <v>2</v>
      </c>
      <c r="AU3" s="10" t="s">
        <v>2</v>
      </c>
      <c r="AV3" s="10" t="s">
        <v>2</v>
      </c>
      <c r="AW3" s="10" t="s">
        <v>2</v>
      </c>
      <c r="AX3" s="10" t="s">
        <v>2</v>
      </c>
      <c r="AY3" s="10" t="s">
        <v>2</v>
      </c>
      <c r="AZ3" s="10" t="s">
        <v>2</v>
      </c>
      <c r="BA3" s="10" t="s">
        <v>2</v>
      </c>
      <c r="BB3" s="10" t="s">
        <v>2</v>
      </c>
      <c r="BC3" s="10" t="s">
        <v>2</v>
      </c>
      <c r="BD3" s="117" t="s">
        <v>2</v>
      </c>
      <c r="BE3" s="117" t="s">
        <v>2</v>
      </c>
      <c r="BF3" s="117" t="s">
        <v>2</v>
      </c>
      <c r="BG3" s="117" t="s">
        <v>2</v>
      </c>
      <c r="BH3" s="117" t="s">
        <v>2</v>
      </c>
      <c r="BI3" s="117" t="s">
        <v>2</v>
      </c>
      <c r="BJ3" s="117" t="s">
        <v>2</v>
      </c>
      <c r="BK3" s="117" t="s">
        <v>2</v>
      </c>
      <c r="BL3" s="117" t="s">
        <v>2</v>
      </c>
      <c r="BM3" s="117" t="s">
        <v>2</v>
      </c>
      <c r="BN3" s="117" t="s">
        <v>2</v>
      </c>
      <c r="BO3" s="117" t="s">
        <v>2</v>
      </c>
      <c r="BP3" s="117" t="s">
        <v>2</v>
      </c>
      <c r="BQ3" s="117" t="s">
        <v>2</v>
      </c>
      <c r="BR3" s="117"/>
      <c r="BS3" s="117" t="s">
        <v>2</v>
      </c>
      <c r="BT3" s="117" t="s">
        <v>2</v>
      </c>
      <c r="BU3" s="117" t="s">
        <v>2</v>
      </c>
      <c r="BV3" s="117" t="s">
        <v>2</v>
      </c>
      <c r="BW3" s="117" t="s">
        <v>2</v>
      </c>
      <c r="BX3" s="117" t="s">
        <v>2</v>
      </c>
      <c r="BY3" s="117" t="s">
        <v>2</v>
      </c>
      <c r="BZ3" s="117" t="s">
        <v>2</v>
      </c>
      <c r="CA3" s="117" t="s">
        <v>2</v>
      </c>
      <c r="CB3" s="117" t="s">
        <v>2</v>
      </c>
      <c r="CC3" s="117" t="s">
        <v>2</v>
      </c>
      <c r="CD3" s="117" t="s">
        <v>2</v>
      </c>
      <c r="CE3" s="117" t="s">
        <v>2</v>
      </c>
      <c r="CF3" s="117" t="s">
        <v>2</v>
      </c>
      <c r="CG3" s="117" t="s">
        <v>2</v>
      </c>
      <c r="CH3" s="117" t="s">
        <v>2</v>
      </c>
      <c r="CI3" s="117" t="s">
        <v>2</v>
      </c>
      <c r="CJ3" s="117" t="s">
        <v>2</v>
      </c>
      <c r="CK3" s="117" t="s">
        <v>2</v>
      </c>
      <c r="CL3" s="117" t="s">
        <v>2</v>
      </c>
      <c r="CM3" s="117" t="s">
        <v>2</v>
      </c>
      <c r="CN3" s="117" t="s">
        <v>2</v>
      </c>
      <c r="CO3" s="117" t="s">
        <v>2</v>
      </c>
      <c r="CP3" s="117" t="s">
        <v>2</v>
      </c>
      <c r="CQ3" s="117" t="s">
        <v>2</v>
      </c>
      <c r="CR3" s="117" t="s">
        <v>2</v>
      </c>
      <c r="CS3" s="117" t="s">
        <v>2</v>
      </c>
      <c r="CT3" s="117" t="s">
        <v>2</v>
      </c>
      <c r="CU3" s="117" t="s">
        <v>2</v>
      </c>
      <c r="CV3" s="117" t="s">
        <v>2</v>
      </c>
      <c r="CW3" s="117" t="s">
        <v>2</v>
      </c>
      <c r="CX3" s="117" t="s">
        <v>2</v>
      </c>
      <c r="CY3" s="117" t="s">
        <v>2</v>
      </c>
      <c r="CZ3" s="117" t="s">
        <v>2</v>
      </c>
      <c r="DA3" s="117" t="s">
        <v>2</v>
      </c>
      <c r="DB3" s="117" t="s">
        <v>2</v>
      </c>
      <c r="DC3" s="117" t="s">
        <v>2</v>
      </c>
      <c r="DD3" s="117" t="s">
        <v>2</v>
      </c>
      <c r="DE3" s="117" t="s">
        <v>2</v>
      </c>
      <c r="DF3" s="117" t="s">
        <v>2</v>
      </c>
      <c r="DG3" s="117" t="s">
        <v>2</v>
      </c>
      <c r="DH3" s="117" t="s">
        <v>2</v>
      </c>
      <c r="DI3" s="117" t="s">
        <v>2</v>
      </c>
      <c r="DJ3" s="117" t="s">
        <v>2</v>
      </c>
      <c r="DK3" s="117" t="s">
        <v>2</v>
      </c>
      <c r="DL3" s="117" t="s">
        <v>2</v>
      </c>
      <c r="DM3" s="117" t="s">
        <v>2</v>
      </c>
      <c r="DN3" s="117" t="s">
        <v>2</v>
      </c>
      <c r="DO3" s="117" t="s">
        <v>2</v>
      </c>
      <c r="DP3" s="117" t="s">
        <v>2</v>
      </c>
      <c r="DQ3" s="117" t="s">
        <v>2</v>
      </c>
      <c r="DR3" s="117" t="s">
        <v>2</v>
      </c>
      <c r="DS3" s="117" t="s">
        <v>2</v>
      </c>
      <c r="DT3" s="11" t="s">
        <v>3</v>
      </c>
      <c r="DU3" s="12" t="s">
        <v>4</v>
      </c>
      <c r="DV3" s="13" t="s">
        <v>0</v>
      </c>
      <c r="DW3" s="13" t="s">
        <v>116</v>
      </c>
    </row>
    <row r="4" spans="1:129" ht="24.75" customHeight="1">
      <c r="A4" s="52"/>
      <c r="B4" s="14"/>
      <c r="C4" s="14"/>
      <c r="D4" s="15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 t="s">
        <v>5</v>
      </c>
      <c r="AN4" s="16" t="s">
        <v>6</v>
      </c>
      <c r="AO4" s="16" t="s">
        <v>7</v>
      </c>
      <c r="AP4" s="16" t="s">
        <v>8</v>
      </c>
      <c r="AQ4" s="16" t="s">
        <v>9</v>
      </c>
      <c r="AR4" s="16" t="s">
        <v>10</v>
      </c>
      <c r="AS4" s="16" t="s">
        <v>11</v>
      </c>
      <c r="AT4" s="16" t="s">
        <v>12</v>
      </c>
      <c r="AU4" s="16" t="s">
        <v>13</v>
      </c>
      <c r="AV4" s="16" t="s">
        <v>14</v>
      </c>
      <c r="AW4" s="16" t="s">
        <v>15</v>
      </c>
      <c r="AX4" s="16" t="s">
        <v>16</v>
      </c>
      <c r="AY4" s="16" t="s">
        <v>17</v>
      </c>
      <c r="AZ4" s="16" t="s">
        <v>18</v>
      </c>
      <c r="BA4" s="16" t="s">
        <v>19</v>
      </c>
      <c r="BB4" s="16" t="s">
        <v>20</v>
      </c>
      <c r="BC4" s="16" t="s">
        <v>21</v>
      </c>
      <c r="BD4" s="17" t="s">
        <v>22</v>
      </c>
      <c r="BE4" s="17" t="s">
        <v>23</v>
      </c>
      <c r="BF4" s="17" t="s">
        <v>24</v>
      </c>
      <c r="BG4" s="17" t="s">
        <v>25</v>
      </c>
      <c r="BH4" s="17" t="s">
        <v>26</v>
      </c>
      <c r="BI4" s="17" t="s">
        <v>27</v>
      </c>
      <c r="BJ4" s="17" t="s">
        <v>28</v>
      </c>
      <c r="BK4" s="17" t="s">
        <v>29</v>
      </c>
      <c r="BL4" s="17" t="s">
        <v>30</v>
      </c>
      <c r="BM4" s="17" t="s">
        <v>31</v>
      </c>
      <c r="BN4" s="17" t="s">
        <v>32</v>
      </c>
      <c r="BO4" s="17" t="s">
        <v>33</v>
      </c>
      <c r="BP4" s="17" t="s">
        <v>34</v>
      </c>
      <c r="BQ4" s="17" t="s">
        <v>35</v>
      </c>
      <c r="BR4" s="17" t="s">
        <v>36</v>
      </c>
      <c r="BS4" s="17" t="s">
        <v>37</v>
      </c>
      <c r="BT4" s="17" t="s">
        <v>43</v>
      </c>
      <c r="BU4" s="17" t="s">
        <v>44</v>
      </c>
      <c r="BV4" s="17" t="s">
        <v>45</v>
      </c>
      <c r="BW4" s="17" t="s">
        <v>46</v>
      </c>
      <c r="BX4" s="17" t="s">
        <v>47</v>
      </c>
      <c r="BY4" s="17" t="s">
        <v>48</v>
      </c>
      <c r="BZ4" s="17" t="s">
        <v>49</v>
      </c>
      <c r="CA4" s="17" t="s">
        <v>50</v>
      </c>
      <c r="CB4" s="17" t="s">
        <v>51</v>
      </c>
      <c r="CC4" s="17" t="s">
        <v>52</v>
      </c>
      <c r="CD4" s="17" t="s">
        <v>53</v>
      </c>
      <c r="CE4" s="17" t="s">
        <v>54</v>
      </c>
      <c r="CF4" s="17" t="s">
        <v>55</v>
      </c>
      <c r="CG4" s="17" t="s">
        <v>66</v>
      </c>
      <c r="CH4" s="17" t="s">
        <v>67</v>
      </c>
      <c r="CI4" s="17" t="s">
        <v>68</v>
      </c>
      <c r="CJ4" s="17" t="s">
        <v>69</v>
      </c>
      <c r="CK4" s="17" t="s">
        <v>70</v>
      </c>
      <c r="CL4" s="17" t="s">
        <v>71</v>
      </c>
      <c r="CM4" s="17" t="s">
        <v>72</v>
      </c>
      <c r="CN4" s="17" t="s">
        <v>5</v>
      </c>
      <c r="CO4" s="17" t="s">
        <v>74</v>
      </c>
      <c r="CP4" s="17" t="s">
        <v>75</v>
      </c>
      <c r="CQ4" s="17" t="s">
        <v>76</v>
      </c>
      <c r="CR4" s="17" t="s">
        <v>77</v>
      </c>
      <c r="CS4" s="17" t="s">
        <v>78</v>
      </c>
      <c r="CT4" s="17" t="s">
        <v>79</v>
      </c>
      <c r="CU4" s="17" t="s">
        <v>80</v>
      </c>
      <c r="CV4" s="17" t="s">
        <v>81</v>
      </c>
      <c r="CW4" s="17" t="s">
        <v>86</v>
      </c>
      <c r="CX4" s="17" t="s">
        <v>85</v>
      </c>
      <c r="CY4" s="17" t="s">
        <v>84</v>
      </c>
      <c r="CZ4" s="17" t="s">
        <v>82</v>
      </c>
      <c r="DA4" s="17" t="s">
        <v>83</v>
      </c>
      <c r="DB4" s="17" t="s">
        <v>87</v>
      </c>
      <c r="DC4" s="17" t="s">
        <v>88</v>
      </c>
      <c r="DD4" s="17" t="s">
        <v>89</v>
      </c>
      <c r="DE4" s="17" t="s">
        <v>90</v>
      </c>
      <c r="DF4" s="17" t="s">
        <v>91</v>
      </c>
      <c r="DG4" s="17" t="s">
        <v>92</v>
      </c>
      <c r="DH4" s="17" t="s">
        <v>93</v>
      </c>
      <c r="DI4" s="17" t="s">
        <v>94</v>
      </c>
      <c r="DJ4" s="17" t="s">
        <v>95</v>
      </c>
      <c r="DK4" s="17" t="s">
        <v>96</v>
      </c>
      <c r="DL4" s="17" t="s">
        <v>97</v>
      </c>
      <c r="DM4" s="17" t="s">
        <v>98</v>
      </c>
      <c r="DN4" s="17" t="s">
        <v>99</v>
      </c>
      <c r="DO4" s="17" t="s">
        <v>100</v>
      </c>
      <c r="DP4" s="17" t="s">
        <v>101</v>
      </c>
      <c r="DQ4" s="17" t="s">
        <v>102</v>
      </c>
      <c r="DR4" s="17" t="s">
        <v>111</v>
      </c>
      <c r="DS4" s="17" t="s">
        <v>112</v>
      </c>
      <c r="DT4" s="16"/>
      <c r="DU4" s="16"/>
      <c r="DV4" s="53"/>
      <c r="DW4" s="53"/>
    </row>
    <row r="5" spans="1:129" ht="15">
      <c r="E5" s="21">
        <v>41794</v>
      </c>
      <c r="F5" s="21">
        <v>41801</v>
      </c>
      <c r="G5" s="21">
        <v>41807</v>
      </c>
      <c r="H5" s="21">
        <v>41813</v>
      </c>
      <c r="I5" s="21">
        <v>41820</v>
      </c>
      <c r="J5" s="21">
        <v>41827</v>
      </c>
      <c r="K5" s="21">
        <v>41835</v>
      </c>
      <c r="L5" s="21">
        <v>41841</v>
      </c>
      <c r="M5" s="21"/>
      <c r="N5" s="21">
        <v>41876</v>
      </c>
      <c r="O5" s="21">
        <v>41883</v>
      </c>
      <c r="P5" s="21">
        <v>41891</v>
      </c>
      <c r="Q5" s="21">
        <v>41897</v>
      </c>
      <c r="R5" s="21">
        <v>41904</v>
      </c>
      <c r="S5" s="21">
        <v>41911</v>
      </c>
      <c r="T5" s="21">
        <v>41918</v>
      </c>
      <c r="U5" s="21">
        <v>41925</v>
      </c>
      <c r="V5" s="21">
        <v>41932</v>
      </c>
      <c r="W5" s="21">
        <v>41939</v>
      </c>
      <c r="X5" s="21">
        <v>41946</v>
      </c>
      <c r="Y5" s="21">
        <v>41953</v>
      </c>
      <c r="Z5" s="21">
        <v>41960</v>
      </c>
      <c r="AA5" s="21">
        <v>41967</v>
      </c>
      <c r="AB5" s="21">
        <v>41974</v>
      </c>
      <c r="AC5" s="21">
        <v>41981</v>
      </c>
      <c r="AD5" s="21">
        <v>41988</v>
      </c>
      <c r="AE5" s="21">
        <v>42009</v>
      </c>
      <c r="AF5" s="21">
        <v>42016</v>
      </c>
      <c r="AG5" s="21">
        <v>42023</v>
      </c>
      <c r="AH5" s="21">
        <v>42030</v>
      </c>
      <c r="AI5" s="21">
        <v>42037</v>
      </c>
      <c r="AJ5" s="21">
        <v>42044</v>
      </c>
      <c r="AK5" s="21">
        <v>42051</v>
      </c>
      <c r="AL5" s="21">
        <v>42058</v>
      </c>
      <c r="AM5" s="21">
        <v>42065</v>
      </c>
      <c r="AN5" s="21">
        <v>42072</v>
      </c>
      <c r="AO5" s="21">
        <v>42079</v>
      </c>
      <c r="AP5" s="21"/>
      <c r="AQ5" s="21">
        <v>42093</v>
      </c>
      <c r="AR5" s="21">
        <v>42101</v>
      </c>
      <c r="AS5" s="21">
        <v>42107</v>
      </c>
      <c r="AT5" s="21">
        <v>42114</v>
      </c>
      <c r="AU5" s="21">
        <v>42121</v>
      </c>
      <c r="AV5" s="21">
        <v>42128</v>
      </c>
      <c r="AW5" s="21">
        <v>42135</v>
      </c>
      <c r="AX5" s="21">
        <v>42142</v>
      </c>
      <c r="AY5" s="21">
        <v>42150</v>
      </c>
      <c r="AZ5" s="21">
        <v>42156</v>
      </c>
      <c r="BA5" s="21">
        <v>42164</v>
      </c>
      <c r="BB5" s="21">
        <v>42170</v>
      </c>
      <c r="BC5" s="21">
        <v>42177</v>
      </c>
      <c r="BD5" s="21">
        <v>42184</v>
      </c>
      <c r="BE5" s="21">
        <v>42191</v>
      </c>
      <c r="BF5" s="21">
        <v>42198</v>
      </c>
      <c r="BG5" s="21">
        <v>42205</v>
      </c>
      <c r="BH5" s="21">
        <v>42212</v>
      </c>
      <c r="BI5" s="21">
        <v>42219</v>
      </c>
      <c r="BJ5" s="21">
        <v>42226</v>
      </c>
      <c r="BK5" s="21">
        <v>42233</v>
      </c>
      <c r="BL5" s="21">
        <v>42240</v>
      </c>
      <c r="BM5" s="21">
        <v>42247</v>
      </c>
      <c r="BN5" s="21">
        <v>42254</v>
      </c>
      <c r="BO5" s="21">
        <v>42261</v>
      </c>
      <c r="BP5" s="21">
        <v>42268</v>
      </c>
      <c r="BQ5" s="21">
        <v>42275</v>
      </c>
      <c r="BR5" s="21">
        <v>42282</v>
      </c>
      <c r="BS5" s="21">
        <v>42289</v>
      </c>
      <c r="BT5" s="21">
        <v>42296</v>
      </c>
      <c r="BU5" s="21">
        <v>42303</v>
      </c>
      <c r="BV5" s="21">
        <v>42310</v>
      </c>
      <c r="BW5" s="21">
        <v>42317</v>
      </c>
      <c r="BX5" s="21">
        <v>42324</v>
      </c>
      <c r="BY5" s="21">
        <v>42331</v>
      </c>
      <c r="BZ5" s="21">
        <v>42338</v>
      </c>
      <c r="CA5" s="21">
        <v>42345</v>
      </c>
      <c r="CB5" s="21">
        <v>42718</v>
      </c>
      <c r="CC5" s="21">
        <v>42725</v>
      </c>
      <c r="CD5" s="21">
        <v>42732</v>
      </c>
      <c r="CE5" s="21">
        <v>42373</v>
      </c>
      <c r="CF5" s="21">
        <v>42380</v>
      </c>
      <c r="CG5" s="21">
        <v>42387</v>
      </c>
      <c r="CH5" s="21">
        <v>42394</v>
      </c>
      <c r="CI5" s="21">
        <v>42401</v>
      </c>
      <c r="CJ5" s="21">
        <v>42408</v>
      </c>
      <c r="CK5" s="21">
        <v>42415</v>
      </c>
      <c r="CL5" s="21">
        <v>42422</v>
      </c>
      <c r="CM5" s="21">
        <v>42429</v>
      </c>
      <c r="CN5" s="21">
        <v>42436</v>
      </c>
      <c r="CO5" s="21">
        <v>42443</v>
      </c>
      <c r="CP5" s="21">
        <v>42450</v>
      </c>
      <c r="CQ5" s="21">
        <v>42464</v>
      </c>
      <c r="CR5" s="21">
        <v>42471</v>
      </c>
      <c r="CS5" s="21">
        <v>42478</v>
      </c>
      <c r="CT5" s="21">
        <v>42485</v>
      </c>
      <c r="CU5" s="21">
        <v>42492</v>
      </c>
      <c r="CV5" s="21">
        <v>42499</v>
      </c>
      <c r="CW5" s="21">
        <v>42507</v>
      </c>
      <c r="CX5" s="21">
        <v>42513</v>
      </c>
      <c r="CY5" s="21">
        <v>42520</v>
      </c>
      <c r="CZ5" s="21">
        <v>42534</v>
      </c>
      <c r="DA5" s="21">
        <v>42541</v>
      </c>
      <c r="DB5" s="21">
        <v>42548</v>
      </c>
      <c r="DC5" s="21">
        <v>42555</v>
      </c>
      <c r="DD5" s="21">
        <v>42562</v>
      </c>
      <c r="DE5" s="21">
        <v>42569</v>
      </c>
      <c r="DF5" s="21">
        <v>42576</v>
      </c>
      <c r="DG5" s="21">
        <v>42583</v>
      </c>
      <c r="DH5" s="21">
        <v>42590</v>
      </c>
      <c r="DI5" s="21">
        <v>42604</v>
      </c>
      <c r="DJ5" s="21">
        <v>42611</v>
      </c>
      <c r="DK5" s="21">
        <v>42618</v>
      </c>
      <c r="DL5" s="21">
        <v>42625</v>
      </c>
      <c r="DM5" s="21">
        <v>42632</v>
      </c>
      <c r="DN5" s="21">
        <v>42639</v>
      </c>
      <c r="DO5" s="21">
        <v>42646</v>
      </c>
      <c r="DP5" s="21">
        <v>42653</v>
      </c>
      <c r="DQ5" s="21">
        <v>42660</v>
      </c>
      <c r="DR5" s="21">
        <v>42667</v>
      </c>
      <c r="DS5" s="21">
        <v>42674</v>
      </c>
      <c r="DU5" s="54"/>
      <c r="DV5" s="55"/>
    </row>
    <row r="6" spans="1:129" ht="20.25" hidden="1">
      <c r="A6" s="25">
        <v>1156</v>
      </c>
      <c r="B6" s="27">
        <v>41696</v>
      </c>
      <c r="C6" s="27"/>
      <c r="D6" s="24"/>
      <c r="E6" s="3">
        <v>0</v>
      </c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26"/>
      <c r="DU6" s="3"/>
      <c r="DV6" s="3"/>
      <c r="DW6" s="45">
        <v>14</v>
      </c>
    </row>
    <row r="7" spans="1:129" ht="20.25" hidden="1">
      <c r="A7" s="1">
        <v>1012</v>
      </c>
      <c r="B7" s="29">
        <v>41698</v>
      </c>
      <c r="C7" s="29"/>
      <c r="D7" s="30"/>
      <c r="E7" s="4">
        <v>9</v>
      </c>
      <c r="F7" s="4">
        <v>4</v>
      </c>
      <c r="G7" s="3">
        <v>0</v>
      </c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26"/>
      <c r="DU7" s="3"/>
      <c r="DV7" s="3"/>
      <c r="DW7" s="45">
        <v>16</v>
      </c>
    </row>
    <row r="8" spans="1:129" ht="20.25" hidden="1">
      <c r="A8" s="1">
        <v>1157</v>
      </c>
      <c r="B8" s="29">
        <v>41699</v>
      </c>
      <c r="C8" s="29"/>
      <c r="D8" s="30"/>
      <c r="E8" s="4">
        <v>4</v>
      </c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26"/>
      <c r="DU8" s="3"/>
      <c r="DV8" s="3"/>
      <c r="DW8" s="45">
        <v>14</v>
      </c>
    </row>
    <row r="9" spans="1:129" ht="20.25" hidden="1">
      <c r="A9" s="1">
        <v>1158</v>
      </c>
      <c r="B9" s="29">
        <v>41703</v>
      </c>
      <c r="C9" s="29"/>
      <c r="D9" s="30"/>
      <c r="E9" s="3">
        <v>0</v>
      </c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26"/>
      <c r="DU9" s="3"/>
      <c r="DV9" s="3"/>
      <c r="DW9" s="45">
        <v>13</v>
      </c>
    </row>
    <row r="10" spans="1:129" ht="20.25" hidden="1">
      <c r="A10" s="1">
        <v>1159</v>
      </c>
      <c r="B10" s="29">
        <v>41705</v>
      </c>
      <c r="C10" s="29"/>
      <c r="D10" s="30"/>
      <c r="E10" s="3">
        <v>0</v>
      </c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26"/>
      <c r="DU10" s="3"/>
      <c r="DV10" s="3"/>
      <c r="DW10" s="45">
        <v>13</v>
      </c>
      <c r="DY10" s="7" t="s">
        <v>0</v>
      </c>
    </row>
    <row r="11" spans="1:129" ht="20.25" hidden="1">
      <c r="A11" s="1">
        <v>1161</v>
      </c>
      <c r="B11" s="29">
        <v>41710</v>
      </c>
      <c r="C11" s="29"/>
      <c r="D11" s="30"/>
      <c r="E11" s="31">
        <v>8</v>
      </c>
      <c r="F11" s="4">
        <v>8</v>
      </c>
      <c r="G11" s="4">
        <v>9</v>
      </c>
      <c r="H11" s="3">
        <v>0</v>
      </c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26"/>
      <c r="DU11" s="3"/>
      <c r="DV11" s="3"/>
      <c r="DW11" s="45">
        <v>15</v>
      </c>
    </row>
    <row r="12" spans="1:129" ht="20.25" hidden="1">
      <c r="A12" s="3">
        <v>1160</v>
      </c>
      <c r="B12" s="29">
        <v>41718</v>
      </c>
      <c r="C12" s="29"/>
      <c r="D12" s="30"/>
      <c r="E12" s="31">
        <v>25</v>
      </c>
      <c r="F12" s="3">
        <v>0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26"/>
      <c r="DU12" s="3"/>
      <c r="DV12" s="3"/>
      <c r="DW12" s="45">
        <v>12</v>
      </c>
    </row>
    <row r="13" spans="1:129" ht="20.25" hidden="1">
      <c r="A13" s="3">
        <v>1162</v>
      </c>
      <c r="B13" s="29">
        <v>41723</v>
      </c>
      <c r="C13" s="29"/>
      <c r="D13" s="30"/>
      <c r="E13" s="31">
        <v>16</v>
      </c>
      <c r="F13" s="57">
        <v>14</v>
      </c>
      <c r="G13" s="38">
        <v>14</v>
      </c>
      <c r="H13" s="4">
        <v>4</v>
      </c>
      <c r="I13" s="3">
        <v>0</v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45">
        <v>15</v>
      </c>
    </row>
    <row r="14" spans="1:129" ht="20.25" hidden="1">
      <c r="A14" s="3">
        <v>1163</v>
      </c>
      <c r="B14" s="29">
        <v>41725</v>
      </c>
      <c r="C14" s="29"/>
      <c r="D14" s="30"/>
      <c r="E14" s="31">
        <v>19</v>
      </c>
      <c r="F14" s="4">
        <v>15</v>
      </c>
      <c r="G14" s="4">
        <v>1</v>
      </c>
      <c r="H14" s="3">
        <v>0</v>
      </c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26"/>
      <c r="DU14" s="3"/>
      <c r="DV14" s="3"/>
      <c r="DW14" s="45">
        <v>13</v>
      </c>
    </row>
    <row r="15" spans="1:129" ht="20.25" hidden="1">
      <c r="A15" s="3">
        <v>1164</v>
      </c>
      <c r="B15" s="29">
        <v>41731</v>
      </c>
      <c r="C15" s="29"/>
      <c r="D15" s="30"/>
      <c r="E15" s="31">
        <v>23</v>
      </c>
      <c r="F15" s="4">
        <v>17</v>
      </c>
      <c r="G15" s="4">
        <v>18</v>
      </c>
      <c r="H15" s="4">
        <v>17</v>
      </c>
      <c r="I15" s="4">
        <v>2</v>
      </c>
      <c r="J15" s="3"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26"/>
      <c r="DU15" s="3"/>
      <c r="DV15" s="3"/>
      <c r="DW15" s="45">
        <v>14</v>
      </c>
    </row>
    <row r="16" spans="1:129" ht="20.25" hidden="1">
      <c r="A16" s="3">
        <v>1013</v>
      </c>
      <c r="B16" s="29">
        <v>41732</v>
      </c>
      <c r="C16" s="29"/>
      <c r="D16" s="30"/>
      <c r="E16" s="4">
        <v>40</v>
      </c>
      <c r="F16" s="4">
        <v>38</v>
      </c>
      <c r="G16" s="4">
        <v>20</v>
      </c>
      <c r="H16" s="4">
        <v>20</v>
      </c>
      <c r="I16" s="4">
        <v>4</v>
      </c>
      <c r="J16" s="4">
        <v>1</v>
      </c>
      <c r="K16" s="3">
        <v>0</v>
      </c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26"/>
      <c r="DU16" s="3"/>
      <c r="DV16" s="3"/>
      <c r="DW16" s="45">
        <v>15</v>
      </c>
    </row>
    <row r="17" spans="1:127" ht="20.25" hidden="1">
      <c r="A17" s="3">
        <v>1165</v>
      </c>
      <c r="B17" s="29">
        <v>41736</v>
      </c>
      <c r="C17" s="29"/>
      <c r="D17" s="30"/>
      <c r="E17" s="31">
        <v>27</v>
      </c>
      <c r="F17" s="31">
        <v>17</v>
      </c>
      <c r="G17" s="4">
        <v>19</v>
      </c>
      <c r="H17" s="4">
        <v>7</v>
      </c>
      <c r="I17" s="4">
        <v>5</v>
      </c>
      <c r="J17" s="3">
        <v>0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26"/>
      <c r="DU17" s="3"/>
      <c r="DV17" s="3"/>
      <c r="DW17" s="45">
        <v>13</v>
      </c>
    </row>
    <row r="18" spans="1:127" ht="20.25" hidden="1">
      <c r="A18" s="3">
        <v>1166</v>
      </c>
      <c r="B18" s="29">
        <v>41739</v>
      </c>
      <c r="C18" s="29"/>
      <c r="D18" s="30"/>
      <c r="E18" s="58">
        <v>19</v>
      </c>
      <c r="F18" s="59">
        <v>16</v>
      </c>
      <c r="G18" s="60">
        <v>16</v>
      </c>
      <c r="H18" s="59">
        <v>18</v>
      </c>
      <c r="I18" s="59">
        <v>19</v>
      </c>
      <c r="J18" s="3">
        <v>0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26"/>
      <c r="DU18" s="3"/>
      <c r="DV18" s="3"/>
      <c r="DW18" s="46">
        <v>13</v>
      </c>
    </row>
    <row r="19" spans="1:127" ht="20.25" hidden="1">
      <c r="A19" s="3">
        <v>1167</v>
      </c>
      <c r="B19" s="29">
        <v>41745</v>
      </c>
      <c r="C19" s="29"/>
      <c r="D19" s="30"/>
      <c r="E19" s="59">
        <v>19</v>
      </c>
      <c r="F19" s="60">
        <v>15</v>
      </c>
      <c r="G19" s="60">
        <v>15</v>
      </c>
      <c r="H19" s="60">
        <v>15</v>
      </c>
      <c r="I19" s="59">
        <v>15</v>
      </c>
      <c r="J19" s="3"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26"/>
      <c r="DU19" s="3"/>
      <c r="DV19" s="3"/>
      <c r="DW19" s="46">
        <v>12</v>
      </c>
    </row>
    <row r="20" spans="1:127" ht="20.25" hidden="1">
      <c r="A20" s="3">
        <v>1168</v>
      </c>
      <c r="B20" s="29">
        <v>41747</v>
      </c>
      <c r="C20" s="29"/>
      <c r="D20" s="30"/>
      <c r="E20" s="58">
        <v>17</v>
      </c>
      <c r="F20" s="59">
        <v>15</v>
      </c>
      <c r="G20" s="59">
        <v>16</v>
      </c>
      <c r="H20" s="59">
        <v>16</v>
      </c>
      <c r="I20" s="59">
        <v>16</v>
      </c>
      <c r="J20" s="59">
        <v>17</v>
      </c>
      <c r="K20" s="31">
        <v>3</v>
      </c>
      <c r="L20" s="3">
        <v>0</v>
      </c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26"/>
      <c r="DU20" s="3"/>
      <c r="DV20" s="3"/>
      <c r="DW20" s="46">
        <v>13</v>
      </c>
    </row>
    <row r="21" spans="1:127" ht="20.25" hidden="1">
      <c r="A21" s="3">
        <v>1170</v>
      </c>
      <c r="B21" s="29">
        <v>41752</v>
      </c>
      <c r="C21" s="29"/>
      <c r="D21" s="30"/>
      <c r="E21" s="58">
        <v>20</v>
      </c>
      <c r="F21" s="58">
        <v>19</v>
      </c>
      <c r="G21" s="60">
        <v>12</v>
      </c>
      <c r="H21" s="59">
        <v>13</v>
      </c>
      <c r="I21" s="59">
        <v>12</v>
      </c>
      <c r="J21" s="59">
        <v>12</v>
      </c>
      <c r="K21" s="59">
        <v>12</v>
      </c>
      <c r="L21" s="4">
        <v>13</v>
      </c>
      <c r="M21" s="4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26"/>
      <c r="DU21" s="3"/>
      <c r="DV21" s="3"/>
      <c r="DW21" s="46">
        <v>14</v>
      </c>
    </row>
    <row r="22" spans="1:127" ht="20.25" hidden="1">
      <c r="A22" s="3">
        <v>1169</v>
      </c>
      <c r="B22" s="29">
        <v>41754</v>
      </c>
      <c r="C22" s="29"/>
      <c r="D22" s="30"/>
      <c r="E22" s="58">
        <v>18</v>
      </c>
      <c r="F22" s="59">
        <v>13</v>
      </c>
      <c r="G22" s="59">
        <v>13</v>
      </c>
      <c r="H22" s="59">
        <v>13</v>
      </c>
      <c r="I22" s="59">
        <v>13</v>
      </c>
      <c r="J22" s="59">
        <v>14</v>
      </c>
      <c r="K22" s="3">
        <v>0</v>
      </c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26"/>
      <c r="DU22" s="3"/>
      <c r="DV22" s="3"/>
      <c r="DW22" s="46">
        <v>12</v>
      </c>
    </row>
    <row r="23" spans="1:127" ht="20.25" hidden="1">
      <c r="A23" s="3">
        <v>1171</v>
      </c>
      <c r="B23" s="29">
        <v>41764</v>
      </c>
      <c r="C23" s="29"/>
      <c r="D23" s="30"/>
      <c r="E23" s="58">
        <v>15</v>
      </c>
      <c r="F23" s="58">
        <v>15</v>
      </c>
      <c r="G23" s="60">
        <v>15</v>
      </c>
      <c r="H23" s="60">
        <v>15</v>
      </c>
      <c r="I23" s="58">
        <v>16</v>
      </c>
      <c r="J23" s="59">
        <v>16</v>
      </c>
      <c r="K23" s="31">
        <v>11</v>
      </c>
      <c r="L23" s="31">
        <v>3</v>
      </c>
      <c r="M23" s="31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6"/>
      <c r="DU23" s="3"/>
      <c r="DV23" s="3"/>
      <c r="DW23" s="46">
        <v>12</v>
      </c>
    </row>
    <row r="24" spans="1:127" ht="20.25" hidden="1">
      <c r="A24" s="3">
        <v>1172</v>
      </c>
      <c r="B24" s="29">
        <v>41766</v>
      </c>
      <c r="C24" s="29"/>
      <c r="D24" s="30"/>
      <c r="E24" s="58">
        <v>19</v>
      </c>
      <c r="F24" s="60">
        <v>19</v>
      </c>
      <c r="G24" s="60">
        <v>20</v>
      </c>
      <c r="H24" s="60">
        <v>20</v>
      </c>
      <c r="I24" s="58">
        <v>20</v>
      </c>
      <c r="J24" s="59">
        <v>20</v>
      </c>
      <c r="K24" s="59">
        <v>20</v>
      </c>
      <c r="L24" s="59">
        <v>20</v>
      </c>
      <c r="M24" s="59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26"/>
      <c r="DU24" s="3"/>
      <c r="DV24" s="3"/>
      <c r="DW24" s="46">
        <v>14</v>
      </c>
    </row>
    <row r="25" spans="1:127" ht="20.25" hidden="1">
      <c r="A25" s="3">
        <v>1014</v>
      </c>
      <c r="B25" s="29">
        <v>41768</v>
      </c>
      <c r="C25" s="29"/>
      <c r="D25" s="30"/>
      <c r="E25" s="58">
        <v>31</v>
      </c>
      <c r="F25" s="60">
        <v>31</v>
      </c>
      <c r="G25" s="58">
        <v>24</v>
      </c>
      <c r="H25" s="59">
        <v>25</v>
      </c>
      <c r="I25" s="58">
        <v>26</v>
      </c>
      <c r="J25" s="59">
        <v>26</v>
      </c>
      <c r="K25" s="59">
        <v>28</v>
      </c>
      <c r="L25" s="4">
        <v>22</v>
      </c>
      <c r="M25" s="4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26"/>
      <c r="DU25" s="3"/>
      <c r="DV25" s="3"/>
      <c r="DW25" s="46">
        <v>14</v>
      </c>
    </row>
    <row r="26" spans="1:127" ht="20.25" hidden="1">
      <c r="A26" s="3">
        <v>1173</v>
      </c>
      <c r="B26" s="29">
        <v>41772</v>
      </c>
      <c r="C26" s="29"/>
      <c r="D26" s="30"/>
      <c r="E26" s="58">
        <v>13</v>
      </c>
      <c r="F26" s="60">
        <v>13</v>
      </c>
      <c r="G26" s="58">
        <v>13</v>
      </c>
      <c r="H26" s="58">
        <v>14</v>
      </c>
      <c r="I26" s="59">
        <v>14</v>
      </c>
      <c r="J26" s="59">
        <v>15</v>
      </c>
      <c r="K26" s="31">
        <v>9</v>
      </c>
      <c r="L26" s="59">
        <v>9</v>
      </c>
      <c r="M26" s="59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26"/>
      <c r="DU26" s="3"/>
      <c r="DV26" s="3"/>
      <c r="DW26" s="46">
        <v>13</v>
      </c>
    </row>
    <row r="27" spans="1:127" ht="20.25" hidden="1">
      <c r="A27" s="3">
        <v>1174</v>
      </c>
      <c r="B27" s="29">
        <v>41775</v>
      </c>
      <c r="C27" s="29"/>
      <c r="D27" s="30"/>
      <c r="E27" s="58">
        <v>14</v>
      </c>
      <c r="F27" s="58">
        <v>15</v>
      </c>
      <c r="G27" s="58">
        <v>16</v>
      </c>
      <c r="H27" s="58">
        <v>17</v>
      </c>
      <c r="I27" s="58">
        <v>17</v>
      </c>
      <c r="J27" s="4">
        <v>14</v>
      </c>
      <c r="K27" s="31">
        <v>18</v>
      </c>
      <c r="L27" s="59">
        <v>18</v>
      </c>
      <c r="M27" s="59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26"/>
      <c r="DU27" s="3"/>
      <c r="DV27" s="3"/>
      <c r="DW27" s="46">
        <v>14</v>
      </c>
    </row>
    <row r="28" spans="1:127" ht="20.25" hidden="1">
      <c r="A28" s="3">
        <v>1175</v>
      </c>
      <c r="B28" s="29">
        <v>41781</v>
      </c>
      <c r="C28" s="29"/>
      <c r="D28" s="30"/>
      <c r="E28" s="58">
        <v>12</v>
      </c>
      <c r="F28" s="58">
        <v>16</v>
      </c>
      <c r="G28" s="58">
        <v>17</v>
      </c>
      <c r="H28" s="58">
        <v>17</v>
      </c>
      <c r="I28" s="58">
        <v>18</v>
      </c>
      <c r="J28" s="59">
        <v>18</v>
      </c>
      <c r="K28" s="59">
        <v>18</v>
      </c>
      <c r="L28" s="59">
        <v>18</v>
      </c>
      <c r="M28" s="59"/>
      <c r="N28" s="4">
        <v>1</v>
      </c>
      <c r="O28" s="4">
        <v>2</v>
      </c>
      <c r="P28" s="3">
        <v>0</v>
      </c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26"/>
      <c r="DU28" s="3"/>
      <c r="DV28" s="3"/>
      <c r="DW28" s="46">
        <v>16</v>
      </c>
    </row>
    <row r="29" spans="1:127" ht="20.25" hidden="1">
      <c r="A29" s="3">
        <v>1176</v>
      </c>
      <c r="B29" s="29">
        <v>41789</v>
      </c>
      <c r="C29" s="29"/>
      <c r="D29" s="30"/>
      <c r="E29" s="58">
        <v>18</v>
      </c>
      <c r="F29" s="58">
        <v>20</v>
      </c>
      <c r="G29" s="58">
        <v>22</v>
      </c>
      <c r="H29" s="58">
        <v>23</v>
      </c>
      <c r="I29" s="58">
        <v>23</v>
      </c>
      <c r="J29" s="59">
        <v>23</v>
      </c>
      <c r="K29" s="59">
        <v>23</v>
      </c>
      <c r="L29" s="59">
        <v>23</v>
      </c>
      <c r="M29" s="59"/>
      <c r="N29" s="4">
        <v>4</v>
      </c>
      <c r="O29" s="4">
        <v>1</v>
      </c>
      <c r="P29" s="4">
        <v>1</v>
      </c>
      <c r="Q29" s="3">
        <v>0</v>
      </c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26"/>
      <c r="DU29" s="3"/>
      <c r="DV29" s="3"/>
      <c r="DW29" s="46">
        <v>15</v>
      </c>
    </row>
    <row r="30" spans="1:127" ht="20.25" hidden="1">
      <c r="A30" s="3">
        <v>1015</v>
      </c>
      <c r="B30" s="29">
        <v>41794</v>
      </c>
      <c r="C30" s="29"/>
      <c r="D30" s="30"/>
      <c r="E30" s="58">
        <v>7</v>
      </c>
      <c r="F30" s="58">
        <v>19</v>
      </c>
      <c r="G30" s="58">
        <v>13</v>
      </c>
      <c r="H30" s="59">
        <v>13</v>
      </c>
      <c r="I30" s="59">
        <v>20</v>
      </c>
      <c r="J30" s="59">
        <v>21</v>
      </c>
      <c r="K30" s="59">
        <v>22</v>
      </c>
      <c r="L30" s="4">
        <v>17</v>
      </c>
      <c r="M30" s="4"/>
      <c r="N30" s="4">
        <v>17</v>
      </c>
      <c r="O30" s="4">
        <v>17</v>
      </c>
      <c r="P30" s="4">
        <v>7</v>
      </c>
      <c r="Q30" s="4">
        <v>1</v>
      </c>
      <c r="R30" s="3">
        <v>0</v>
      </c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26"/>
      <c r="DU30" s="3"/>
      <c r="DV30" s="3"/>
      <c r="DW30" s="46">
        <v>16</v>
      </c>
    </row>
    <row r="31" spans="1:127" ht="20.25" hidden="1">
      <c r="A31" s="3">
        <v>1177</v>
      </c>
      <c r="B31" s="29">
        <v>41795</v>
      </c>
      <c r="C31" s="29"/>
      <c r="D31" s="30"/>
      <c r="E31" s="58">
        <v>14</v>
      </c>
      <c r="F31" s="61">
        <v>9</v>
      </c>
      <c r="G31" s="58">
        <v>11</v>
      </c>
      <c r="H31" s="59">
        <v>13</v>
      </c>
      <c r="I31" s="59">
        <v>17</v>
      </c>
      <c r="J31" s="59">
        <v>17</v>
      </c>
      <c r="K31" s="59">
        <v>19</v>
      </c>
      <c r="L31" s="4">
        <v>18</v>
      </c>
      <c r="M31" s="4"/>
      <c r="N31" s="4">
        <v>14</v>
      </c>
      <c r="O31" s="4">
        <v>3</v>
      </c>
      <c r="P31" s="4">
        <v>3</v>
      </c>
      <c r="Q31" s="3"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26"/>
      <c r="DU31" s="3"/>
      <c r="DV31" s="3"/>
      <c r="DW31" s="46">
        <v>15</v>
      </c>
    </row>
    <row r="32" spans="1:127" ht="20.25" hidden="1">
      <c r="A32" s="3">
        <v>1178</v>
      </c>
      <c r="B32" s="29">
        <f>+B31+2</f>
        <v>41797</v>
      </c>
      <c r="C32" s="29"/>
      <c r="D32" s="30"/>
      <c r="E32" s="58">
        <v>16</v>
      </c>
      <c r="F32" s="59">
        <v>16</v>
      </c>
      <c r="G32" s="58">
        <v>17</v>
      </c>
      <c r="H32" s="59">
        <v>17</v>
      </c>
      <c r="I32" s="59">
        <v>19</v>
      </c>
      <c r="J32" s="59">
        <v>19</v>
      </c>
      <c r="K32" s="59">
        <v>19</v>
      </c>
      <c r="L32" s="59">
        <v>19</v>
      </c>
      <c r="M32" s="59"/>
      <c r="N32" s="4">
        <v>20</v>
      </c>
      <c r="O32" s="4">
        <v>1</v>
      </c>
      <c r="P32" s="4">
        <v>1</v>
      </c>
      <c r="Q32" s="3">
        <v>0</v>
      </c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26"/>
      <c r="DU32" s="3"/>
      <c r="DV32" s="3"/>
      <c r="DW32" s="46">
        <v>14</v>
      </c>
    </row>
    <row r="33" spans="1:127" ht="20.25" hidden="1">
      <c r="A33" s="3">
        <v>1179</v>
      </c>
      <c r="B33" s="29">
        <v>41801</v>
      </c>
      <c r="C33" s="29"/>
      <c r="D33" s="30"/>
      <c r="E33" s="58"/>
      <c r="F33" s="58">
        <v>10</v>
      </c>
      <c r="G33" s="58">
        <v>11</v>
      </c>
      <c r="H33" s="59">
        <v>11</v>
      </c>
      <c r="I33" s="59">
        <v>11</v>
      </c>
      <c r="J33" s="59">
        <v>14</v>
      </c>
      <c r="K33" s="59">
        <v>14</v>
      </c>
      <c r="L33" s="59">
        <v>14</v>
      </c>
      <c r="M33" s="59"/>
      <c r="N33" s="4">
        <v>5</v>
      </c>
      <c r="O33" s="4">
        <v>3</v>
      </c>
      <c r="P33" s="4">
        <v>4</v>
      </c>
      <c r="Q33" s="3">
        <v>0</v>
      </c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26"/>
      <c r="DU33" s="3"/>
      <c r="DV33" s="3"/>
      <c r="DW33" s="46">
        <v>14</v>
      </c>
    </row>
    <row r="34" spans="1:127" ht="20.25" hidden="1">
      <c r="A34" s="3">
        <v>1180</v>
      </c>
      <c r="B34" s="29">
        <v>41810</v>
      </c>
      <c r="C34" s="29"/>
      <c r="D34" s="30"/>
      <c r="E34" s="58"/>
      <c r="F34" s="58"/>
      <c r="G34" s="58"/>
      <c r="H34" s="59">
        <v>15</v>
      </c>
      <c r="I34" s="59">
        <v>12</v>
      </c>
      <c r="J34" s="59">
        <v>14</v>
      </c>
      <c r="K34" s="59">
        <v>14</v>
      </c>
      <c r="L34" s="59">
        <v>15</v>
      </c>
      <c r="M34" s="59"/>
      <c r="N34" s="4">
        <v>3</v>
      </c>
      <c r="O34" s="4">
        <v>3</v>
      </c>
      <c r="P34" s="4">
        <v>3</v>
      </c>
      <c r="Q34" s="4">
        <v>5</v>
      </c>
      <c r="R34" s="3">
        <v>0</v>
      </c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26"/>
      <c r="DU34" s="3"/>
      <c r="DV34" s="3"/>
      <c r="DW34" s="46">
        <v>13</v>
      </c>
    </row>
    <row r="35" spans="1:127" ht="20.25" hidden="1">
      <c r="A35" s="3">
        <v>1181</v>
      </c>
      <c r="B35" s="29">
        <v>41814</v>
      </c>
      <c r="C35" s="29"/>
      <c r="D35" s="30"/>
      <c r="E35" s="58"/>
      <c r="F35" s="58"/>
      <c r="G35" s="58"/>
      <c r="H35" s="59"/>
      <c r="I35" s="59">
        <v>13</v>
      </c>
      <c r="J35" s="59">
        <v>13</v>
      </c>
      <c r="K35" s="59">
        <v>15</v>
      </c>
      <c r="L35" s="59">
        <v>16</v>
      </c>
      <c r="M35" s="59"/>
      <c r="N35" s="4">
        <v>4</v>
      </c>
      <c r="O35" s="4">
        <v>5</v>
      </c>
      <c r="P35" s="4">
        <v>5</v>
      </c>
      <c r="Q35" s="4">
        <v>9</v>
      </c>
      <c r="R35" s="3">
        <v>0</v>
      </c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26"/>
      <c r="DU35" s="3"/>
      <c r="DV35" s="3"/>
      <c r="DW35" s="46">
        <v>13</v>
      </c>
    </row>
    <row r="36" spans="1:127" ht="20.25" hidden="1">
      <c r="A36" s="3">
        <v>1182</v>
      </c>
      <c r="B36" s="29">
        <v>41816</v>
      </c>
      <c r="C36" s="29"/>
      <c r="D36" s="30"/>
      <c r="E36" s="58"/>
      <c r="F36" s="58"/>
      <c r="G36" s="58"/>
      <c r="H36" s="59"/>
      <c r="I36" s="59">
        <v>16</v>
      </c>
      <c r="J36" s="59">
        <v>11</v>
      </c>
      <c r="K36" s="59">
        <v>14</v>
      </c>
      <c r="L36" s="59">
        <v>14</v>
      </c>
      <c r="M36" s="59"/>
      <c r="N36" s="4">
        <v>3</v>
      </c>
      <c r="O36" s="4">
        <v>3</v>
      </c>
      <c r="P36" s="4">
        <v>4</v>
      </c>
      <c r="Q36" s="4">
        <v>2</v>
      </c>
      <c r="R36" s="3">
        <v>0</v>
      </c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26"/>
      <c r="DU36" s="3"/>
      <c r="DV36" s="3"/>
      <c r="DW36" s="46">
        <v>13</v>
      </c>
    </row>
    <row r="37" spans="1:127" ht="20.25" hidden="1">
      <c r="A37" s="3">
        <v>1183</v>
      </c>
      <c r="B37" s="29">
        <v>41821</v>
      </c>
      <c r="C37" s="29"/>
      <c r="D37" s="30"/>
      <c r="E37" s="31"/>
      <c r="F37" s="31"/>
      <c r="G37" s="31"/>
      <c r="H37" s="4"/>
      <c r="I37" s="20"/>
      <c r="J37" s="59">
        <v>11</v>
      </c>
      <c r="K37" s="59">
        <v>12</v>
      </c>
      <c r="L37" s="59">
        <v>12</v>
      </c>
      <c r="M37" s="59"/>
      <c r="N37" s="4">
        <v>7</v>
      </c>
      <c r="O37" s="4">
        <v>7</v>
      </c>
      <c r="P37" s="4">
        <v>8</v>
      </c>
      <c r="Q37" s="59">
        <v>8</v>
      </c>
      <c r="R37" s="4">
        <v>3</v>
      </c>
      <c r="S37" s="4">
        <v>2</v>
      </c>
      <c r="T37" s="4">
        <v>1</v>
      </c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26"/>
      <c r="DU37" s="3"/>
      <c r="DV37" s="3"/>
      <c r="DW37" s="46">
        <v>15</v>
      </c>
    </row>
    <row r="38" spans="1:127" ht="20.25" hidden="1">
      <c r="A38" s="3">
        <v>1184</v>
      </c>
      <c r="B38" s="29">
        <v>41823</v>
      </c>
      <c r="C38" s="29"/>
      <c r="D38" s="30"/>
      <c r="E38" s="31"/>
      <c r="F38" s="31"/>
      <c r="G38" s="31"/>
      <c r="H38" s="4"/>
      <c r="I38" s="20"/>
      <c r="J38" s="59">
        <v>10</v>
      </c>
      <c r="K38" s="59">
        <v>11</v>
      </c>
      <c r="L38" s="59">
        <v>12</v>
      </c>
      <c r="M38" s="59"/>
      <c r="N38" s="4">
        <v>7</v>
      </c>
      <c r="O38" s="4">
        <v>7</v>
      </c>
      <c r="P38" s="4">
        <v>5</v>
      </c>
      <c r="Q38" s="59">
        <v>5</v>
      </c>
      <c r="R38" s="4">
        <v>4</v>
      </c>
      <c r="S38" s="4">
        <v>1</v>
      </c>
      <c r="T38" s="3">
        <v>0</v>
      </c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26"/>
      <c r="DU38" s="3"/>
      <c r="DV38" s="3"/>
      <c r="DW38" s="46">
        <v>14</v>
      </c>
    </row>
    <row r="39" spans="1:127" ht="20.25" hidden="1">
      <c r="A39" s="3">
        <v>1185</v>
      </c>
      <c r="B39" s="29">
        <v>41828</v>
      </c>
      <c r="C39" s="29"/>
      <c r="D39" s="30"/>
      <c r="E39" s="31"/>
      <c r="F39" s="31"/>
      <c r="G39" s="31"/>
      <c r="H39" s="4"/>
      <c r="I39" s="20"/>
      <c r="J39" s="20"/>
      <c r="K39" s="31">
        <v>10</v>
      </c>
      <c r="L39" s="31">
        <v>8</v>
      </c>
      <c r="M39" s="31"/>
      <c r="N39" s="31">
        <v>38</v>
      </c>
      <c r="O39" s="31">
        <v>37</v>
      </c>
      <c r="P39" s="31">
        <v>17</v>
      </c>
      <c r="Q39" s="59">
        <v>17</v>
      </c>
      <c r="R39" s="4">
        <v>13</v>
      </c>
      <c r="S39" s="4">
        <v>4</v>
      </c>
      <c r="T39" s="3">
        <v>0</v>
      </c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26"/>
      <c r="DU39" s="3"/>
      <c r="DV39" s="3"/>
      <c r="DW39" s="46">
        <v>13</v>
      </c>
    </row>
    <row r="40" spans="1:127" ht="20.25" hidden="1">
      <c r="A40" s="3">
        <v>1186</v>
      </c>
      <c r="B40" s="29">
        <v>41831</v>
      </c>
      <c r="C40" s="29"/>
      <c r="D40" s="30"/>
      <c r="E40" s="31"/>
      <c r="F40" s="31"/>
      <c r="G40" s="31"/>
      <c r="H40" s="4"/>
      <c r="I40" s="20"/>
      <c r="J40" s="20"/>
      <c r="K40" s="31">
        <v>12</v>
      </c>
      <c r="L40" s="31">
        <v>9</v>
      </c>
      <c r="M40" s="31"/>
      <c r="N40" s="31">
        <v>32</v>
      </c>
      <c r="O40" s="31">
        <v>32</v>
      </c>
      <c r="P40" s="31">
        <v>19</v>
      </c>
      <c r="Q40" s="59">
        <v>19</v>
      </c>
      <c r="R40" s="59">
        <v>19</v>
      </c>
      <c r="S40" s="3">
        <v>0</v>
      </c>
      <c r="T40" s="3">
        <v>0</v>
      </c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26"/>
      <c r="DU40" s="3"/>
      <c r="DV40" s="3"/>
      <c r="DW40" s="46">
        <v>11</v>
      </c>
    </row>
    <row r="41" spans="1:127" ht="20.25" hidden="1">
      <c r="A41" s="3">
        <v>1187</v>
      </c>
      <c r="B41" s="29">
        <v>41837</v>
      </c>
      <c r="C41" s="29"/>
      <c r="D41" s="30"/>
      <c r="E41" s="31"/>
      <c r="F41" s="31"/>
      <c r="G41" s="31"/>
      <c r="H41" s="4"/>
      <c r="I41" s="20"/>
      <c r="J41" s="20"/>
      <c r="K41" s="31"/>
      <c r="L41" s="31">
        <v>11</v>
      </c>
      <c r="M41" s="31"/>
      <c r="N41" s="31">
        <v>33</v>
      </c>
      <c r="O41" s="31">
        <v>34</v>
      </c>
      <c r="P41" s="31">
        <v>17</v>
      </c>
      <c r="Q41" s="31">
        <v>14</v>
      </c>
      <c r="R41" s="59">
        <v>14</v>
      </c>
      <c r="S41" s="4">
        <v>7</v>
      </c>
      <c r="T41" s="4">
        <v>1</v>
      </c>
      <c r="U41" s="4">
        <v>2</v>
      </c>
      <c r="V41" s="3">
        <v>0</v>
      </c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26"/>
      <c r="DU41" s="3"/>
      <c r="DV41" s="3"/>
      <c r="DW41" s="46">
        <v>14</v>
      </c>
    </row>
    <row r="42" spans="1:127" ht="20.25" hidden="1">
      <c r="A42" s="3">
        <v>1016</v>
      </c>
      <c r="B42" s="29">
        <v>41841</v>
      </c>
      <c r="C42" s="29"/>
      <c r="D42" s="30"/>
      <c r="E42" s="31"/>
      <c r="F42" s="31"/>
      <c r="G42" s="31"/>
      <c r="H42" s="4"/>
      <c r="I42" s="20"/>
      <c r="J42" s="20"/>
      <c r="K42" s="31"/>
      <c r="L42" s="31"/>
      <c r="M42" s="31"/>
      <c r="N42" s="31">
        <v>40</v>
      </c>
      <c r="O42" s="31">
        <v>40</v>
      </c>
      <c r="P42" s="31">
        <v>33</v>
      </c>
      <c r="Q42" s="59">
        <v>33</v>
      </c>
      <c r="R42" s="59">
        <v>35</v>
      </c>
      <c r="S42" s="4">
        <f>17+6+6+1</f>
        <v>30</v>
      </c>
      <c r="T42" s="4">
        <v>28</v>
      </c>
      <c r="U42" s="4">
        <v>12</v>
      </c>
      <c r="V42" s="4">
        <v>9</v>
      </c>
      <c r="W42" s="4">
        <v>7</v>
      </c>
      <c r="X42" s="4">
        <v>6</v>
      </c>
      <c r="Y42" s="4">
        <v>1</v>
      </c>
      <c r="Z42" s="3">
        <v>0</v>
      </c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26"/>
      <c r="DU42" s="3"/>
      <c r="DV42" s="3"/>
      <c r="DW42" s="46">
        <v>17</v>
      </c>
    </row>
    <row r="43" spans="1:127" ht="20.25" hidden="1">
      <c r="A43" s="3">
        <v>1188</v>
      </c>
      <c r="B43" s="29">
        <v>41842</v>
      </c>
      <c r="C43" s="29"/>
      <c r="D43" s="30"/>
      <c r="E43" s="31"/>
      <c r="F43" s="31"/>
      <c r="G43" s="31"/>
      <c r="H43" s="4"/>
      <c r="I43" s="20"/>
      <c r="J43" s="20"/>
      <c r="K43" s="31"/>
      <c r="L43" s="31"/>
      <c r="M43" s="31"/>
      <c r="N43" s="31">
        <v>5</v>
      </c>
      <c r="O43" s="31">
        <v>5</v>
      </c>
      <c r="P43" s="31">
        <v>7</v>
      </c>
      <c r="Q43" s="31">
        <v>6</v>
      </c>
      <c r="R43" s="59">
        <v>6</v>
      </c>
      <c r="S43" s="4">
        <v>3</v>
      </c>
      <c r="T43" s="4">
        <v>1</v>
      </c>
      <c r="U43" s="4">
        <v>1</v>
      </c>
      <c r="V43" s="3">
        <v>0</v>
      </c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26"/>
      <c r="DU43" s="3"/>
      <c r="DV43" s="3"/>
      <c r="DW43" s="46">
        <v>13</v>
      </c>
    </row>
    <row r="44" spans="1:127" ht="20.25" hidden="1">
      <c r="A44" s="3">
        <v>1189</v>
      </c>
      <c r="B44" s="29">
        <v>41844</v>
      </c>
      <c r="C44" s="29"/>
      <c r="D44" s="30"/>
      <c r="E44" s="31"/>
      <c r="F44" s="31"/>
      <c r="G44" s="31"/>
      <c r="H44" s="4"/>
      <c r="I44" s="20"/>
      <c r="J44" s="20"/>
      <c r="K44" s="31"/>
      <c r="L44" s="31"/>
      <c r="M44" s="31"/>
      <c r="N44" s="31">
        <v>11</v>
      </c>
      <c r="O44" s="31">
        <v>11</v>
      </c>
      <c r="P44" s="31">
        <v>8</v>
      </c>
      <c r="Q44" s="59">
        <v>8</v>
      </c>
      <c r="R44" s="59">
        <v>8</v>
      </c>
      <c r="S44" s="4">
        <v>5</v>
      </c>
      <c r="T44" s="4">
        <v>1</v>
      </c>
      <c r="U44" s="4">
        <v>1</v>
      </c>
      <c r="V44" s="4">
        <v>1</v>
      </c>
      <c r="W44" s="3">
        <v>0</v>
      </c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26"/>
      <c r="DU44" s="3"/>
      <c r="DV44" s="3"/>
      <c r="DW44" s="46">
        <v>14</v>
      </c>
    </row>
    <row r="45" spans="1:127" ht="20.25" hidden="1">
      <c r="A45" s="3">
        <v>1190</v>
      </c>
      <c r="B45" s="29">
        <v>41864</v>
      </c>
      <c r="C45" s="29"/>
      <c r="D45" s="30"/>
      <c r="E45" s="31"/>
      <c r="F45" s="31"/>
      <c r="G45" s="31"/>
      <c r="H45" s="4"/>
      <c r="I45" s="20"/>
      <c r="J45" s="20"/>
      <c r="K45" s="31"/>
      <c r="L45" s="31"/>
      <c r="M45" s="31"/>
      <c r="N45" s="31">
        <v>18</v>
      </c>
      <c r="O45" s="31">
        <v>19</v>
      </c>
      <c r="P45" s="31">
        <v>20</v>
      </c>
      <c r="Q45" s="31">
        <v>16</v>
      </c>
      <c r="R45" s="31">
        <v>14</v>
      </c>
      <c r="S45" s="31">
        <v>9</v>
      </c>
      <c r="T45" s="31">
        <v>4</v>
      </c>
      <c r="U45" s="31">
        <v>2</v>
      </c>
      <c r="V45" s="31">
        <v>2</v>
      </c>
      <c r="W45" s="3">
        <v>0</v>
      </c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26"/>
      <c r="DU45" s="3"/>
      <c r="DV45" s="3"/>
      <c r="DW45" s="46">
        <v>11</v>
      </c>
    </row>
    <row r="46" spans="1:127" ht="20.25" hidden="1">
      <c r="A46" s="3">
        <v>1191</v>
      </c>
      <c r="B46" s="29">
        <v>41864</v>
      </c>
      <c r="C46" s="29"/>
      <c r="D46" s="30"/>
      <c r="E46" s="31"/>
      <c r="F46" s="31"/>
      <c r="G46" s="31"/>
      <c r="H46" s="4"/>
      <c r="I46" s="20"/>
      <c r="J46" s="20"/>
      <c r="K46" s="31"/>
      <c r="L46" s="31"/>
      <c r="M46" s="31"/>
      <c r="N46" s="31">
        <v>16</v>
      </c>
      <c r="O46" s="31">
        <v>18</v>
      </c>
      <c r="P46" s="31">
        <v>19</v>
      </c>
      <c r="Q46" s="31">
        <v>16</v>
      </c>
      <c r="R46" s="31">
        <v>14</v>
      </c>
      <c r="S46" s="31">
        <v>6</v>
      </c>
      <c r="T46" s="31">
        <v>3</v>
      </c>
      <c r="U46" s="31">
        <v>2</v>
      </c>
      <c r="V46" s="3">
        <v>0</v>
      </c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26"/>
      <c r="DU46" s="3"/>
      <c r="DV46" s="3"/>
      <c r="DW46" s="46">
        <v>10</v>
      </c>
    </row>
    <row r="47" spans="1:127" ht="20.25" hidden="1">
      <c r="A47" s="3">
        <v>1192</v>
      </c>
      <c r="B47" s="29">
        <v>41870</v>
      </c>
      <c r="C47" s="29"/>
      <c r="D47" s="30"/>
      <c r="E47" s="31"/>
      <c r="F47" s="31"/>
      <c r="G47" s="31"/>
      <c r="H47" s="4"/>
      <c r="I47" s="20"/>
      <c r="J47" s="20"/>
      <c r="K47" s="31"/>
      <c r="L47" s="31"/>
      <c r="M47" s="31"/>
      <c r="N47" s="31">
        <v>13</v>
      </c>
      <c r="O47" s="31">
        <v>15</v>
      </c>
      <c r="P47" s="31">
        <v>17</v>
      </c>
      <c r="Q47" s="31">
        <v>6</v>
      </c>
      <c r="R47" s="59">
        <v>6</v>
      </c>
      <c r="S47" s="4">
        <v>6</v>
      </c>
      <c r="T47" s="4">
        <v>3</v>
      </c>
      <c r="U47" s="4">
        <v>3</v>
      </c>
      <c r="V47" s="4">
        <v>2</v>
      </c>
      <c r="W47" s="3">
        <v>0</v>
      </c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26"/>
      <c r="DU47" s="3"/>
      <c r="DV47" s="3"/>
      <c r="DW47" s="46">
        <v>10</v>
      </c>
    </row>
    <row r="48" spans="1:127" ht="20.25" hidden="1">
      <c r="A48" s="3">
        <v>1193</v>
      </c>
      <c r="B48" s="29">
        <v>41872</v>
      </c>
      <c r="C48" s="29"/>
      <c r="D48" s="30"/>
      <c r="E48" s="31"/>
      <c r="F48" s="31"/>
      <c r="G48" s="31"/>
      <c r="H48" s="4"/>
      <c r="I48" s="20"/>
      <c r="J48" s="20"/>
      <c r="K48" s="31"/>
      <c r="L48" s="31"/>
      <c r="M48" s="31"/>
      <c r="N48" s="31">
        <v>16</v>
      </c>
      <c r="O48" s="31">
        <v>16</v>
      </c>
      <c r="P48" s="31">
        <v>35</v>
      </c>
      <c r="Q48" s="31">
        <v>31</v>
      </c>
      <c r="R48" s="31">
        <f>12+16+1</f>
        <v>29</v>
      </c>
      <c r="S48" s="31">
        <f>16+1+6+5</f>
        <v>28</v>
      </c>
      <c r="T48" s="31">
        <v>22</v>
      </c>
      <c r="U48" s="31">
        <v>20</v>
      </c>
      <c r="V48" s="3">
        <v>0</v>
      </c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26"/>
      <c r="DU48" s="3"/>
      <c r="DV48" s="3"/>
      <c r="DW48" s="46">
        <v>8</v>
      </c>
    </row>
    <row r="49" spans="1:130" ht="20.25" hidden="1">
      <c r="A49" s="3">
        <v>1194</v>
      </c>
      <c r="B49" s="29">
        <v>41877</v>
      </c>
      <c r="C49" s="29"/>
      <c r="D49" s="30"/>
      <c r="E49" s="31"/>
      <c r="F49" s="31"/>
      <c r="G49" s="31"/>
      <c r="H49" s="4"/>
      <c r="I49" s="20"/>
      <c r="J49" s="20"/>
      <c r="K49" s="31"/>
      <c r="L49" s="31"/>
      <c r="M49" s="31"/>
      <c r="N49" s="31"/>
      <c r="O49" s="31">
        <v>12</v>
      </c>
      <c r="P49" s="31">
        <v>31</v>
      </c>
      <c r="Q49" s="31">
        <v>30</v>
      </c>
      <c r="R49" s="59">
        <f>17+6+7</f>
        <v>30</v>
      </c>
      <c r="S49" s="4">
        <f>16+1+5+5</f>
        <v>27</v>
      </c>
      <c r="T49" s="4">
        <v>26</v>
      </c>
      <c r="U49" s="4">
        <v>20</v>
      </c>
      <c r="V49" s="4">
        <v>4</v>
      </c>
      <c r="W49" s="4">
        <v>4</v>
      </c>
      <c r="X49" s="3">
        <v>0</v>
      </c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26"/>
      <c r="DU49" s="3"/>
      <c r="DV49" s="3"/>
      <c r="DW49" s="46">
        <v>10</v>
      </c>
    </row>
    <row r="50" spans="1:130" ht="20.25" hidden="1">
      <c r="A50" s="3">
        <v>1195</v>
      </c>
      <c r="B50" s="29">
        <v>41883</v>
      </c>
      <c r="C50" s="29"/>
      <c r="D50" s="30"/>
      <c r="E50" s="31"/>
      <c r="F50" s="31"/>
      <c r="G50" s="31"/>
      <c r="H50" s="4"/>
      <c r="I50" s="20"/>
      <c r="J50" s="20"/>
      <c r="K50" s="20"/>
      <c r="L50" s="20"/>
      <c r="M50" s="20"/>
      <c r="N50" s="20"/>
      <c r="O50" s="31">
        <v>11</v>
      </c>
      <c r="P50" s="31">
        <v>14</v>
      </c>
      <c r="Q50" s="31">
        <v>29</v>
      </c>
      <c r="R50" s="59">
        <f>16+2+5+6</f>
        <v>29</v>
      </c>
      <c r="S50" s="4">
        <f>18+1+3+1</f>
        <v>23</v>
      </c>
      <c r="T50" s="4">
        <v>21</v>
      </c>
      <c r="U50" s="4">
        <v>21</v>
      </c>
      <c r="V50" s="4">
        <v>4</v>
      </c>
      <c r="W50" s="4">
        <v>3</v>
      </c>
      <c r="X50" s="3">
        <v>0</v>
      </c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26"/>
      <c r="DU50" s="3"/>
      <c r="DV50" s="3"/>
      <c r="DW50" s="46">
        <v>9</v>
      </c>
    </row>
    <row r="51" spans="1:130" ht="20.25" hidden="1">
      <c r="A51" s="3">
        <v>1196</v>
      </c>
      <c r="B51" s="29">
        <v>41883</v>
      </c>
      <c r="C51" s="29"/>
      <c r="D51" s="30"/>
      <c r="E51" s="20"/>
      <c r="F51" s="20"/>
      <c r="G51" s="20"/>
      <c r="H51" s="4"/>
      <c r="I51" s="20"/>
      <c r="J51" s="20"/>
      <c r="K51" s="20"/>
      <c r="L51" s="20"/>
      <c r="M51" s="20"/>
      <c r="N51" s="20"/>
      <c r="O51" s="31">
        <v>14</v>
      </c>
      <c r="P51" s="31">
        <v>18</v>
      </c>
      <c r="Q51" s="31">
        <v>35</v>
      </c>
      <c r="R51" s="31">
        <f>19+1+5+7</f>
        <v>32</v>
      </c>
      <c r="S51" s="31">
        <f>21+1+4+4</f>
        <v>30</v>
      </c>
      <c r="T51" s="31">
        <v>24</v>
      </c>
      <c r="U51" s="31">
        <v>23</v>
      </c>
      <c r="V51" s="31">
        <v>13</v>
      </c>
      <c r="W51" s="31">
        <v>14</v>
      </c>
      <c r="X51" s="31">
        <v>15</v>
      </c>
      <c r="Y51" s="31">
        <v>10</v>
      </c>
      <c r="Z51" s="3">
        <v>0</v>
      </c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26"/>
      <c r="DU51" s="3"/>
      <c r="DV51" s="3"/>
      <c r="DW51" s="46">
        <v>11</v>
      </c>
      <c r="DY51" s="7" t="s">
        <v>0</v>
      </c>
      <c r="DZ51" s="34"/>
    </row>
    <row r="52" spans="1:130" ht="20.25" hidden="1">
      <c r="A52" s="3">
        <v>1017</v>
      </c>
      <c r="B52" s="29">
        <v>41886</v>
      </c>
      <c r="C52" s="29"/>
      <c r="D52" s="31"/>
      <c r="E52" s="20"/>
      <c r="F52" s="20"/>
      <c r="G52" s="20"/>
      <c r="H52" s="4"/>
      <c r="I52" s="20"/>
      <c r="J52" s="20"/>
      <c r="K52" s="20"/>
      <c r="L52" s="20"/>
      <c r="M52" s="20"/>
      <c r="N52" s="20"/>
      <c r="O52" s="20"/>
      <c r="P52" s="31">
        <v>24</v>
      </c>
      <c r="Q52" s="31">
        <v>31</v>
      </c>
      <c r="R52" s="31">
        <v>31</v>
      </c>
      <c r="S52" s="31">
        <v>31</v>
      </c>
      <c r="T52" s="31">
        <v>32</v>
      </c>
      <c r="U52" s="31">
        <v>32</v>
      </c>
      <c r="V52" s="31">
        <v>14</v>
      </c>
      <c r="W52" s="31">
        <v>17</v>
      </c>
      <c r="X52" s="31">
        <v>16</v>
      </c>
      <c r="Y52" s="31">
        <v>13</v>
      </c>
      <c r="Z52" s="31">
        <v>13</v>
      </c>
      <c r="AA52" s="31">
        <v>11</v>
      </c>
      <c r="AB52" s="31">
        <v>12</v>
      </c>
      <c r="AC52" s="31">
        <v>13</v>
      </c>
      <c r="AD52" s="31">
        <v>15</v>
      </c>
      <c r="AE52" s="31">
        <v>7</v>
      </c>
      <c r="AF52" s="31">
        <v>7</v>
      </c>
      <c r="AG52" s="31">
        <v>2</v>
      </c>
      <c r="AH52" s="31">
        <v>4</v>
      </c>
      <c r="AI52" s="31">
        <v>2</v>
      </c>
      <c r="AJ52" s="31">
        <v>2</v>
      </c>
      <c r="AK52" s="31">
        <v>2</v>
      </c>
      <c r="AL52" s="31">
        <v>2</v>
      </c>
      <c r="AM52" s="4">
        <v>0</v>
      </c>
      <c r="AN52" s="4">
        <v>0</v>
      </c>
      <c r="AO52" s="4">
        <v>2</v>
      </c>
      <c r="AP52" s="4"/>
      <c r="AQ52" s="4">
        <v>3</v>
      </c>
      <c r="AR52" s="4">
        <v>3</v>
      </c>
      <c r="AS52" s="4">
        <v>3</v>
      </c>
      <c r="AT52" s="4">
        <v>1</v>
      </c>
      <c r="AU52" s="3">
        <v>1</v>
      </c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  <c r="DT52" s="26"/>
      <c r="DU52" s="62" t="s">
        <v>1</v>
      </c>
      <c r="DV52" s="3"/>
      <c r="DW52" s="46">
        <v>34</v>
      </c>
      <c r="DZ52" s="34"/>
    </row>
    <row r="53" spans="1:130" ht="20.25" hidden="1">
      <c r="A53" s="3">
        <v>1197</v>
      </c>
      <c r="B53" s="29">
        <v>41890</v>
      </c>
      <c r="C53" s="29"/>
      <c r="D53" s="31"/>
      <c r="E53" s="20"/>
      <c r="F53" s="20"/>
      <c r="G53" s="20"/>
      <c r="H53" s="4"/>
      <c r="I53" s="20"/>
      <c r="J53" s="20"/>
      <c r="K53" s="20"/>
      <c r="L53" s="20"/>
      <c r="M53" s="20"/>
      <c r="N53" s="20"/>
      <c r="O53" s="20"/>
      <c r="P53" s="31">
        <v>7</v>
      </c>
      <c r="Q53" s="31">
        <v>9</v>
      </c>
      <c r="R53" s="31">
        <f>5+3+1+1</f>
        <v>10</v>
      </c>
      <c r="S53" s="31">
        <v>17</v>
      </c>
      <c r="T53" s="31">
        <v>8</v>
      </c>
      <c r="U53" s="31">
        <v>7</v>
      </c>
      <c r="V53" s="31">
        <v>4</v>
      </c>
      <c r="W53" s="31">
        <v>3</v>
      </c>
      <c r="X53" s="31">
        <v>3</v>
      </c>
      <c r="Y53" s="3">
        <v>0</v>
      </c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  <c r="DT53" s="26"/>
      <c r="DU53" s="3"/>
      <c r="DV53" s="3"/>
      <c r="DW53" s="46">
        <v>9</v>
      </c>
    </row>
    <row r="54" spans="1:130" ht="20.25" hidden="1">
      <c r="A54" s="3">
        <v>1198</v>
      </c>
      <c r="B54" s="29">
        <v>41897</v>
      </c>
      <c r="C54" s="29"/>
      <c r="D54" s="31"/>
      <c r="E54" s="20"/>
      <c r="F54" s="20"/>
      <c r="G54" s="20"/>
      <c r="H54" s="4"/>
      <c r="I54" s="20"/>
      <c r="J54" s="20"/>
      <c r="K54" s="20"/>
      <c r="L54" s="20"/>
      <c r="M54" s="20"/>
      <c r="N54" s="20"/>
      <c r="O54" s="20"/>
      <c r="P54" s="20"/>
      <c r="Q54" s="31">
        <v>12</v>
      </c>
      <c r="R54" s="31">
        <f>6+2+3+1</f>
        <v>12</v>
      </c>
      <c r="S54" s="31">
        <f>5+4+7+1</f>
        <v>17</v>
      </c>
      <c r="T54" s="31">
        <v>14</v>
      </c>
      <c r="U54" s="31">
        <v>9</v>
      </c>
      <c r="V54" s="31">
        <v>7</v>
      </c>
      <c r="W54" s="31">
        <v>6</v>
      </c>
      <c r="X54" s="31">
        <v>6</v>
      </c>
      <c r="Y54" s="3">
        <v>0</v>
      </c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  <c r="DT54" s="26"/>
      <c r="DU54" s="3"/>
      <c r="DV54" s="3"/>
      <c r="DW54" s="46">
        <v>8</v>
      </c>
    </row>
    <row r="55" spans="1:130" ht="20.25" hidden="1">
      <c r="A55" s="3">
        <v>1199</v>
      </c>
      <c r="B55" s="29">
        <v>41897</v>
      </c>
      <c r="C55" s="29"/>
      <c r="D55" s="31"/>
      <c r="E55" s="20"/>
      <c r="F55" s="20"/>
      <c r="G55" s="20"/>
      <c r="H55" s="4"/>
      <c r="I55" s="20"/>
      <c r="J55" s="20"/>
      <c r="K55" s="20"/>
      <c r="L55" s="20"/>
      <c r="M55" s="20"/>
      <c r="N55" s="20"/>
      <c r="O55" s="20"/>
      <c r="P55" s="20"/>
      <c r="Q55" s="31">
        <v>12</v>
      </c>
      <c r="R55" s="31">
        <f>4+3+3+1</f>
        <v>11</v>
      </c>
      <c r="S55" s="31">
        <f>17+5+4+1</f>
        <v>27</v>
      </c>
      <c r="T55" s="31">
        <v>26</v>
      </c>
      <c r="U55" s="31">
        <v>20</v>
      </c>
      <c r="V55" s="31">
        <v>8</v>
      </c>
      <c r="W55" s="31">
        <v>6</v>
      </c>
      <c r="X55" s="31">
        <v>7</v>
      </c>
      <c r="Y55" s="31">
        <v>4</v>
      </c>
      <c r="Z55" s="3">
        <v>0</v>
      </c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26"/>
      <c r="DU55" s="3"/>
      <c r="DV55" s="3"/>
      <c r="DW55" s="46">
        <v>9</v>
      </c>
    </row>
    <row r="56" spans="1:130" ht="20.25" hidden="1">
      <c r="A56" s="3">
        <v>1200</v>
      </c>
      <c r="B56" s="29">
        <v>41905</v>
      </c>
      <c r="C56" s="29"/>
      <c r="D56" s="31"/>
      <c r="E56" s="20"/>
      <c r="F56" s="20"/>
      <c r="G56" s="20"/>
      <c r="H56" s="4"/>
      <c r="I56" s="20"/>
      <c r="J56" s="20"/>
      <c r="K56" s="20"/>
      <c r="L56" s="20"/>
      <c r="M56" s="20"/>
      <c r="N56" s="20"/>
      <c r="O56" s="20"/>
      <c r="P56" s="20"/>
      <c r="Q56" s="20"/>
      <c r="R56" s="31"/>
      <c r="S56" s="31">
        <v>44</v>
      </c>
      <c r="T56" s="31">
        <v>44</v>
      </c>
      <c r="U56" s="31">
        <v>31</v>
      </c>
      <c r="V56" s="31">
        <v>13</v>
      </c>
      <c r="W56" s="31">
        <v>8</v>
      </c>
      <c r="X56" s="31">
        <v>8</v>
      </c>
      <c r="Y56" s="31">
        <v>5</v>
      </c>
      <c r="Z56" s="31">
        <v>5</v>
      </c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  <c r="DT56" s="26"/>
      <c r="DU56" s="3"/>
      <c r="DV56" s="3"/>
      <c r="DW56" s="46">
        <v>9</v>
      </c>
    </row>
    <row r="57" spans="1:130" ht="20.25" hidden="1">
      <c r="A57" s="3">
        <v>1220</v>
      </c>
      <c r="B57" s="29">
        <v>41905</v>
      </c>
      <c r="C57" s="29"/>
      <c r="D57" s="31"/>
      <c r="E57" s="20"/>
      <c r="F57" s="20"/>
      <c r="G57" s="20"/>
      <c r="H57" s="4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31">
        <v>10</v>
      </c>
      <c r="T57" s="31">
        <v>11</v>
      </c>
      <c r="U57" s="31">
        <v>10</v>
      </c>
      <c r="V57" s="31">
        <v>1</v>
      </c>
      <c r="W57" s="3">
        <v>0</v>
      </c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  <c r="DT57" s="26"/>
      <c r="DU57" s="3"/>
      <c r="DV57" s="3"/>
      <c r="DW57" s="47">
        <v>5</v>
      </c>
    </row>
    <row r="58" spans="1:130" ht="20.25" hidden="1">
      <c r="A58" s="3">
        <v>1221</v>
      </c>
      <c r="B58" s="29">
        <v>41911</v>
      </c>
      <c r="C58" s="29"/>
      <c r="D58" s="31"/>
      <c r="E58" s="20"/>
      <c r="F58" s="20"/>
      <c r="G58" s="20"/>
      <c r="H58" s="4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31">
        <f>18+5+4</f>
        <v>27</v>
      </c>
      <c r="T58" s="31">
        <v>29</v>
      </c>
      <c r="U58" s="31">
        <v>29</v>
      </c>
      <c r="V58" s="31">
        <v>16</v>
      </c>
      <c r="W58" s="31">
        <v>15</v>
      </c>
      <c r="X58" s="31">
        <v>15</v>
      </c>
      <c r="Y58" s="31">
        <v>4</v>
      </c>
      <c r="Z58" s="31">
        <v>4</v>
      </c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26"/>
      <c r="DU58" s="3"/>
      <c r="DV58" s="3"/>
      <c r="DW58" s="46">
        <v>8</v>
      </c>
    </row>
    <row r="59" spans="1:130" ht="20.25" hidden="1">
      <c r="A59" s="3">
        <v>1222</v>
      </c>
      <c r="B59" s="29">
        <v>41911</v>
      </c>
      <c r="C59" s="29"/>
      <c r="D59" s="31"/>
      <c r="E59" s="20"/>
      <c r="F59" s="20"/>
      <c r="G59" s="20"/>
      <c r="H59" s="4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31">
        <f>5+4+2</f>
        <v>11</v>
      </c>
      <c r="T59" s="31">
        <v>28</v>
      </c>
      <c r="U59" s="31">
        <v>32</v>
      </c>
      <c r="V59" s="31">
        <v>12</v>
      </c>
      <c r="W59" s="31">
        <v>11</v>
      </c>
      <c r="X59" s="31">
        <v>10</v>
      </c>
      <c r="Y59" s="31">
        <v>10</v>
      </c>
      <c r="Z59" s="31">
        <v>7</v>
      </c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  <c r="DT59" s="26"/>
      <c r="DU59" s="3"/>
      <c r="DV59" s="3"/>
      <c r="DW59" s="46">
        <v>8</v>
      </c>
    </row>
    <row r="60" spans="1:130" ht="20.25" hidden="1">
      <c r="A60" s="3">
        <v>1223</v>
      </c>
      <c r="B60" s="29">
        <v>41918</v>
      </c>
      <c r="C60" s="29"/>
      <c r="D60" s="31"/>
      <c r="E60" s="20"/>
      <c r="F60" s="20"/>
      <c r="G60" s="20"/>
      <c r="H60" s="4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31"/>
      <c r="T60" s="31">
        <v>30</v>
      </c>
      <c r="U60" s="31">
        <v>30</v>
      </c>
      <c r="V60" s="31">
        <v>17</v>
      </c>
      <c r="W60" s="31">
        <v>11</v>
      </c>
      <c r="X60" s="31">
        <v>12</v>
      </c>
      <c r="Y60" s="31">
        <v>9</v>
      </c>
      <c r="Z60" s="31">
        <v>9</v>
      </c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  <c r="DT60" s="26"/>
      <c r="DU60" s="3"/>
      <c r="DV60" s="3"/>
      <c r="DW60" s="46">
        <v>7</v>
      </c>
    </row>
    <row r="61" spans="1:130" ht="20.25" hidden="1">
      <c r="A61" s="3">
        <v>1224</v>
      </c>
      <c r="B61" s="29">
        <v>41914</v>
      </c>
      <c r="C61" s="29"/>
      <c r="D61" s="31"/>
      <c r="E61" s="20"/>
      <c r="F61" s="20"/>
      <c r="G61" s="20"/>
      <c r="H61" s="4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31">
        <v>24</v>
      </c>
      <c r="U61" s="31">
        <v>30</v>
      </c>
      <c r="V61" s="31">
        <v>16</v>
      </c>
      <c r="W61" s="31">
        <v>12</v>
      </c>
      <c r="X61" s="31">
        <v>12</v>
      </c>
      <c r="Y61" s="31">
        <v>8</v>
      </c>
      <c r="Z61" s="31">
        <v>3</v>
      </c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26"/>
      <c r="DU61" s="3"/>
      <c r="DV61" s="3"/>
      <c r="DW61" s="46">
        <v>8</v>
      </c>
    </row>
    <row r="62" spans="1:130" ht="20.25" hidden="1">
      <c r="A62" s="3">
        <v>1225</v>
      </c>
      <c r="B62" s="29">
        <v>41919</v>
      </c>
      <c r="C62" s="29"/>
      <c r="D62" s="31"/>
      <c r="E62" s="20"/>
      <c r="F62" s="20"/>
      <c r="G62" s="20"/>
      <c r="H62" s="4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31">
        <v>26</v>
      </c>
      <c r="V62" s="31">
        <v>15</v>
      </c>
      <c r="W62" s="31">
        <v>12</v>
      </c>
      <c r="X62" s="31">
        <v>11</v>
      </c>
      <c r="Y62" s="31">
        <v>11</v>
      </c>
      <c r="Z62" s="31">
        <v>6</v>
      </c>
      <c r="AA62" s="31">
        <v>2</v>
      </c>
      <c r="AB62" s="3">
        <v>0</v>
      </c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  <c r="CV62" s="3"/>
      <c r="CW62" s="3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  <c r="DM62" s="3"/>
      <c r="DN62" s="3"/>
      <c r="DO62" s="3"/>
      <c r="DP62" s="3"/>
      <c r="DQ62" s="3"/>
      <c r="DR62" s="3"/>
      <c r="DS62" s="3"/>
      <c r="DT62" s="26"/>
      <c r="DU62" s="3"/>
      <c r="DV62" s="3"/>
      <c r="DW62" s="46">
        <v>8</v>
      </c>
    </row>
    <row r="63" spans="1:130" ht="20.25" hidden="1">
      <c r="A63" s="3">
        <v>1018</v>
      </c>
      <c r="B63" s="29">
        <v>41922</v>
      </c>
      <c r="C63" s="29"/>
      <c r="D63" s="31"/>
      <c r="E63" s="20"/>
      <c r="F63" s="20"/>
      <c r="G63" s="20"/>
      <c r="H63" s="4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31">
        <v>26</v>
      </c>
      <c r="V63" s="31">
        <v>20</v>
      </c>
      <c r="W63" s="31">
        <v>18</v>
      </c>
      <c r="X63" s="31">
        <v>17</v>
      </c>
      <c r="Y63" s="31">
        <v>15</v>
      </c>
      <c r="Z63" s="31">
        <v>15</v>
      </c>
      <c r="AA63" s="31">
        <v>4</v>
      </c>
      <c r="AB63" s="31">
        <v>3</v>
      </c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26"/>
      <c r="DU63" s="3"/>
      <c r="DV63" s="3"/>
      <c r="DW63" s="46">
        <v>8</v>
      </c>
    </row>
    <row r="64" spans="1:130" ht="20.25" hidden="1">
      <c r="A64" s="3">
        <v>1227</v>
      </c>
      <c r="B64" s="29">
        <v>41922</v>
      </c>
      <c r="C64" s="29"/>
      <c r="D64" s="31"/>
      <c r="E64" s="20"/>
      <c r="F64" s="20"/>
      <c r="G64" s="20"/>
      <c r="H64" s="4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31">
        <v>11</v>
      </c>
      <c r="V64" s="31">
        <v>11</v>
      </c>
      <c r="W64" s="31">
        <v>13</v>
      </c>
      <c r="X64" s="31">
        <v>11</v>
      </c>
      <c r="Y64" s="31">
        <v>5</v>
      </c>
      <c r="Z64" s="31">
        <v>6</v>
      </c>
      <c r="AA64" s="31">
        <v>2</v>
      </c>
      <c r="AB64" s="31">
        <v>1</v>
      </c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  <c r="DT64" s="26"/>
      <c r="DU64" s="3"/>
      <c r="DV64" s="3"/>
      <c r="DW64" s="46">
        <v>8</v>
      </c>
    </row>
    <row r="65" spans="1:130" ht="20.25" hidden="1">
      <c r="A65" s="3">
        <v>1226</v>
      </c>
      <c r="B65" s="29">
        <v>41927</v>
      </c>
      <c r="C65" s="29"/>
      <c r="D65" s="31"/>
      <c r="E65" s="20"/>
      <c r="F65" s="20"/>
      <c r="G65" s="20"/>
      <c r="H65" s="4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31"/>
      <c r="V65" s="31">
        <v>17</v>
      </c>
      <c r="W65" s="31">
        <v>19</v>
      </c>
      <c r="X65" s="31">
        <v>18</v>
      </c>
      <c r="Y65" s="31">
        <v>11</v>
      </c>
      <c r="Z65" s="31">
        <v>3</v>
      </c>
      <c r="AA65" s="31">
        <v>2</v>
      </c>
      <c r="AB65" s="31">
        <v>2</v>
      </c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  <c r="DT65" s="26"/>
      <c r="DU65" s="3"/>
      <c r="DV65" s="3"/>
      <c r="DW65" s="46">
        <v>8</v>
      </c>
    </row>
    <row r="66" spans="1:130" ht="20.25" hidden="1">
      <c r="A66" s="3">
        <v>1228</v>
      </c>
      <c r="B66" s="29">
        <v>41928</v>
      </c>
      <c r="C66" s="29"/>
      <c r="D66" s="31"/>
      <c r="E66" s="20"/>
      <c r="F66" s="20"/>
      <c r="G66" s="20"/>
      <c r="H66" s="4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31"/>
      <c r="V66" s="31">
        <v>9</v>
      </c>
      <c r="W66" s="31">
        <v>24</v>
      </c>
      <c r="X66" s="31">
        <v>23</v>
      </c>
      <c r="Y66" s="31">
        <v>21</v>
      </c>
      <c r="Z66" s="31">
        <v>6</v>
      </c>
      <c r="AA66" s="31">
        <v>4</v>
      </c>
      <c r="AB66" s="31">
        <v>3</v>
      </c>
      <c r="AC66" s="31">
        <v>1</v>
      </c>
      <c r="AD66" s="31">
        <v>2</v>
      </c>
      <c r="AE66" s="3">
        <v>0</v>
      </c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  <c r="CV66" s="3"/>
      <c r="CW66" s="3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  <c r="DM66" s="3"/>
      <c r="DN66" s="3"/>
      <c r="DO66" s="3"/>
      <c r="DP66" s="3"/>
      <c r="DQ66" s="3"/>
      <c r="DR66" s="3"/>
      <c r="DS66" s="3"/>
      <c r="DT66" s="26"/>
      <c r="DU66" s="3"/>
      <c r="DV66" s="3"/>
      <c r="DW66" s="46">
        <v>10</v>
      </c>
    </row>
    <row r="67" spans="1:130" ht="20.25" hidden="1">
      <c r="A67" s="3">
        <v>1229</v>
      </c>
      <c r="B67" s="29">
        <v>41934</v>
      </c>
      <c r="C67" s="29"/>
      <c r="D67" s="31"/>
      <c r="E67" s="20"/>
      <c r="F67" s="20"/>
      <c r="G67" s="20"/>
      <c r="H67" s="4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31"/>
      <c r="V67" s="31"/>
      <c r="W67" s="31">
        <v>9</v>
      </c>
      <c r="X67" s="31">
        <v>10</v>
      </c>
      <c r="Y67" s="31">
        <v>8</v>
      </c>
      <c r="Z67" s="31">
        <v>7</v>
      </c>
      <c r="AA67" s="31">
        <v>5</v>
      </c>
      <c r="AB67" s="31">
        <v>2</v>
      </c>
      <c r="AC67" s="3">
        <v>0</v>
      </c>
      <c r="AD67" s="3">
        <v>1</v>
      </c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  <c r="DT67" s="26"/>
      <c r="DU67" s="3"/>
      <c r="DV67" s="3"/>
      <c r="DW67" s="46">
        <v>7</v>
      </c>
    </row>
    <row r="68" spans="1:130" ht="20.25" hidden="1">
      <c r="A68" s="3">
        <v>1230</v>
      </c>
      <c r="B68" s="29">
        <v>41933</v>
      </c>
      <c r="C68" s="29"/>
      <c r="D68" s="31"/>
      <c r="E68" s="20"/>
      <c r="F68" s="20"/>
      <c r="G68" s="20"/>
      <c r="H68" s="4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31"/>
      <c r="V68" s="31"/>
      <c r="W68" s="31">
        <v>29</v>
      </c>
      <c r="X68" s="31">
        <v>30</v>
      </c>
      <c r="Y68" s="31">
        <v>27</v>
      </c>
      <c r="Z68" s="31">
        <v>17</v>
      </c>
      <c r="AA68" s="31">
        <v>14</v>
      </c>
      <c r="AB68" s="31">
        <v>8</v>
      </c>
      <c r="AC68" s="31">
        <v>3</v>
      </c>
      <c r="AD68" s="31">
        <v>3</v>
      </c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  <c r="DT68" s="26"/>
      <c r="DU68" s="3"/>
      <c r="DV68" s="3"/>
      <c r="DW68" s="46">
        <v>9</v>
      </c>
    </row>
    <row r="69" spans="1:130" ht="20.25" hidden="1">
      <c r="A69" s="3">
        <v>1231</v>
      </c>
      <c r="B69" s="29">
        <v>41942</v>
      </c>
      <c r="C69" s="29"/>
      <c r="D69" s="31"/>
      <c r="E69" s="20"/>
      <c r="F69" s="20"/>
      <c r="G69" s="20"/>
      <c r="H69" s="4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31"/>
      <c r="V69" s="31"/>
      <c r="W69" s="31"/>
      <c r="X69" s="31">
        <f>29+8</f>
        <v>37</v>
      </c>
      <c r="Y69" s="31">
        <v>39</v>
      </c>
      <c r="Z69" s="31">
        <v>18</v>
      </c>
      <c r="AA69" s="31">
        <v>11</v>
      </c>
      <c r="AB69" s="31">
        <v>7</v>
      </c>
      <c r="AC69" s="31">
        <v>6</v>
      </c>
      <c r="AD69" s="31">
        <v>5</v>
      </c>
      <c r="AE69" s="31">
        <v>4</v>
      </c>
      <c r="AF69" s="63">
        <v>4</v>
      </c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  <c r="DT69" s="26"/>
      <c r="DU69" s="3"/>
      <c r="DV69" s="3"/>
      <c r="DW69" s="46">
        <v>9</v>
      </c>
    </row>
    <row r="70" spans="1:130" ht="18.75" hidden="1" customHeight="1">
      <c r="A70" s="3">
        <v>1232</v>
      </c>
      <c r="B70" s="29">
        <v>41940</v>
      </c>
      <c r="C70" s="29"/>
      <c r="D70" s="31"/>
      <c r="E70" s="20"/>
      <c r="F70" s="20"/>
      <c r="G70" s="20"/>
      <c r="H70" s="4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31" t="s">
        <v>0</v>
      </c>
      <c r="W70" s="20"/>
      <c r="X70" s="31">
        <v>23</v>
      </c>
      <c r="Y70" s="31">
        <v>23</v>
      </c>
      <c r="Z70" s="31">
        <v>7</v>
      </c>
      <c r="AA70" s="31">
        <v>5</v>
      </c>
      <c r="AB70" s="31">
        <v>3</v>
      </c>
      <c r="AC70" s="31">
        <v>1</v>
      </c>
      <c r="AD70" s="3">
        <v>0</v>
      </c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  <c r="DT70" s="26"/>
      <c r="DU70" s="3"/>
      <c r="DV70" s="3"/>
      <c r="DW70" s="46">
        <v>7</v>
      </c>
    </row>
    <row r="71" spans="1:130" ht="20.25" hidden="1">
      <c r="A71" s="3">
        <v>1233</v>
      </c>
      <c r="B71" s="29">
        <v>41942</v>
      </c>
      <c r="C71" s="29"/>
      <c r="D71" s="31"/>
      <c r="E71" s="20"/>
      <c r="F71" s="20"/>
      <c r="G71" s="20"/>
      <c r="H71" s="4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31">
        <v>13</v>
      </c>
      <c r="Y71" s="31">
        <v>20</v>
      </c>
      <c r="Z71" s="31">
        <v>9</v>
      </c>
      <c r="AA71" s="31">
        <v>6</v>
      </c>
      <c r="AB71" s="31">
        <v>5</v>
      </c>
      <c r="AC71" s="31">
        <v>4</v>
      </c>
      <c r="AD71" s="31">
        <v>1</v>
      </c>
      <c r="AE71" s="3">
        <v>0</v>
      </c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  <c r="DT71" s="26"/>
      <c r="DU71" s="3"/>
      <c r="DV71" s="3"/>
      <c r="DW71" s="46">
        <v>8</v>
      </c>
    </row>
    <row r="72" spans="1:130" ht="20.25" hidden="1">
      <c r="A72" s="3">
        <v>1234</v>
      </c>
      <c r="B72" s="29">
        <v>41956</v>
      </c>
      <c r="C72" s="29"/>
      <c r="D72" s="31"/>
      <c r="E72" s="20"/>
      <c r="F72" s="20"/>
      <c r="G72" s="20"/>
      <c r="H72" s="4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31"/>
      <c r="Y72" s="31">
        <v>21</v>
      </c>
      <c r="Z72" s="31">
        <v>22</v>
      </c>
      <c r="AA72" s="31">
        <v>22</v>
      </c>
      <c r="AB72" s="31">
        <v>12</v>
      </c>
      <c r="AC72" s="31">
        <v>4</v>
      </c>
      <c r="AD72" s="31">
        <v>1</v>
      </c>
      <c r="AE72" s="31">
        <v>1</v>
      </c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  <c r="CV72" s="3"/>
      <c r="CW72" s="3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  <c r="DM72" s="3"/>
      <c r="DN72" s="3"/>
      <c r="DO72" s="3"/>
      <c r="DP72" s="3"/>
      <c r="DQ72" s="3"/>
      <c r="DR72" s="3"/>
      <c r="DS72" s="3"/>
      <c r="DT72" s="26"/>
      <c r="DU72" s="3"/>
      <c r="DV72" s="3"/>
      <c r="DW72" s="46">
        <v>9</v>
      </c>
    </row>
    <row r="73" spans="1:130" ht="20.25" hidden="1">
      <c r="A73" s="3">
        <v>1235</v>
      </c>
      <c r="B73" s="29">
        <v>41949</v>
      </c>
      <c r="C73" s="29"/>
      <c r="D73" s="31"/>
      <c r="E73" s="20"/>
      <c r="F73" s="20"/>
      <c r="G73" s="20"/>
      <c r="H73" s="4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31"/>
      <c r="Y73" s="31">
        <v>5</v>
      </c>
      <c r="Z73" s="31">
        <v>8</v>
      </c>
      <c r="AA73" s="31">
        <v>8</v>
      </c>
      <c r="AB73" s="31">
        <v>9</v>
      </c>
      <c r="AC73" s="31">
        <v>3</v>
      </c>
      <c r="AD73" s="31">
        <v>1</v>
      </c>
      <c r="AE73" s="31">
        <v>3</v>
      </c>
      <c r="AF73" s="63">
        <v>3</v>
      </c>
      <c r="AG73" s="4">
        <v>1</v>
      </c>
      <c r="AH73" s="4">
        <v>1</v>
      </c>
      <c r="AI73" s="3">
        <v>0</v>
      </c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  <c r="DT73" s="26"/>
      <c r="DU73" s="3"/>
      <c r="DV73" s="3"/>
      <c r="DW73" s="46">
        <v>11</v>
      </c>
      <c r="DZ73" s="6">
        <v>9.5714285714285712</v>
      </c>
    </row>
    <row r="74" spans="1:130" ht="20.25" hidden="1">
      <c r="A74" s="3">
        <v>1236</v>
      </c>
      <c r="B74" s="29">
        <v>41960</v>
      </c>
      <c r="C74" s="29"/>
      <c r="D74" s="31"/>
      <c r="E74" s="20"/>
      <c r="F74" s="20"/>
      <c r="G74" s="20"/>
      <c r="H74" s="4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31"/>
      <c r="Y74" s="31"/>
      <c r="Z74" s="31">
        <v>15</v>
      </c>
      <c r="AA74" s="31">
        <v>16</v>
      </c>
      <c r="AB74" s="31">
        <v>9</v>
      </c>
      <c r="AC74" s="31">
        <v>2</v>
      </c>
      <c r="AD74" s="31">
        <v>0</v>
      </c>
      <c r="AE74" s="31">
        <v>4</v>
      </c>
      <c r="AF74" s="63">
        <v>4</v>
      </c>
      <c r="AG74" s="31">
        <v>2</v>
      </c>
      <c r="AH74" s="3">
        <v>0</v>
      </c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3"/>
      <c r="CV74" s="3"/>
      <c r="CW74" s="3"/>
      <c r="CX74" s="3"/>
      <c r="CY74" s="3"/>
      <c r="CZ74" s="3"/>
      <c r="DA74" s="3"/>
      <c r="DB74" s="3"/>
      <c r="DC74" s="3"/>
      <c r="DD74" s="3"/>
      <c r="DE74" s="3"/>
      <c r="DF74" s="3"/>
      <c r="DG74" s="3"/>
      <c r="DH74" s="3"/>
      <c r="DI74" s="3"/>
      <c r="DJ74" s="3"/>
      <c r="DK74" s="3"/>
      <c r="DL74" s="3"/>
      <c r="DM74" s="3"/>
      <c r="DN74" s="3"/>
      <c r="DO74" s="3"/>
      <c r="DP74" s="3"/>
      <c r="DQ74" s="3"/>
      <c r="DR74" s="3"/>
      <c r="DS74" s="3"/>
      <c r="DT74" s="26"/>
      <c r="DU74" s="3"/>
      <c r="DV74" s="3"/>
      <c r="DW74" s="46">
        <v>9</v>
      </c>
      <c r="DZ74" s="6">
        <v>8</v>
      </c>
    </row>
    <row r="75" spans="1:130" ht="20.25" hidden="1">
      <c r="A75" s="3">
        <v>1237</v>
      </c>
      <c r="B75" s="29">
        <v>41967</v>
      </c>
      <c r="C75" s="29"/>
      <c r="D75" s="31"/>
      <c r="E75" s="20"/>
      <c r="F75" s="20"/>
      <c r="G75" s="20"/>
      <c r="H75" s="4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31"/>
      <c r="Y75" s="31"/>
      <c r="Z75" s="31"/>
      <c r="AA75" s="31">
        <v>23</v>
      </c>
      <c r="AB75" s="31">
        <v>16</v>
      </c>
      <c r="AC75" s="31">
        <v>2</v>
      </c>
      <c r="AD75" s="31">
        <v>0</v>
      </c>
      <c r="AE75" s="31">
        <v>3</v>
      </c>
      <c r="AF75" s="63">
        <v>3</v>
      </c>
      <c r="AG75" s="3">
        <v>0</v>
      </c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  <c r="DM75" s="3"/>
      <c r="DN75" s="3"/>
      <c r="DO75" s="3"/>
      <c r="DP75" s="3"/>
      <c r="DQ75" s="3"/>
      <c r="DR75" s="3"/>
      <c r="DS75" s="3"/>
      <c r="DT75" s="26"/>
      <c r="DU75" s="3"/>
      <c r="DV75" s="3"/>
      <c r="DW75" s="46">
        <v>6</v>
      </c>
      <c r="DZ75" s="6">
        <v>7</v>
      </c>
    </row>
    <row r="76" spans="1:130" ht="20.25" hidden="1">
      <c r="A76" s="3">
        <v>1238</v>
      </c>
      <c r="B76" s="29">
        <v>41964</v>
      </c>
      <c r="C76" s="29"/>
      <c r="D76" s="31"/>
      <c r="E76" s="20"/>
      <c r="F76" s="20"/>
      <c r="G76" s="20"/>
      <c r="H76" s="4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31"/>
      <c r="Y76" s="31"/>
      <c r="Z76" s="31"/>
      <c r="AA76" s="31">
        <v>30</v>
      </c>
      <c r="AB76" s="31">
        <v>21</v>
      </c>
      <c r="AC76" s="31">
        <v>10</v>
      </c>
      <c r="AD76" s="31">
        <v>1</v>
      </c>
      <c r="AE76" s="31">
        <v>4</v>
      </c>
      <c r="AF76" s="63">
        <v>4</v>
      </c>
      <c r="AG76" s="31">
        <v>1</v>
      </c>
      <c r="AH76" s="31">
        <v>1</v>
      </c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  <c r="DT76" s="26"/>
      <c r="DU76" s="3"/>
      <c r="DV76" s="3"/>
      <c r="DW76" s="46">
        <v>9</v>
      </c>
      <c r="DZ76" s="6">
        <v>7.4285714285714288</v>
      </c>
    </row>
    <row r="77" spans="1:130" ht="20.25" hidden="1">
      <c r="A77" s="3">
        <v>1239</v>
      </c>
      <c r="B77" s="29">
        <v>41970</v>
      </c>
      <c r="C77" s="29"/>
      <c r="D77" s="31"/>
      <c r="E77" s="20"/>
      <c r="F77" s="20"/>
      <c r="G77" s="20"/>
      <c r="H77" s="4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31">
        <v>12</v>
      </c>
      <c r="AC77" s="31">
        <v>11</v>
      </c>
      <c r="AD77" s="31">
        <v>12</v>
      </c>
      <c r="AE77" s="31">
        <v>8</v>
      </c>
      <c r="AF77" s="31">
        <v>5</v>
      </c>
      <c r="AG77" s="31">
        <v>1</v>
      </c>
      <c r="AH77" s="31">
        <v>1</v>
      </c>
      <c r="AI77" s="31">
        <v>2</v>
      </c>
      <c r="AJ77" s="3">
        <v>0</v>
      </c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  <c r="DT77" s="26"/>
      <c r="DU77" s="3"/>
      <c r="DV77" s="3"/>
      <c r="DW77" s="46">
        <v>9</v>
      </c>
      <c r="DZ77" s="6">
        <v>6.5714285714285712</v>
      </c>
    </row>
    <row r="78" spans="1:130" ht="20.25" hidden="1">
      <c r="A78" s="3">
        <v>1240</v>
      </c>
      <c r="B78" s="29">
        <v>41977</v>
      </c>
      <c r="C78" s="29"/>
      <c r="D78" s="31"/>
      <c r="E78" s="20"/>
      <c r="F78" s="20"/>
      <c r="G78" s="20"/>
      <c r="H78" s="4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31">
        <v>16</v>
      </c>
      <c r="AD78" s="31">
        <v>8</v>
      </c>
      <c r="AE78" s="31">
        <v>6</v>
      </c>
      <c r="AF78" s="63">
        <v>6</v>
      </c>
      <c r="AG78" s="31">
        <v>2</v>
      </c>
      <c r="AH78" s="31">
        <v>2</v>
      </c>
      <c r="AI78" s="31">
        <v>1</v>
      </c>
      <c r="AJ78" s="3">
        <v>0</v>
      </c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  <c r="DT78" s="26"/>
      <c r="DU78" s="3"/>
      <c r="DV78" s="3"/>
      <c r="DW78" s="46">
        <v>8</v>
      </c>
      <c r="DZ78" s="6">
        <v>5.5714285714285712</v>
      </c>
    </row>
    <row r="79" spans="1:130" ht="20.25" hidden="1">
      <c r="A79" s="3">
        <v>1019</v>
      </c>
      <c r="B79" s="29">
        <v>41977</v>
      </c>
      <c r="C79" s="29"/>
      <c r="D79" s="31"/>
      <c r="E79" s="20"/>
      <c r="F79" s="20"/>
      <c r="G79" s="20"/>
      <c r="H79" s="4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31">
        <v>2</v>
      </c>
      <c r="AD79" s="31">
        <v>5</v>
      </c>
      <c r="AE79" s="31">
        <v>4</v>
      </c>
      <c r="AF79" s="63">
        <v>4</v>
      </c>
      <c r="AG79" s="31">
        <v>2</v>
      </c>
      <c r="AH79" s="3">
        <v>0</v>
      </c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>
        <v>1</v>
      </c>
      <c r="AV79" s="3">
        <v>1</v>
      </c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  <c r="CV79" s="3"/>
      <c r="CW79" s="3"/>
      <c r="CX79" s="3"/>
      <c r="CY79" s="3"/>
      <c r="CZ79" s="3"/>
      <c r="DA79" s="3"/>
      <c r="DB79" s="3"/>
      <c r="DC79" s="3"/>
      <c r="DD79" s="3"/>
      <c r="DE79" s="3"/>
      <c r="DF79" s="3"/>
      <c r="DG79" s="3"/>
      <c r="DH79" s="3"/>
      <c r="DI79" s="3"/>
      <c r="DJ79" s="3"/>
      <c r="DK79" s="3"/>
      <c r="DL79" s="3"/>
      <c r="DM79" s="3"/>
      <c r="DN79" s="3"/>
      <c r="DO79" s="3"/>
      <c r="DP79" s="3"/>
      <c r="DQ79" s="3"/>
      <c r="DR79" s="3"/>
      <c r="DS79" s="3"/>
      <c r="DT79" s="26"/>
      <c r="DU79" s="62"/>
      <c r="DV79" s="3"/>
      <c r="DW79" s="46">
        <v>6</v>
      </c>
      <c r="DZ79" s="6">
        <v>5.5714285714285712</v>
      </c>
    </row>
    <row r="80" spans="1:130" ht="20.25" hidden="1">
      <c r="A80" s="3">
        <v>1241</v>
      </c>
      <c r="B80" s="29">
        <v>41991</v>
      </c>
      <c r="C80" s="29"/>
      <c r="D80" s="31"/>
      <c r="E80" s="20"/>
      <c r="F80" s="20"/>
      <c r="G80" s="20"/>
      <c r="H80" s="4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31"/>
      <c r="AD80" s="31">
        <v>18</v>
      </c>
      <c r="AE80" s="31">
        <v>8</v>
      </c>
      <c r="AF80" s="63">
        <v>8</v>
      </c>
      <c r="AG80" s="31">
        <v>3</v>
      </c>
      <c r="AH80" s="31">
        <v>2</v>
      </c>
      <c r="AI80" s="31">
        <v>2</v>
      </c>
      <c r="AJ80" s="31">
        <v>2</v>
      </c>
      <c r="AK80" s="31">
        <v>2</v>
      </c>
      <c r="AL80" s="31">
        <v>2</v>
      </c>
      <c r="AM80" s="31">
        <v>3</v>
      </c>
      <c r="AN80" s="31">
        <v>1</v>
      </c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3"/>
      <c r="CV80" s="3"/>
      <c r="CW80" s="3"/>
      <c r="CX80" s="3"/>
      <c r="CY80" s="3"/>
      <c r="CZ80" s="3"/>
      <c r="DA80" s="3"/>
      <c r="DB80" s="3"/>
      <c r="DC80" s="3"/>
      <c r="DD80" s="3"/>
      <c r="DE80" s="3"/>
      <c r="DF80" s="3"/>
      <c r="DG80" s="3"/>
      <c r="DH80" s="3"/>
      <c r="DI80" s="3"/>
      <c r="DJ80" s="3"/>
      <c r="DK80" s="3"/>
      <c r="DL80" s="3"/>
      <c r="DM80" s="3"/>
      <c r="DN80" s="3"/>
      <c r="DO80" s="3"/>
      <c r="DP80" s="3"/>
      <c r="DQ80" s="3"/>
      <c r="DR80" s="3"/>
      <c r="DS80" s="3"/>
      <c r="DT80" s="26"/>
      <c r="DU80" s="3"/>
      <c r="DV80" s="3"/>
      <c r="DW80" s="46">
        <v>11</v>
      </c>
      <c r="DZ80" s="6">
        <v>3.5714285714285716</v>
      </c>
    </row>
    <row r="81" spans="1:130" ht="20.25" hidden="1">
      <c r="A81" s="3">
        <v>1242</v>
      </c>
      <c r="B81" s="29">
        <v>41991</v>
      </c>
      <c r="C81" s="29"/>
      <c r="D81" s="31"/>
      <c r="E81" s="20"/>
      <c r="F81" s="20"/>
      <c r="G81" s="20"/>
      <c r="H81" s="4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31"/>
      <c r="AD81" s="31">
        <v>21</v>
      </c>
      <c r="AE81" s="31">
        <v>7</v>
      </c>
      <c r="AF81" s="63">
        <v>7</v>
      </c>
      <c r="AG81" s="31">
        <v>4</v>
      </c>
      <c r="AH81" s="31">
        <v>1</v>
      </c>
      <c r="AI81" s="31">
        <v>2</v>
      </c>
      <c r="AJ81" s="31">
        <v>2</v>
      </c>
      <c r="AK81" s="31">
        <v>1</v>
      </c>
      <c r="AL81" s="31">
        <v>1</v>
      </c>
      <c r="AM81" s="3">
        <v>0</v>
      </c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  <c r="CV81" s="3"/>
      <c r="CW81" s="3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  <c r="DM81" s="3"/>
      <c r="DN81" s="3"/>
      <c r="DO81" s="3"/>
      <c r="DP81" s="3"/>
      <c r="DQ81" s="3"/>
      <c r="DR81" s="3"/>
      <c r="DS81" s="3"/>
      <c r="DT81" s="26"/>
      <c r="DU81" s="3"/>
      <c r="DV81" s="3"/>
      <c r="DW81" s="46">
        <v>9</v>
      </c>
      <c r="DZ81" s="6">
        <v>3.5714285714285716</v>
      </c>
    </row>
    <row r="82" spans="1:130" ht="20.25" hidden="1">
      <c r="A82" s="3">
        <v>1243</v>
      </c>
      <c r="B82" s="29">
        <v>41991</v>
      </c>
      <c r="C82" s="29"/>
      <c r="D82" s="31"/>
      <c r="E82" s="20"/>
      <c r="F82" s="20"/>
      <c r="G82" s="20"/>
      <c r="H82" s="4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31">
        <v>9</v>
      </c>
      <c r="AF82" s="63">
        <v>9</v>
      </c>
      <c r="AG82" s="31">
        <v>5</v>
      </c>
      <c r="AH82" s="31">
        <v>4</v>
      </c>
      <c r="AI82" s="31">
        <v>2</v>
      </c>
      <c r="AJ82" s="31">
        <v>1</v>
      </c>
      <c r="AK82" s="31">
        <v>1</v>
      </c>
      <c r="AL82" s="31">
        <v>1</v>
      </c>
      <c r="AM82" s="31">
        <v>3</v>
      </c>
      <c r="AN82" s="31">
        <v>2</v>
      </c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3"/>
      <c r="CV82" s="3"/>
      <c r="CW82" s="3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  <c r="DM82" s="3"/>
      <c r="DN82" s="3"/>
      <c r="DO82" s="3"/>
      <c r="DP82" s="3"/>
      <c r="DQ82" s="3"/>
      <c r="DR82" s="3"/>
      <c r="DS82" s="3"/>
      <c r="DT82" s="26"/>
      <c r="DU82" s="3"/>
      <c r="DV82" s="3"/>
      <c r="DW82" s="46">
        <v>11</v>
      </c>
      <c r="DZ82" s="6">
        <v>3.5714285714285716</v>
      </c>
    </row>
    <row r="83" spans="1:130" ht="20.25" hidden="1">
      <c r="A83" s="3">
        <v>1244</v>
      </c>
      <c r="B83" s="29">
        <v>41992</v>
      </c>
      <c r="C83" s="29"/>
      <c r="D83" s="31"/>
      <c r="E83" s="20"/>
      <c r="F83" s="20"/>
      <c r="G83" s="20"/>
      <c r="H83" s="4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31">
        <v>13</v>
      </c>
      <c r="AF83" s="63">
        <v>13</v>
      </c>
      <c r="AG83" s="31">
        <v>4</v>
      </c>
      <c r="AH83" s="31">
        <v>2</v>
      </c>
      <c r="AI83" s="31">
        <v>3</v>
      </c>
      <c r="AJ83" s="3">
        <v>0</v>
      </c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  <c r="CV83" s="3"/>
      <c r="CW83" s="3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  <c r="DM83" s="3"/>
      <c r="DN83" s="3"/>
      <c r="DO83" s="3"/>
      <c r="DP83" s="3"/>
      <c r="DQ83" s="3"/>
      <c r="DR83" s="3"/>
      <c r="DS83" s="3"/>
      <c r="DT83" s="26"/>
      <c r="DU83" s="3"/>
      <c r="DV83" s="3"/>
      <c r="DW83" s="46">
        <v>6</v>
      </c>
      <c r="DZ83" s="6">
        <v>3.4285714285714284</v>
      </c>
    </row>
    <row r="84" spans="1:130" ht="20.25" hidden="1">
      <c r="A84" s="3">
        <v>1245</v>
      </c>
      <c r="B84" s="29">
        <v>41992</v>
      </c>
      <c r="C84" s="29"/>
      <c r="D84" s="31"/>
      <c r="E84" s="20"/>
      <c r="F84" s="20"/>
      <c r="G84" s="20"/>
      <c r="H84" s="4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31">
        <v>11</v>
      </c>
      <c r="AF84" s="63">
        <v>13</v>
      </c>
      <c r="AG84" s="31">
        <v>9</v>
      </c>
      <c r="AH84" s="31">
        <v>8</v>
      </c>
      <c r="AI84" s="31">
        <v>5</v>
      </c>
      <c r="AJ84" s="31">
        <v>3</v>
      </c>
      <c r="AK84" s="31">
        <v>3</v>
      </c>
      <c r="AL84" s="31">
        <v>3</v>
      </c>
      <c r="AM84" s="31">
        <v>2</v>
      </c>
      <c r="AN84" s="31">
        <v>2</v>
      </c>
      <c r="AO84" s="31">
        <v>2</v>
      </c>
      <c r="AP84" s="31"/>
      <c r="AQ84" s="3">
        <v>1</v>
      </c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  <c r="CV84" s="3"/>
      <c r="CW84" s="3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  <c r="DT84" s="26"/>
      <c r="DU84" s="3"/>
      <c r="DV84" s="3"/>
      <c r="DW84" s="46">
        <v>12</v>
      </c>
      <c r="DZ84" s="6">
        <v>3.4285714285714284</v>
      </c>
    </row>
    <row r="85" spans="1:130" ht="20.25" hidden="1">
      <c r="A85" s="3">
        <v>1246</v>
      </c>
      <c r="B85" s="29">
        <v>42012</v>
      </c>
      <c r="C85" s="29"/>
      <c r="D85" s="31"/>
      <c r="E85" s="20"/>
      <c r="F85" s="20"/>
      <c r="G85" s="20"/>
      <c r="H85" s="4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31"/>
      <c r="AF85" s="31">
        <v>14</v>
      </c>
      <c r="AG85" s="31">
        <v>11</v>
      </c>
      <c r="AH85" s="31">
        <v>9</v>
      </c>
      <c r="AI85" s="31">
        <v>4</v>
      </c>
      <c r="AJ85" s="31">
        <v>3</v>
      </c>
      <c r="AK85" s="31">
        <v>7</v>
      </c>
      <c r="AL85" s="31">
        <v>4</v>
      </c>
      <c r="AM85" s="31">
        <v>1</v>
      </c>
      <c r="AN85" s="31">
        <v>1</v>
      </c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  <c r="DT85" s="26"/>
      <c r="DU85" s="3"/>
      <c r="DV85" s="3"/>
      <c r="DW85" s="46">
        <v>10</v>
      </c>
      <c r="DZ85" s="6">
        <v>0.5714285714285714</v>
      </c>
    </row>
    <row r="86" spans="1:130" ht="20.25" hidden="1">
      <c r="A86" s="3">
        <v>1247</v>
      </c>
      <c r="B86" s="29">
        <v>42019</v>
      </c>
      <c r="C86" s="29"/>
      <c r="D86" s="31"/>
      <c r="E86" s="20"/>
      <c r="F86" s="20"/>
      <c r="G86" s="20"/>
      <c r="H86" s="4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31"/>
      <c r="AF86" s="31"/>
      <c r="AG86" s="31">
        <v>13</v>
      </c>
      <c r="AH86" s="31">
        <v>10</v>
      </c>
      <c r="AI86" s="31">
        <v>8</v>
      </c>
      <c r="AJ86" s="31">
        <v>6</v>
      </c>
      <c r="AK86" s="31">
        <v>4</v>
      </c>
      <c r="AL86" s="31">
        <v>4</v>
      </c>
      <c r="AM86" s="31">
        <v>3</v>
      </c>
      <c r="AN86" s="31">
        <v>3</v>
      </c>
      <c r="AO86" s="31">
        <v>2</v>
      </c>
      <c r="AP86" s="31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26"/>
      <c r="DU86" s="3"/>
      <c r="DV86" s="3"/>
      <c r="DW86" s="46">
        <v>10</v>
      </c>
    </row>
    <row r="87" spans="1:130" ht="20.25" hidden="1">
      <c r="A87" s="3">
        <v>1201</v>
      </c>
      <c r="B87" s="29">
        <v>42018</v>
      </c>
      <c r="C87" s="29"/>
      <c r="D87" s="31"/>
      <c r="E87" s="20"/>
      <c r="F87" s="20"/>
      <c r="G87" s="20"/>
      <c r="H87" s="4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31">
        <v>10</v>
      </c>
      <c r="AH87" s="31">
        <v>13</v>
      </c>
      <c r="AI87" s="31">
        <v>14</v>
      </c>
      <c r="AJ87" s="31">
        <v>14</v>
      </c>
      <c r="AK87" s="31">
        <v>13</v>
      </c>
      <c r="AL87" s="31">
        <v>14</v>
      </c>
      <c r="AM87" s="31">
        <v>11</v>
      </c>
      <c r="AN87" s="31">
        <v>5</v>
      </c>
      <c r="AO87" s="31">
        <v>2</v>
      </c>
      <c r="AP87" s="31"/>
      <c r="AQ87" s="31">
        <v>2</v>
      </c>
      <c r="AR87" s="31">
        <v>1</v>
      </c>
      <c r="AS87" s="3">
        <v>0</v>
      </c>
      <c r="AT87" s="3"/>
      <c r="AU87" s="3">
        <v>1</v>
      </c>
      <c r="AV87" s="3">
        <v>1</v>
      </c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26"/>
      <c r="DU87" s="62"/>
      <c r="DV87" s="3"/>
      <c r="DW87" s="46">
        <v>13</v>
      </c>
    </row>
    <row r="88" spans="1:130" ht="20.25" hidden="1">
      <c r="A88" s="3">
        <v>1248</v>
      </c>
      <c r="B88" s="29">
        <v>42025</v>
      </c>
      <c r="C88" s="29"/>
      <c r="D88" s="31"/>
      <c r="E88" s="20"/>
      <c r="F88" s="20"/>
      <c r="G88" s="20"/>
      <c r="H88" s="4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31" t="s">
        <v>0</v>
      </c>
      <c r="AH88" s="31">
        <v>10</v>
      </c>
      <c r="AI88" s="31">
        <v>8</v>
      </c>
      <c r="AJ88" s="31">
        <v>3</v>
      </c>
      <c r="AK88" s="31">
        <v>1</v>
      </c>
      <c r="AL88" s="31">
        <v>1</v>
      </c>
      <c r="AM88" s="31">
        <v>1</v>
      </c>
      <c r="AN88" s="31">
        <v>1</v>
      </c>
      <c r="AO88" s="31">
        <v>1</v>
      </c>
      <c r="AP88" s="31"/>
      <c r="AQ88" s="3">
        <v>1</v>
      </c>
      <c r="AR88" s="3"/>
      <c r="AS88" s="3"/>
      <c r="AT88" s="3"/>
      <c r="AU88" s="3">
        <v>2</v>
      </c>
      <c r="AV88" s="3">
        <v>2</v>
      </c>
      <c r="AW88" s="3">
        <v>1</v>
      </c>
      <c r="AX88" s="3">
        <v>1</v>
      </c>
      <c r="AY88" s="3">
        <v>1</v>
      </c>
      <c r="AZ88" s="3">
        <v>1</v>
      </c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  <c r="DM88" s="3"/>
      <c r="DN88" s="3"/>
      <c r="DO88" s="3"/>
      <c r="DP88" s="3"/>
      <c r="DQ88" s="3"/>
      <c r="DR88" s="3"/>
      <c r="DS88" s="3"/>
      <c r="DT88" s="56"/>
      <c r="DU88" s="62"/>
      <c r="DV88" s="56"/>
      <c r="DW88" s="46">
        <v>10</v>
      </c>
    </row>
    <row r="89" spans="1:130" ht="20.25" hidden="1">
      <c r="A89" s="3">
        <v>1249</v>
      </c>
      <c r="B89" s="29">
        <v>42025</v>
      </c>
      <c r="C89" s="29"/>
      <c r="D89" s="31"/>
      <c r="E89" s="20"/>
      <c r="F89" s="20"/>
      <c r="G89" s="20"/>
      <c r="H89" s="4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31">
        <v>9</v>
      </c>
      <c r="AI89" s="31">
        <v>8</v>
      </c>
      <c r="AJ89" s="31">
        <v>6</v>
      </c>
      <c r="AK89" s="31">
        <v>6</v>
      </c>
      <c r="AL89" s="31">
        <v>5</v>
      </c>
      <c r="AM89" s="31">
        <v>2</v>
      </c>
      <c r="AN89" s="31">
        <v>2</v>
      </c>
      <c r="AO89" s="31">
        <v>1</v>
      </c>
      <c r="AP89" s="31"/>
      <c r="AQ89" s="4">
        <v>1</v>
      </c>
      <c r="AR89" s="3">
        <v>0</v>
      </c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  <c r="CV89" s="3"/>
      <c r="CW89" s="3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  <c r="DM89" s="3"/>
      <c r="DN89" s="3"/>
      <c r="DO89" s="3"/>
      <c r="DP89" s="3"/>
      <c r="DQ89" s="3"/>
      <c r="DR89" s="3"/>
      <c r="DS89" s="3"/>
      <c r="DT89" s="56"/>
      <c r="DU89" s="56"/>
      <c r="DV89" s="56"/>
      <c r="DW89" s="46">
        <v>11</v>
      </c>
    </row>
    <row r="90" spans="1:130" ht="20.25" hidden="1">
      <c r="A90" s="3">
        <v>1250</v>
      </c>
      <c r="B90" s="29">
        <v>42032</v>
      </c>
      <c r="C90" s="29"/>
      <c r="D90" s="31"/>
      <c r="E90" s="20"/>
      <c r="F90" s="20"/>
      <c r="G90" s="20"/>
      <c r="H90" s="4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31"/>
      <c r="AI90" s="31">
        <v>9</v>
      </c>
      <c r="AJ90" s="31">
        <v>6</v>
      </c>
      <c r="AK90" s="31">
        <v>7</v>
      </c>
      <c r="AL90" s="31">
        <v>3</v>
      </c>
      <c r="AM90" s="31">
        <v>4</v>
      </c>
      <c r="AN90" s="31">
        <v>1</v>
      </c>
      <c r="AO90" s="31">
        <v>1</v>
      </c>
      <c r="AP90" s="31"/>
      <c r="AQ90" s="31">
        <v>1</v>
      </c>
      <c r="AR90" s="31">
        <v>1</v>
      </c>
      <c r="AS90" s="3">
        <v>0</v>
      </c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3"/>
      <c r="CV90" s="3"/>
      <c r="CW90" s="3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  <c r="DM90" s="3"/>
      <c r="DN90" s="3"/>
      <c r="DO90" s="3"/>
      <c r="DP90" s="3"/>
      <c r="DQ90" s="3"/>
      <c r="DR90" s="3"/>
      <c r="DS90" s="3"/>
      <c r="DT90" s="56"/>
      <c r="DU90" s="56"/>
      <c r="DV90" s="56"/>
      <c r="DW90" s="46">
        <v>11</v>
      </c>
    </row>
    <row r="91" spans="1:130" ht="20.25" hidden="1">
      <c r="A91" s="3">
        <v>1251</v>
      </c>
      <c r="B91" s="29">
        <v>42032</v>
      </c>
      <c r="C91" s="29"/>
      <c r="D91" s="31"/>
      <c r="E91" s="20"/>
      <c r="F91" s="20"/>
      <c r="G91" s="20"/>
      <c r="H91" s="4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31"/>
      <c r="AI91" s="31"/>
      <c r="AJ91" s="31">
        <v>7</v>
      </c>
      <c r="AK91" s="31">
        <v>9</v>
      </c>
      <c r="AL91" s="31">
        <v>4</v>
      </c>
      <c r="AM91" s="31">
        <v>2</v>
      </c>
      <c r="AN91" s="31">
        <v>3</v>
      </c>
      <c r="AO91" s="31">
        <v>3</v>
      </c>
      <c r="AP91" s="31"/>
      <c r="AQ91" s="3">
        <v>0</v>
      </c>
      <c r="AR91" s="3"/>
      <c r="AS91" s="3"/>
      <c r="AT91" s="3"/>
      <c r="AU91" s="3">
        <v>1</v>
      </c>
      <c r="AV91" s="3">
        <v>1</v>
      </c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56"/>
      <c r="DU91" s="62"/>
      <c r="DV91" s="56"/>
      <c r="DW91" s="46">
        <v>9</v>
      </c>
    </row>
    <row r="92" spans="1:130" ht="20.25" hidden="1">
      <c r="A92" s="3">
        <v>1252</v>
      </c>
      <c r="B92" s="29">
        <v>42037</v>
      </c>
      <c r="C92" s="29"/>
      <c r="D92" s="31"/>
      <c r="E92" s="20"/>
      <c r="F92" s="20"/>
      <c r="G92" s="20"/>
      <c r="H92" s="4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31"/>
      <c r="AI92" s="31"/>
      <c r="AJ92" s="31">
        <v>7</v>
      </c>
      <c r="AK92" s="31">
        <v>10</v>
      </c>
      <c r="AL92" s="31">
        <v>4</v>
      </c>
      <c r="AM92" s="31">
        <v>1</v>
      </c>
      <c r="AN92" s="31">
        <v>2</v>
      </c>
      <c r="AO92" s="31">
        <v>2</v>
      </c>
      <c r="AP92" s="31"/>
      <c r="AQ92" s="31">
        <v>1</v>
      </c>
      <c r="AR92" s="3">
        <v>0</v>
      </c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  <c r="CV92" s="3"/>
      <c r="CW92" s="3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  <c r="DT92" s="56"/>
      <c r="DU92" s="56"/>
      <c r="DV92" s="56"/>
      <c r="DW92" s="46">
        <v>9</v>
      </c>
    </row>
    <row r="93" spans="1:130" ht="20.25" hidden="1">
      <c r="A93" s="3">
        <v>1253</v>
      </c>
      <c r="B93" s="29">
        <v>42044</v>
      </c>
      <c r="C93" s="29"/>
      <c r="D93" s="31"/>
      <c r="E93" s="20"/>
      <c r="F93" s="20"/>
      <c r="G93" s="20"/>
      <c r="H93" s="4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31">
        <v>8</v>
      </c>
      <c r="AK93" s="31">
        <v>10</v>
      </c>
      <c r="AL93" s="31">
        <v>10</v>
      </c>
      <c r="AM93" s="31">
        <v>1</v>
      </c>
      <c r="AN93" s="31">
        <v>3</v>
      </c>
      <c r="AO93" s="31">
        <v>1</v>
      </c>
      <c r="AP93" s="31"/>
      <c r="AQ93" s="31">
        <v>1</v>
      </c>
      <c r="AR93" s="3"/>
      <c r="AS93" s="3"/>
      <c r="AT93" s="3"/>
      <c r="AU93" s="3">
        <v>1</v>
      </c>
      <c r="AV93" s="3">
        <v>1</v>
      </c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  <c r="DT93" s="56"/>
      <c r="DU93" s="62"/>
      <c r="DV93" s="56"/>
      <c r="DW93" s="46">
        <v>8</v>
      </c>
    </row>
    <row r="94" spans="1:130" ht="20.25" hidden="1">
      <c r="A94" s="3">
        <v>1254</v>
      </c>
      <c r="B94" s="29">
        <v>42044</v>
      </c>
      <c r="C94" s="29"/>
      <c r="D94" s="31"/>
      <c r="E94" s="20"/>
      <c r="F94" s="20"/>
      <c r="G94" s="20"/>
      <c r="H94" s="4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31">
        <v>8</v>
      </c>
      <c r="AK94" s="31">
        <v>10</v>
      </c>
      <c r="AL94" s="31">
        <v>3</v>
      </c>
      <c r="AM94" s="31">
        <v>1</v>
      </c>
      <c r="AN94" s="31">
        <v>1</v>
      </c>
      <c r="AO94" s="31">
        <v>1</v>
      </c>
      <c r="AP94" s="31"/>
      <c r="AQ94" s="31">
        <v>2</v>
      </c>
      <c r="AR94" s="31">
        <v>2</v>
      </c>
      <c r="AS94" s="31">
        <v>2</v>
      </c>
      <c r="AT94" s="31">
        <v>0</v>
      </c>
      <c r="AU94" s="3">
        <v>1</v>
      </c>
      <c r="AV94" s="3">
        <v>1</v>
      </c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3"/>
      <c r="CV94" s="3"/>
      <c r="CW94" s="3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  <c r="DM94" s="3"/>
      <c r="DN94" s="3"/>
      <c r="DO94" s="3"/>
      <c r="DP94" s="3"/>
      <c r="DQ94" s="3"/>
      <c r="DR94" s="3"/>
      <c r="DS94" s="3"/>
      <c r="DT94" s="56"/>
      <c r="DU94" s="62"/>
      <c r="DV94" s="56"/>
      <c r="DW94" s="46">
        <v>10</v>
      </c>
    </row>
    <row r="95" spans="1:130" ht="20.25" hidden="1">
      <c r="A95" s="3">
        <v>1255</v>
      </c>
      <c r="B95" s="29">
        <v>42047</v>
      </c>
      <c r="C95" s="29"/>
      <c r="D95" s="31"/>
      <c r="E95" s="20"/>
      <c r="F95" s="20"/>
      <c r="G95" s="20"/>
      <c r="H95" s="4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31">
        <v>13</v>
      </c>
      <c r="AL95" s="31">
        <v>12</v>
      </c>
      <c r="AM95" s="31">
        <v>7</v>
      </c>
      <c r="AN95" s="31">
        <v>9</v>
      </c>
      <c r="AO95" s="31">
        <v>6</v>
      </c>
      <c r="AP95" s="31"/>
      <c r="AQ95" s="31">
        <v>2</v>
      </c>
      <c r="AR95" s="31">
        <v>1</v>
      </c>
      <c r="AS95" s="31">
        <v>1</v>
      </c>
      <c r="AT95" s="31">
        <v>1</v>
      </c>
      <c r="AU95" s="31">
        <v>3</v>
      </c>
      <c r="AV95" s="31">
        <v>3</v>
      </c>
      <c r="AW95" s="3">
        <v>0</v>
      </c>
      <c r="AX95" s="56"/>
      <c r="AY95" s="56"/>
      <c r="AZ95" s="56"/>
      <c r="BA95" s="56"/>
      <c r="BB95" s="56"/>
      <c r="BC95" s="56"/>
      <c r="BD95" s="56"/>
      <c r="BE95" s="56"/>
      <c r="BF95" s="56"/>
      <c r="BG95" s="56"/>
      <c r="BH95" s="56"/>
      <c r="BI95" s="56"/>
      <c r="BJ95" s="56"/>
      <c r="BK95" s="56"/>
      <c r="BL95" s="56"/>
      <c r="BM95" s="56"/>
      <c r="BN95" s="56"/>
      <c r="BO95" s="56"/>
      <c r="BP95" s="56"/>
      <c r="BQ95" s="56"/>
      <c r="BR95" s="56"/>
      <c r="BS95" s="56"/>
      <c r="BT95" s="56"/>
      <c r="BU95" s="56"/>
      <c r="BV95" s="56"/>
      <c r="BW95" s="56"/>
      <c r="BX95" s="56"/>
      <c r="BY95" s="56"/>
      <c r="BZ95" s="56"/>
      <c r="CA95" s="56"/>
      <c r="CB95" s="56"/>
      <c r="CC95" s="56"/>
      <c r="CD95" s="56"/>
      <c r="CE95" s="56"/>
      <c r="CF95" s="56"/>
      <c r="CG95" s="56"/>
      <c r="CH95" s="56"/>
      <c r="CI95" s="56"/>
      <c r="CJ95" s="56"/>
      <c r="CK95" s="56"/>
      <c r="CL95" s="56"/>
      <c r="CM95" s="56"/>
      <c r="CN95" s="56"/>
      <c r="CO95" s="56"/>
      <c r="CP95" s="56"/>
      <c r="CQ95" s="56"/>
      <c r="CR95" s="56"/>
      <c r="CS95" s="56"/>
      <c r="CT95" s="56"/>
      <c r="CU95" s="56"/>
      <c r="CV95" s="56"/>
      <c r="CW95" s="56"/>
      <c r="CX95" s="56"/>
      <c r="CY95" s="56"/>
      <c r="CZ95" s="56"/>
      <c r="DA95" s="56"/>
      <c r="DB95" s="56"/>
      <c r="DC95" s="56"/>
      <c r="DD95" s="56"/>
      <c r="DE95" s="56"/>
      <c r="DF95" s="56"/>
      <c r="DG95" s="56"/>
      <c r="DH95" s="56"/>
      <c r="DI95" s="56"/>
      <c r="DJ95" s="56"/>
      <c r="DK95" s="56"/>
      <c r="DL95" s="56"/>
      <c r="DM95" s="56"/>
      <c r="DN95" s="56"/>
      <c r="DO95" s="56"/>
      <c r="DP95" s="56"/>
      <c r="DQ95" s="56"/>
      <c r="DR95" s="56"/>
      <c r="DS95" s="56"/>
      <c r="DT95" s="62"/>
      <c r="DU95" s="56" t="s">
        <v>0</v>
      </c>
      <c r="DV95" s="46"/>
      <c r="DW95" s="46">
        <v>12</v>
      </c>
    </row>
    <row r="96" spans="1:130" ht="20.25" hidden="1">
      <c r="A96" s="3">
        <v>1256</v>
      </c>
      <c r="B96" s="29">
        <v>42055</v>
      </c>
      <c r="C96" s="29"/>
      <c r="D96" s="31"/>
      <c r="E96" s="20"/>
      <c r="F96" s="20"/>
      <c r="G96" s="20"/>
      <c r="H96" s="4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31">
        <v>24</v>
      </c>
      <c r="AM96" s="31">
        <v>7</v>
      </c>
      <c r="AN96" s="31">
        <v>7</v>
      </c>
      <c r="AO96" s="31">
        <v>6</v>
      </c>
      <c r="AP96" s="31"/>
      <c r="AQ96" s="31">
        <v>3</v>
      </c>
      <c r="AR96" s="31">
        <v>1</v>
      </c>
      <c r="AS96" s="31">
        <v>1</v>
      </c>
      <c r="AT96" s="31">
        <v>2</v>
      </c>
      <c r="AU96" s="31">
        <v>2</v>
      </c>
      <c r="AV96" s="31">
        <v>2</v>
      </c>
      <c r="AW96" s="31">
        <v>1</v>
      </c>
      <c r="AX96" s="3">
        <v>0</v>
      </c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56"/>
      <c r="DU96" s="62" t="s">
        <v>0</v>
      </c>
      <c r="DV96" s="56"/>
      <c r="DW96" s="46">
        <v>12</v>
      </c>
    </row>
    <row r="97" spans="1:127" ht="20.25" hidden="1">
      <c r="A97" s="3">
        <v>1257</v>
      </c>
      <c r="B97" s="29">
        <v>42055</v>
      </c>
      <c r="C97" s="29"/>
      <c r="D97" s="31"/>
      <c r="E97" s="20"/>
      <c r="F97" s="20"/>
      <c r="G97" s="20"/>
      <c r="H97" s="4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31">
        <v>12</v>
      </c>
      <c r="AN97" s="31">
        <v>11</v>
      </c>
      <c r="AO97" s="31">
        <v>9</v>
      </c>
      <c r="AP97" s="31"/>
      <c r="AQ97" s="31">
        <v>3</v>
      </c>
      <c r="AR97" s="31">
        <v>3</v>
      </c>
      <c r="AS97" s="31">
        <v>3</v>
      </c>
      <c r="AT97" s="31">
        <v>4</v>
      </c>
      <c r="AU97" s="31">
        <v>2</v>
      </c>
      <c r="AV97" s="31">
        <v>2</v>
      </c>
      <c r="AW97" s="31">
        <v>1</v>
      </c>
      <c r="AX97" s="31">
        <v>1</v>
      </c>
      <c r="AY97" s="3">
        <v>0</v>
      </c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  <c r="CV97" s="3"/>
      <c r="CW97" s="3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  <c r="DM97" s="3"/>
      <c r="DN97" s="3"/>
      <c r="DO97" s="3"/>
      <c r="DP97" s="3"/>
      <c r="DQ97" s="3"/>
      <c r="DR97" s="3"/>
      <c r="DS97" s="3"/>
      <c r="DT97" s="56"/>
      <c r="DU97" s="62"/>
      <c r="DV97" s="56"/>
      <c r="DW97" s="46">
        <v>14</v>
      </c>
    </row>
    <row r="98" spans="1:127" ht="20.25" hidden="1">
      <c r="A98" s="3">
        <v>1258</v>
      </c>
      <c r="B98" s="29">
        <v>42067</v>
      </c>
      <c r="C98" s="29"/>
      <c r="D98" s="31"/>
      <c r="E98" s="20"/>
      <c r="F98" s="20"/>
      <c r="G98" s="20"/>
      <c r="H98" s="4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31">
        <v>15</v>
      </c>
      <c r="AO98" s="31">
        <v>15</v>
      </c>
      <c r="AP98" s="31"/>
      <c r="AQ98" s="31">
        <v>11</v>
      </c>
      <c r="AR98" s="31">
        <v>3</v>
      </c>
      <c r="AS98" s="31">
        <v>3</v>
      </c>
      <c r="AT98" s="31">
        <v>2</v>
      </c>
      <c r="AU98" s="3">
        <v>1</v>
      </c>
      <c r="AV98" s="3">
        <v>1</v>
      </c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56"/>
      <c r="DU98" s="62"/>
      <c r="DV98" s="56"/>
      <c r="DW98" s="46">
        <v>8</v>
      </c>
    </row>
    <row r="99" spans="1:127" ht="20.25" hidden="1">
      <c r="A99" s="3">
        <v>1259</v>
      </c>
      <c r="B99" s="29">
        <v>42062</v>
      </c>
      <c r="C99" s="29"/>
      <c r="D99" s="31"/>
      <c r="E99" s="20"/>
      <c r="F99" s="20"/>
      <c r="G99" s="20"/>
      <c r="H99" s="4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64">
        <v>14</v>
      </c>
      <c r="AN99" s="64">
        <v>14</v>
      </c>
      <c r="AO99" s="64">
        <v>14</v>
      </c>
      <c r="AP99" s="64"/>
      <c r="AQ99" s="65">
        <v>3</v>
      </c>
      <c r="AR99" s="65">
        <v>3</v>
      </c>
      <c r="AS99" s="65">
        <v>3</v>
      </c>
      <c r="AT99" s="65">
        <v>3</v>
      </c>
      <c r="AU99" s="65">
        <v>2</v>
      </c>
      <c r="AV99" s="65">
        <v>2</v>
      </c>
      <c r="AW99" s="31">
        <v>1</v>
      </c>
      <c r="AX99" s="31">
        <v>1</v>
      </c>
      <c r="AY99" s="31">
        <v>1</v>
      </c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  <c r="DT99" s="3"/>
      <c r="DU99" s="3"/>
      <c r="DV99" s="3"/>
      <c r="DW99" s="46">
        <v>13</v>
      </c>
    </row>
    <row r="100" spans="1:127" ht="20.25" hidden="1">
      <c r="A100" s="3">
        <v>1260</v>
      </c>
      <c r="B100" s="29">
        <v>42062</v>
      </c>
      <c r="C100" s="29"/>
      <c r="D100" s="31"/>
      <c r="E100" s="20"/>
      <c r="F100" s="20"/>
      <c r="G100" s="20"/>
      <c r="H100" s="4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31">
        <v>20</v>
      </c>
      <c r="AN100" s="64">
        <v>20</v>
      </c>
      <c r="AO100" s="64">
        <v>14</v>
      </c>
      <c r="AP100" s="64"/>
      <c r="AQ100" s="64">
        <v>6</v>
      </c>
      <c r="AR100" s="65">
        <v>4</v>
      </c>
      <c r="AS100" s="65">
        <v>5</v>
      </c>
      <c r="AT100" s="65">
        <v>2</v>
      </c>
      <c r="AU100" s="65">
        <v>3</v>
      </c>
      <c r="AV100" s="65">
        <v>3</v>
      </c>
      <c r="AW100" s="65">
        <v>2</v>
      </c>
      <c r="AX100" s="65">
        <v>2</v>
      </c>
      <c r="AY100" s="65">
        <v>1</v>
      </c>
      <c r="AZ100" s="65">
        <v>1</v>
      </c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  <c r="CL100" s="3"/>
      <c r="CM100" s="3"/>
      <c r="CN100" s="3"/>
      <c r="CO100" s="3"/>
      <c r="CP100" s="3"/>
      <c r="CQ100" s="3"/>
      <c r="CR100" s="3"/>
      <c r="CS100" s="3"/>
      <c r="CT100" s="3"/>
      <c r="CU100" s="3"/>
      <c r="CV100" s="3"/>
      <c r="CW100" s="3"/>
      <c r="CX100" s="3"/>
      <c r="CY100" s="3"/>
      <c r="CZ100" s="3"/>
      <c r="DA100" s="3"/>
      <c r="DB100" s="3"/>
      <c r="DC100" s="3"/>
      <c r="DD100" s="3"/>
      <c r="DE100" s="3"/>
      <c r="DF100" s="3"/>
      <c r="DG100" s="3"/>
      <c r="DH100" s="3"/>
      <c r="DI100" s="3"/>
      <c r="DJ100" s="3"/>
      <c r="DK100" s="3"/>
      <c r="DL100" s="3"/>
      <c r="DM100" s="3"/>
      <c r="DN100" s="3"/>
      <c r="DO100" s="3"/>
      <c r="DP100" s="3"/>
      <c r="DQ100" s="3"/>
      <c r="DR100" s="3"/>
      <c r="DS100" s="3"/>
      <c r="DT100" s="56"/>
      <c r="DU100" s="62"/>
      <c r="DV100" s="56"/>
      <c r="DW100" s="46">
        <v>14</v>
      </c>
    </row>
    <row r="101" spans="1:127" ht="20.25" hidden="1">
      <c r="A101" s="3">
        <v>1261</v>
      </c>
      <c r="B101" s="29">
        <v>42069</v>
      </c>
      <c r="C101" s="29"/>
      <c r="D101" s="31"/>
      <c r="E101" s="20"/>
      <c r="F101" s="20"/>
      <c r="G101" s="20"/>
      <c r="H101" s="4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64">
        <v>15</v>
      </c>
      <c r="AO101" s="64">
        <v>14</v>
      </c>
      <c r="AP101" s="64"/>
      <c r="AQ101" s="64">
        <v>15</v>
      </c>
      <c r="AR101" s="65">
        <v>9</v>
      </c>
      <c r="AS101" s="65">
        <v>10</v>
      </c>
      <c r="AT101" s="65">
        <v>9</v>
      </c>
      <c r="AU101" s="65">
        <v>3</v>
      </c>
      <c r="AV101" s="65">
        <v>3</v>
      </c>
      <c r="AW101" s="65">
        <v>2</v>
      </c>
      <c r="AX101" s="65">
        <v>1</v>
      </c>
      <c r="AY101" s="65">
        <v>1</v>
      </c>
      <c r="AZ101" s="65">
        <v>2</v>
      </c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3"/>
      <c r="CV101" s="3"/>
      <c r="CW101" s="3"/>
      <c r="CX101" s="3"/>
      <c r="CY101" s="3"/>
      <c r="CZ101" s="3"/>
      <c r="DA101" s="3"/>
      <c r="DB101" s="3"/>
      <c r="DC101" s="3"/>
      <c r="DD101" s="3"/>
      <c r="DE101" s="3"/>
      <c r="DF101" s="3"/>
      <c r="DG101" s="3"/>
      <c r="DH101" s="3"/>
      <c r="DI101" s="3"/>
      <c r="DJ101" s="3"/>
      <c r="DK101" s="3"/>
      <c r="DL101" s="3"/>
      <c r="DM101" s="3"/>
      <c r="DN101" s="3"/>
      <c r="DO101" s="3"/>
      <c r="DP101" s="3"/>
      <c r="DQ101" s="3"/>
      <c r="DR101" s="3"/>
      <c r="DS101" s="3"/>
      <c r="DT101" s="56"/>
      <c r="DU101" s="62"/>
      <c r="DV101" s="56"/>
      <c r="DW101" s="46">
        <v>11</v>
      </c>
    </row>
    <row r="102" spans="1:127" ht="21" hidden="1" thickBot="1">
      <c r="A102" s="48">
        <v>1263</v>
      </c>
      <c r="B102" s="66">
        <v>42069</v>
      </c>
      <c r="C102" s="66"/>
      <c r="D102" s="67"/>
      <c r="E102" s="68"/>
      <c r="F102" s="68"/>
      <c r="G102" s="68"/>
      <c r="H102" s="69"/>
      <c r="I102" s="68"/>
      <c r="J102" s="68"/>
      <c r="K102" s="68"/>
      <c r="L102" s="68"/>
      <c r="M102" s="68"/>
      <c r="N102" s="68"/>
      <c r="O102" s="68"/>
      <c r="P102" s="68"/>
      <c r="Q102" s="68"/>
      <c r="R102" s="68"/>
      <c r="S102" s="68"/>
      <c r="T102" s="68"/>
      <c r="U102" s="68"/>
      <c r="V102" s="68"/>
      <c r="W102" s="68"/>
      <c r="X102" s="68"/>
      <c r="Y102" s="68"/>
      <c r="Z102" s="68"/>
      <c r="AA102" s="68"/>
      <c r="AB102" s="68"/>
      <c r="AC102" s="68"/>
      <c r="AD102" s="68"/>
      <c r="AE102" s="68"/>
      <c r="AF102" s="68"/>
      <c r="AG102" s="68"/>
      <c r="AH102" s="68"/>
      <c r="AI102" s="68"/>
      <c r="AJ102" s="68"/>
      <c r="AK102" s="68"/>
      <c r="AL102" s="68"/>
      <c r="AM102" s="68"/>
      <c r="AN102" s="67">
        <v>29</v>
      </c>
      <c r="AO102" s="67">
        <v>29</v>
      </c>
      <c r="AP102" s="67"/>
      <c r="AQ102" s="64">
        <f>16+7+5</f>
        <v>28</v>
      </c>
      <c r="AR102" s="64">
        <v>9</v>
      </c>
      <c r="AS102" s="64">
        <v>10</v>
      </c>
      <c r="AT102" s="64">
        <v>10</v>
      </c>
      <c r="AU102" s="70">
        <v>5</v>
      </c>
      <c r="AV102" s="71">
        <v>5</v>
      </c>
      <c r="AW102" s="71">
        <v>2</v>
      </c>
      <c r="AX102" s="48">
        <v>0</v>
      </c>
      <c r="AY102" s="48"/>
      <c r="AZ102" s="48"/>
      <c r="BA102" s="48"/>
      <c r="BB102" s="48"/>
      <c r="BC102" s="72"/>
      <c r="BD102" s="72"/>
      <c r="BE102" s="72"/>
      <c r="BF102" s="72"/>
      <c r="BG102" s="72"/>
      <c r="BH102" s="72"/>
      <c r="BI102" s="72"/>
      <c r="BJ102" s="72"/>
      <c r="BK102" s="72"/>
      <c r="BL102" s="72"/>
      <c r="BM102" s="72"/>
      <c r="BN102" s="72"/>
      <c r="BO102" s="72"/>
      <c r="BP102" s="72"/>
      <c r="BQ102" s="72"/>
      <c r="BR102" s="72"/>
      <c r="BS102" s="72"/>
      <c r="BT102" s="72"/>
      <c r="BU102" s="72"/>
      <c r="BV102" s="72"/>
      <c r="BW102" s="72"/>
      <c r="BX102" s="72"/>
      <c r="BY102" s="72"/>
      <c r="BZ102" s="72"/>
      <c r="CA102" s="72"/>
      <c r="CB102" s="72"/>
      <c r="CC102" s="72"/>
      <c r="CD102" s="72"/>
      <c r="CE102" s="72"/>
      <c r="CF102" s="72"/>
      <c r="CG102" s="72"/>
      <c r="CH102" s="72"/>
      <c r="CI102" s="72"/>
      <c r="CJ102" s="72"/>
      <c r="CK102" s="72"/>
      <c r="CL102" s="72"/>
      <c r="CM102" s="72"/>
      <c r="CN102" s="72"/>
      <c r="CO102" s="72"/>
      <c r="CP102" s="72"/>
      <c r="CQ102" s="72"/>
      <c r="CR102" s="72"/>
      <c r="CS102" s="72"/>
      <c r="CT102" s="72"/>
      <c r="CU102" s="72"/>
      <c r="CV102" s="72"/>
      <c r="CW102" s="72"/>
      <c r="CX102" s="72"/>
      <c r="CY102" s="72"/>
      <c r="CZ102" s="72"/>
      <c r="DA102" s="72"/>
      <c r="DB102" s="72"/>
      <c r="DC102" s="72"/>
      <c r="DD102" s="72"/>
      <c r="DE102" s="72"/>
      <c r="DF102" s="72"/>
      <c r="DG102" s="72"/>
      <c r="DH102" s="72"/>
      <c r="DI102" s="72"/>
      <c r="DJ102" s="72"/>
      <c r="DK102" s="72"/>
      <c r="DL102" s="72"/>
      <c r="DM102" s="72"/>
      <c r="DN102" s="72"/>
      <c r="DO102" s="72"/>
      <c r="DP102" s="72"/>
      <c r="DQ102" s="72"/>
      <c r="DR102" s="72"/>
      <c r="DS102" s="72"/>
      <c r="DT102" s="73"/>
      <c r="DU102" s="74" t="s">
        <v>0</v>
      </c>
      <c r="DV102" s="73"/>
      <c r="DW102" s="49">
        <v>10</v>
      </c>
    </row>
    <row r="103" spans="1:127" ht="20.25" hidden="1">
      <c r="A103" s="50">
        <v>1264</v>
      </c>
      <c r="B103" s="75">
        <v>42079</v>
      </c>
      <c r="C103" s="75">
        <v>42089</v>
      </c>
      <c r="D103" s="76"/>
      <c r="E103" s="77"/>
      <c r="F103" s="77"/>
      <c r="G103" s="77"/>
      <c r="H103" s="78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  <c r="U103" s="77"/>
      <c r="V103" s="77"/>
      <c r="W103" s="77"/>
      <c r="X103" s="77"/>
      <c r="Y103" s="77"/>
      <c r="Z103" s="77"/>
      <c r="AA103" s="77"/>
      <c r="AB103" s="77"/>
      <c r="AC103" s="77"/>
      <c r="AD103" s="77"/>
      <c r="AE103" s="77"/>
      <c r="AF103" s="77"/>
      <c r="AG103" s="77"/>
      <c r="AH103" s="77"/>
      <c r="AI103" s="77"/>
      <c r="AJ103" s="77"/>
      <c r="AK103" s="77"/>
      <c r="AL103" s="77"/>
      <c r="AM103" s="77"/>
      <c r="AN103" s="77"/>
      <c r="AO103" s="77"/>
      <c r="AP103" s="77"/>
      <c r="AQ103" s="79">
        <v>11</v>
      </c>
      <c r="AR103" s="79">
        <v>9</v>
      </c>
      <c r="AS103" s="79">
        <v>9</v>
      </c>
      <c r="AT103" s="79">
        <v>10</v>
      </c>
      <c r="AU103" s="80">
        <v>5</v>
      </c>
      <c r="AV103" s="80">
        <v>5</v>
      </c>
      <c r="AW103" s="80">
        <v>1</v>
      </c>
      <c r="AX103" s="80">
        <v>3</v>
      </c>
      <c r="AY103" s="80">
        <v>1</v>
      </c>
      <c r="AZ103" s="81">
        <v>0</v>
      </c>
      <c r="BA103" s="81"/>
      <c r="BB103" s="81"/>
      <c r="BC103" s="24"/>
      <c r="BD103" s="30"/>
      <c r="BE103" s="30"/>
      <c r="BF103" s="30"/>
      <c r="BG103" s="30"/>
      <c r="BH103" s="30"/>
      <c r="BI103" s="30"/>
      <c r="BJ103" s="30"/>
      <c r="BK103" s="30"/>
      <c r="BL103" s="30"/>
      <c r="BM103" s="30"/>
      <c r="BN103" s="30"/>
      <c r="BO103" s="30"/>
      <c r="BP103" s="30"/>
      <c r="BQ103" s="30"/>
      <c r="BR103" s="30"/>
      <c r="BS103" s="30"/>
      <c r="BT103" s="30"/>
      <c r="BU103" s="30"/>
      <c r="BV103" s="30"/>
      <c r="BW103" s="30"/>
      <c r="BX103" s="30"/>
      <c r="BY103" s="30"/>
      <c r="BZ103" s="30"/>
      <c r="CA103" s="30"/>
      <c r="CB103" s="30"/>
      <c r="CC103" s="30"/>
      <c r="CD103" s="30"/>
      <c r="CE103" s="30"/>
      <c r="CF103" s="30"/>
      <c r="CG103" s="30"/>
      <c r="CH103" s="30"/>
      <c r="CI103" s="30"/>
      <c r="CJ103" s="30"/>
      <c r="CK103" s="30"/>
      <c r="CL103" s="30"/>
      <c r="CM103" s="30"/>
      <c r="CN103" s="30"/>
      <c r="CO103" s="30"/>
      <c r="CP103" s="30"/>
      <c r="CQ103" s="30"/>
      <c r="CR103" s="30"/>
      <c r="CS103" s="30"/>
      <c r="CT103" s="30"/>
      <c r="CU103" s="30"/>
      <c r="CV103" s="30"/>
      <c r="CW103" s="30"/>
      <c r="CX103" s="30"/>
      <c r="CY103" s="30"/>
      <c r="CZ103" s="30"/>
      <c r="DA103" s="30"/>
      <c r="DB103" s="30"/>
      <c r="DC103" s="30"/>
      <c r="DD103" s="30"/>
      <c r="DE103" s="30"/>
      <c r="DF103" s="30"/>
      <c r="DG103" s="30"/>
      <c r="DH103" s="30"/>
      <c r="DI103" s="30"/>
      <c r="DJ103" s="30"/>
      <c r="DK103" s="30"/>
      <c r="DL103" s="30"/>
      <c r="DM103" s="30"/>
      <c r="DN103" s="30"/>
      <c r="DO103" s="30"/>
      <c r="DP103" s="30"/>
      <c r="DQ103" s="30"/>
      <c r="DR103" s="30"/>
      <c r="DS103" s="30"/>
      <c r="DT103" s="23"/>
      <c r="DU103" s="82"/>
      <c r="DV103" s="83"/>
      <c r="DW103" s="51">
        <v>9</v>
      </c>
    </row>
    <row r="104" spans="1:127" ht="20.25" hidden="1">
      <c r="A104" s="3">
        <v>1262</v>
      </c>
      <c r="B104" s="29">
        <v>42081</v>
      </c>
      <c r="C104" s="29">
        <v>42081</v>
      </c>
      <c r="D104" s="31"/>
      <c r="E104" s="20"/>
      <c r="F104" s="20"/>
      <c r="G104" s="20"/>
      <c r="H104" s="4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  <c r="AO104" s="20"/>
      <c r="AP104" s="64">
        <v>8</v>
      </c>
      <c r="AQ104" s="64">
        <v>8</v>
      </c>
      <c r="AR104" s="64">
        <v>7</v>
      </c>
      <c r="AS104" s="84">
        <v>7</v>
      </c>
      <c r="AT104" s="65">
        <v>6</v>
      </c>
      <c r="AU104" s="65">
        <v>5</v>
      </c>
      <c r="AV104" s="65">
        <v>5</v>
      </c>
      <c r="AW104" s="65">
        <v>5</v>
      </c>
      <c r="AX104" s="65">
        <v>4</v>
      </c>
      <c r="AY104" s="65">
        <v>4</v>
      </c>
      <c r="AZ104" s="85">
        <v>5</v>
      </c>
      <c r="BA104" s="65">
        <v>2</v>
      </c>
      <c r="BB104" s="81">
        <v>0</v>
      </c>
      <c r="BC104" s="24"/>
      <c r="BD104" s="30"/>
      <c r="BE104" s="30"/>
      <c r="BF104" s="30"/>
      <c r="BG104" s="30"/>
      <c r="BH104" s="30"/>
      <c r="BI104" s="30"/>
      <c r="BJ104" s="30"/>
      <c r="BK104" s="30"/>
      <c r="BL104" s="30"/>
      <c r="BM104" s="30"/>
      <c r="BN104" s="30"/>
      <c r="BO104" s="30"/>
      <c r="BP104" s="30"/>
      <c r="BQ104" s="30"/>
      <c r="BR104" s="30"/>
      <c r="BS104" s="30"/>
      <c r="BT104" s="30"/>
      <c r="BU104" s="30"/>
      <c r="BV104" s="30"/>
      <c r="BW104" s="30"/>
      <c r="BX104" s="30"/>
      <c r="BY104" s="30"/>
      <c r="BZ104" s="30"/>
      <c r="CA104" s="30"/>
      <c r="CB104" s="30"/>
      <c r="CC104" s="30"/>
      <c r="CD104" s="30"/>
      <c r="CE104" s="30"/>
      <c r="CF104" s="30"/>
      <c r="CG104" s="30"/>
      <c r="CH104" s="30"/>
      <c r="CI104" s="30"/>
      <c r="CJ104" s="30"/>
      <c r="CK104" s="30"/>
      <c r="CL104" s="30"/>
      <c r="CM104" s="30"/>
      <c r="CN104" s="30"/>
      <c r="CO104" s="30"/>
      <c r="CP104" s="30"/>
      <c r="CQ104" s="30"/>
      <c r="CR104" s="30"/>
      <c r="CS104" s="30"/>
      <c r="CT104" s="30"/>
      <c r="CU104" s="30"/>
      <c r="CV104" s="30"/>
      <c r="CW104" s="30"/>
      <c r="CX104" s="30"/>
      <c r="CY104" s="30"/>
      <c r="CZ104" s="30"/>
      <c r="DA104" s="30"/>
      <c r="DB104" s="30"/>
      <c r="DC104" s="30"/>
      <c r="DD104" s="30"/>
      <c r="DE104" s="30"/>
      <c r="DF104" s="30"/>
      <c r="DG104" s="30"/>
      <c r="DH104" s="30"/>
      <c r="DI104" s="30"/>
      <c r="DJ104" s="30"/>
      <c r="DK104" s="30"/>
      <c r="DL104" s="30"/>
      <c r="DM104" s="30"/>
      <c r="DN104" s="30"/>
      <c r="DO104" s="30"/>
      <c r="DP104" s="30"/>
      <c r="DQ104" s="30"/>
      <c r="DR104" s="30"/>
      <c r="DS104" s="30"/>
      <c r="DT104" s="23"/>
      <c r="DU104" s="82"/>
      <c r="DV104" s="83"/>
      <c r="DW104" s="51">
        <v>12</v>
      </c>
    </row>
    <row r="105" spans="1:127" ht="20.25" hidden="1">
      <c r="A105" s="3">
        <v>1266</v>
      </c>
      <c r="B105" s="29">
        <v>42089</v>
      </c>
      <c r="C105" s="29">
        <v>42097</v>
      </c>
      <c r="D105" s="31"/>
      <c r="E105" s="20"/>
      <c r="F105" s="20"/>
      <c r="G105" s="20"/>
      <c r="H105" s="4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  <c r="AO105" s="20"/>
      <c r="AP105" s="20"/>
      <c r="AQ105" s="31">
        <v>14</v>
      </c>
      <c r="AR105" s="64">
        <v>14</v>
      </c>
      <c r="AS105" s="64">
        <v>14</v>
      </c>
      <c r="AT105" s="64">
        <v>16</v>
      </c>
      <c r="AU105" s="64">
        <v>10</v>
      </c>
      <c r="AV105" s="65">
        <v>10</v>
      </c>
      <c r="AW105" s="65">
        <v>5</v>
      </c>
      <c r="AX105" s="65">
        <v>5</v>
      </c>
      <c r="AY105" s="65">
        <v>4</v>
      </c>
      <c r="AZ105" s="85">
        <v>2</v>
      </c>
      <c r="BA105" s="85">
        <v>4</v>
      </c>
      <c r="BB105" s="65">
        <v>4</v>
      </c>
      <c r="BC105" s="65">
        <v>6</v>
      </c>
      <c r="BD105" s="65">
        <v>4</v>
      </c>
      <c r="BE105" s="65">
        <v>5</v>
      </c>
      <c r="BF105" s="65">
        <v>1</v>
      </c>
      <c r="BG105" s="65">
        <v>1</v>
      </c>
      <c r="BH105" s="30">
        <v>0</v>
      </c>
      <c r="BI105" s="30"/>
      <c r="BJ105" s="30"/>
      <c r="BK105" s="30"/>
      <c r="BL105" s="30"/>
      <c r="BM105" s="30"/>
      <c r="BN105" s="30"/>
      <c r="BO105" s="30"/>
      <c r="BP105" s="30"/>
      <c r="BQ105" s="30"/>
      <c r="BR105" s="30"/>
      <c r="BS105" s="30"/>
      <c r="BT105" s="30"/>
      <c r="BU105" s="30"/>
      <c r="BV105" s="30"/>
      <c r="BW105" s="30"/>
      <c r="BX105" s="30"/>
      <c r="BY105" s="30"/>
      <c r="BZ105" s="30"/>
      <c r="CA105" s="30"/>
      <c r="CB105" s="30"/>
      <c r="CC105" s="30"/>
      <c r="CD105" s="30"/>
      <c r="CE105" s="30"/>
      <c r="CF105" s="30"/>
      <c r="CG105" s="30"/>
      <c r="CH105" s="30"/>
      <c r="CI105" s="30"/>
      <c r="CJ105" s="30"/>
      <c r="CK105" s="30"/>
      <c r="CL105" s="30"/>
      <c r="CM105" s="30"/>
      <c r="CN105" s="30"/>
      <c r="CO105" s="30"/>
      <c r="CP105" s="30"/>
      <c r="CQ105" s="30"/>
      <c r="CR105" s="30"/>
      <c r="CS105" s="30"/>
      <c r="CT105" s="30"/>
      <c r="CU105" s="30"/>
      <c r="CV105" s="30"/>
      <c r="CW105" s="30"/>
      <c r="CX105" s="30"/>
      <c r="CY105" s="30"/>
      <c r="CZ105" s="30"/>
      <c r="DA105" s="30"/>
      <c r="DB105" s="30"/>
      <c r="DC105" s="30"/>
      <c r="DD105" s="30"/>
      <c r="DE105" s="30"/>
      <c r="DF105" s="30"/>
      <c r="DG105" s="30"/>
      <c r="DH105" s="30"/>
      <c r="DI105" s="30"/>
      <c r="DJ105" s="30"/>
      <c r="DK105" s="30"/>
      <c r="DL105" s="30"/>
      <c r="DM105" s="30"/>
      <c r="DN105" s="30"/>
      <c r="DO105" s="30"/>
      <c r="DP105" s="30"/>
      <c r="DQ105" s="30"/>
      <c r="DR105" s="30"/>
      <c r="DS105" s="30"/>
      <c r="DT105" s="23"/>
      <c r="DU105" s="82"/>
      <c r="DV105" s="83"/>
      <c r="DW105" s="51">
        <v>16</v>
      </c>
    </row>
    <row r="106" spans="1:127" ht="20.25" hidden="1">
      <c r="A106" s="3">
        <v>1267</v>
      </c>
      <c r="B106" s="29">
        <v>42095</v>
      </c>
      <c r="C106" s="29">
        <v>42101</v>
      </c>
      <c r="D106" s="31"/>
      <c r="E106" s="20"/>
      <c r="F106" s="20"/>
      <c r="G106" s="20"/>
      <c r="H106" s="4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0"/>
      <c r="AO106" s="20"/>
      <c r="AP106" s="20"/>
      <c r="AQ106" s="31"/>
      <c r="AR106" s="31">
        <v>21</v>
      </c>
      <c r="AS106" s="64">
        <v>21</v>
      </c>
      <c r="AT106" s="64">
        <v>19</v>
      </c>
      <c r="AU106" s="64">
        <v>12</v>
      </c>
      <c r="AV106" s="64">
        <v>12</v>
      </c>
      <c r="AW106" s="65">
        <v>9</v>
      </c>
      <c r="AX106" s="65">
        <v>10</v>
      </c>
      <c r="AY106" s="65">
        <v>10</v>
      </c>
      <c r="AZ106" s="65">
        <v>10</v>
      </c>
      <c r="BA106" s="65">
        <v>5</v>
      </c>
      <c r="BB106" s="65">
        <v>4</v>
      </c>
      <c r="BC106" s="65">
        <v>4</v>
      </c>
      <c r="BD106" s="85">
        <v>3</v>
      </c>
      <c r="BE106" s="85">
        <v>3</v>
      </c>
      <c r="BF106" s="65">
        <v>1</v>
      </c>
      <c r="BG106" s="65">
        <v>1</v>
      </c>
      <c r="BH106" s="30">
        <v>0</v>
      </c>
      <c r="BI106" s="30"/>
      <c r="BJ106" s="30"/>
      <c r="BK106" s="30"/>
      <c r="BL106" s="30"/>
      <c r="BM106" s="30"/>
      <c r="BN106" s="30"/>
      <c r="BO106" s="30"/>
      <c r="BP106" s="30"/>
      <c r="BQ106" s="30"/>
      <c r="BR106" s="30"/>
      <c r="BS106" s="30"/>
      <c r="BT106" s="30"/>
      <c r="BU106" s="30"/>
      <c r="BV106" s="30"/>
      <c r="BW106" s="30"/>
      <c r="BX106" s="30"/>
      <c r="BY106" s="30"/>
      <c r="BZ106" s="30"/>
      <c r="CA106" s="30"/>
      <c r="CB106" s="30"/>
      <c r="CC106" s="30"/>
      <c r="CD106" s="30"/>
      <c r="CE106" s="30"/>
      <c r="CF106" s="30"/>
      <c r="CG106" s="30"/>
      <c r="CH106" s="30"/>
      <c r="CI106" s="30"/>
      <c r="CJ106" s="30"/>
      <c r="CK106" s="30"/>
      <c r="CL106" s="30"/>
      <c r="CM106" s="30"/>
      <c r="CN106" s="30"/>
      <c r="CO106" s="30"/>
      <c r="CP106" s="30"/>
      <c r="CQ106" s="30"/>
      <c r="CR106" s="30"/>
      <c r="CS106" s="30"/>
      <c r="CT106" s="30"/>
      <c r="CU106" s="30"/>
      <c r="CV106" s="30"/>
      <c r="CW106" s="30"/>
      <c r="CX106" s="30"/>
      <c r="CY106" s="30"/>
      <c r="CZ106" s="30"/>
      <c r="DA106" s="30"/>
      <c r="DB106" s="30"/>
      <c r="DC106" s="30"/>
      <c r="DD106" s="30"/>
      <c r="DE106" s="30"/>
      <c r="DF106" s="30"/>
      <c r="DG106" s="30"/>
      <c r="DH106" s="30"/>
      <c r="DI106" s="30"/>
      <c r="DJ106" s="30"/>
      <c r="DK106" s="30"/>
      <c r="DL106" s="30"/>
      <c r="DM106" s="30"/>
      <c r="DN106" s="30"/>
      <c r="DO106" s="30"/>
      <c r="DP106" s="30"/>
      <c r="DQ106" s="30"/>
      <c r="DR106" s="30"/>
      <c r="DS106" s="30"/>
      <c r="DT106" s="23"/>
      <c r="DU106" s="82"/>
      <c r="DV106" s="83"/>
      <c r="DW106" s="51">
        <v>16</v>
      </c>
    </row>
    <row r="107" spans="1:127" ht="20.25" hidden="1">
      <c r="A107" s="3">
        <v>1268</v>
      </c>
      <c r="B107" s="29">
        <v>42101</v>
      </c>
      <c r="C107" s="29">
        <v>42103</v>
      </c>
      <c r="D107" s="31"/>
      <c r="E107" s="20"/>
      <c r="F107" s="20"/>
      <c r="G107" s="20"/>
      <c r="H107" s="4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  <c r="AO107" s="20"/>
      <c r="AP107" s="20"/>
      <c r="AQ107" s="31"/>
      <c r="AR107" s="31"/>
      <c r="AS107" s="64">
        <v>23</v>
      </c>
      <c r="AT107" s="64">
        <v>17</v>
      </c>
      <c r="AU107" s="64">
        <v>11</v>
      </c>
      <c r="AV107" s="64">
        <v>11</v>
      </c>
      <c r="AW107" s="64">
        <v>7</v>
      </c>
      <c r="AX107" s="65">
        <v>2</v>
      </c>
      <c r="AY107" s="65">
        <v>2</v>
      </c>
      <c r="AZ107" s="65">
        <v>4</v>
      </c>
      <c r="BA107" s="65">
        <v>3</v>
      </c>
      <c r="BB107" s="65">
        <v>3</v>
      </c>
      <c r="BC107" s="85">
        <v>1</v>
      </c>
      <c r="BD107" s="85">
        <v>1</v>
      </c>
      <c r="BE107" s="65">
        <v>1</v>
      </c>
      <c r="BF107" s="30">
        <v>0</v>
      </c>
      <c r="BG107" s="30">
        <v>0</v>
      </c>
      <c r="BH107" s="30"/>
      <c r="BI107" s="30"/>
      <c r="BJ107" s="30"/>
      <c r="BK107" s="30"/>
      <c r="BL107" s="30"/>
      <c r="BM107" s="30"/>
      <c r="BN107" s="30"/>
      <c r="BO107" s="30"/>
      <c r="BP107" s="30"/>
      <c r="BQ107" s="30"/>
      <c r="BR107" s="30"/>
      <c r="BS107" s="30"/>
      <c r="BT107" s="30"/>
      <c r="BU107" s="30"/>
      <c r="BV107" s="30"/>
      <c r="BW107" s="30"/>
      <c r="BX107" s="30"/>
      <c r="BY107" s="30"/>
      <c r="BZ107" s="30"/>
      <c r="CA107" s="30"/>
      <c r="CB107" s="30"/>
      <c r="CC107" s="30"/>
      <c r="CD107" s="30"/>
      <c r="CE107" s="30"/>
      <c r="CF107" s="30"/>
      <c r="CG107" s="30"/>
      <c r="CH107" s="30"/>
      <c r="CI107" s="30"/>
      <c r="CJ107" s="30"/>
      <c r="CK107" s="30"/>
      <c r="CL107" s="30"/>
      <c r="CM107" s="30"/>
      <c r="CN107" s="30"/>
      <c r="CO107" s="30"/>
      <c r="CP107" s="30"/>
      <c r="CQ107" s="30"/>
      <c r="CR107" s="30"/>
      <c r="CS107" s="30"/>
      <c r="CT107" s="30"/>
      <c r="CU107" s="30"/>
      <c r="CV107" s="30"/>
      <c r="CW107" s="30"/>
      <c r="CX107" s="30"/>
      <c r="CY107" s="30"/>
      <c r="CZ107" s="30"/>
      <c r="DA107" s="30"/>
      <c r="DB107" s="30"/>
      <c r="DC107" s="30"/>
      <c r="DD107" s="30"/>
      <c r="DE107" s="30"/>
      <c r="DF107" s="30"/>
      <c r="DG107" s="30"/>
      <c r="DH107" s="30"/>
      <c r="DI107" s="30"/>
      <c r="DJ107" s="30"/>
      <c r="DK107" s="30"/>
      <c r="DL107" s="30"/>
      <c r="DM107" s="30"/>
      <c r="DN107" s="30"/>
      <c r="DO107" s="30"/>
      <c r="DP107" s="30"/>
      <c r="DQ107" s="30"/>
      <c r="DR107" s="30"/>
      <c r="DS107" s="30"/>
      <c r="DT107" s="23"/>
      <c r="DU107" s="82" t="s">
        <v>0</v>
      </c>
      <c r="DV107" s="83"/>
      <c r="DW107" s="51">
        <v>14</v>
      </c>
    </row>
    <row r="108" spans="1:127" ht="20.25" hidden="1">
      <c r="A108" s="3">
        <v>1265</v>
      </c>
      <c r="B108" s="29">
        <v>42087</v>
      </c>
      <c r="C108" s="29">
        <v>42109</v>
      </c>
      <c r="D108" s="31"/>
      <c r="E108" s="20"/>
      <c r="F108" s="20"/>
      <c r="G108" s="20"/>
      <c r="H108" s="4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0"/>
      <c r="AO108" s="20"/>
      <c r="AP108" s="20"/>
      <c r="AQ108" s="31">
        <v>21</v>
      </c>
      <c r="AR108" s="31">
        <v>17</v>
      </c>
      <c r="AS108" s="31">
        <v>17</v>
      </c>
      <c r="AT108" s="64">
        <v>15</v>
      </c>
      <c r="AU108" s="64">
        <v>12</v>
      </c>
      <c r="AV108" s="64">
        <v>12</v>
      </c>
      <c r="AW108" s="64">
        <v>7</v>
      </c>
      <c r="AX108" s="65">
        <v>6</v>
      </c>
      <c r="AY108" s="65">
        <v>8</v>
      </c>
      <c r="AZ108" s="65">
        <v>7</v>
      </c>
      <c r="BA108" s="65">
        <v>1</v>
      </c>
      <c r="BB108" s="65">
        <v>1</v>
      </c>
      <c r="BC108" s="65">
        <v>1</v>
      </c>
      <c r="BD108" s="31">
        <v>1</v>
      </c>
      <c r="BE108" s="85">
        <v>1</v>
      </c>
      <c r="BF108" s="85"/>
      <c r="BG108" s="30">
        <v>0</v>
      </c>
      <c r="BH108" s="30"/>
      <c r="BI108" s="30"/>
      <c r="BJ108" s="30"/>
      <c r="BK108" s="30"/>
      <c r="BL108" s="30"/>
      <c r="BM108" s="30"/>
      <c r="BN108" s="30"/>
      <c r="BO108" s="30"/>
      <c r="BP108" s="30"/>
      <c r="BQ108" s="30"/>
      <c r="BR108" s="30"/>
      <c r="BS108" s="30"/>
      <c r="BT108" s="30"/>
      <c r="BU108" s="30"/>
      <c r="BV108" s="30"/>
      <c r="BW108" s="30"/>
      <c r="BX108" s="30"/>
      <c r="BY108" s="30"/>
      <c r="BZ108" s="30"/>
      <c r="CA108" s="30"/>
      <c r="CB108" s="30"/>
      <c r="CC108" s="30"/>
      <c r="CD108" s="30"/>
      <c r="CE108" s="30"/>
      <c r="CF108" s="30"/>
      <c r="CG108" s="30"/>
      <c r="CH108" s="30"/>
      <c r="CI108" s="30"/>
      <c r="CJ108" s="30"/>
      <c r="CK108" s="30"/>
      <c r="CL108" s="30"/>
      <c r="CM108" s="30"/>
      <c r="CN108" s="30"/>
      <c r="CO108" s="30"/>
      <c r="CP108" s="30"/>
      <c r="CQ108" s="30"/>
      <c r="CR108" s="30"/>
      <c r="CS108" s="30"/>
      <c r="CT108" s="30"/>
      <c r="CU108" s="30"/>
      <c r="CV108" s="30"/>
      <c r="CW108" s="30"/>
      <c r="CX108" s="30"/>
      <c r="CY108" s="30"/>
      <c r="CZ108" s="30"/>
      <c r="DA108" s="30"/>
      <c r="DB108" s="30"/>
      <c r="DC108" s="30"/>
      <c r="DD108" s="30"/>
      <c r="DE108" s="30"/>
      <c r="DF108" s="30"/>
      <c r="DG108" s="30"/>
      <c r="DH108" s="30"/>
      <c r="DI108" s="30"/>
      <c r="DJ108" s="30"/>
      <c r="DK108" s="30"/>
      <c r="DL108" s="30"/>
      <c r="DM108" s="30"/>
      <c r="DN108" s="30"/>
      <c r="DO108" s="30"/>
      <c r="DP108" s="30"/>
      <c r="DQ108" s="30"/>
      <c r="DR108" s="30"/>
      <c r="DS108" s="30"/>
      <c r="DT108" s="23"/>
      <c r="DU108" s="82" t="s">
        <v>0</v>
      </c>
      <c r="DV108" s="83"/>
      <c r="DW108" s="51">
        <v>14</v>
      </c>
    </row>
    <row r="109" spans="1:127" ht="20.25" hidden="1">
      <c r="A109" s="3">
        <v>1202</v>
      </c>
      <c r="B109" s="29">
        <v>42107</v>
      </c>
      <c r="C109" s="29">
        <v>42108</v>
      </c>
      <c r="D109" s="31"/>
      <c r="E109" s="20"/>
      <c r="F109" s="20"/>
      <c r="G109" s="20"/>
      <c r="H109" s="4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 t="s">
        <v>0</v>
      </c>
      <c r="AN109" s="20"/>
      <c r="AO109" s="20"/>
      <c r="AP109" s="20"/>
      <c r="AQ109" s="31"/>
      <c r="AR109" s="31"/>
      <c r="AS109" s="31">
        <v>20</v>
      </c>
      <c r="AT109" s="64">
        <v>19</v>
      </c>
      <c r="AU109" s="64">
        <v>11</v>
      </c>
      <c r="AV109" s="64">
        <v>11</v>
      </c>
      <c r="AW109" s="64">
        <v>11</v>
      </c>
      <c r="AX109" s="65">
        <v>9</v>
      </c>
      <c r="AY109" s="65">
        <v>12</v>
      </c>
      <c r="AZ109" s="65">
        <v>12</v>
      </c>
      <c r="BA109" s="65">
        <v>8</v>
      </c>
      <c r="BB109" s="65">
        <v>9</v>
      </c>
      <c r="BC109" s="65">
        <v>4</v>
      </c>
      <c r="BD109" s="65">
        <v>4</v>
      </c>
      <c r="BE109" s="65">
        <v>2</v>
      </c>
      <c r="BF109" s="30">
        <v>0</v>
      </c>
      <c r="BG109" s="30">
        <v>0</v>
      </c>
      <c r="BH109" s="30"/>
      <c r="BI109" s="30"/>
      <c r="BJ109" s="30"/>
      <c r="BK109" s="30"/>
      <c r="BL109" s="30"/>
      <c r="BM109" s="30"/>
      <c r="BN109" s="30"/>
      <c r="BO109" s="30"/>
      <c r="BP109" s="30"/>
      <c r="BQ109" s="30"/>
      <c r="BR109" s="30"/>
      <c r="BS109" s="30"/>
      <c r="BT109" s="30"/>
      <c r="BU109" s="30"/>
      <c r="BV109" s="30"/>
      <c r="BW109" s="30"/>
      <c r="BX109" s="30"/>
      <c r="BY109" s="30"/>
      <c r="BZ109" s="30"/>
      <c r="CA109" s="30"/>
      <c r="CB109" s="30"/>
      <c r="CC109" s="30"/>
      <c r="CD109" s="30"/>
      <c r="CE109" s="30"/>
      <c r="CF109" s="30"/>
      <c r="CG109" s="30"/>
      <c r="CH109" s="30"/>
      <c r="CI109" s="30"/>
      <c r="CJ109" s="30"/>
      <c r="CK109" s="30"/>
      <c r="CL109" s="30"/>
      <c r="CM109" s="30"/>
      <c r="CN109" s="30"/>
      <c r="CO109" s="30"/>
      <c r="CP109" s="30"/>
      <c r="CQ109" s="30"/>
      <c r="CR109" s="30"/>
      <c r="CS109" s="30"/>
      <c r="CT109" s="30"/>
      <c r="CU109" s="30"/>
      <c r="CV109" s="30"/>
      <c r="CW109" s="30"/>
      <c r="CX109" s="30"/>
      <c r="CY109" s="30"/>
      <c r="CZ109" s="30"/>
      <c r="DA109" s="30"/>
      <c r="DB109" s="30"/>
      <c r="DC109" s="30"/>
      <c r="DD109" s="30"/>
      <c r="DE109" s="30"/>
      <c r="DF109" s="30"/>
      <c r="DG109" s="30"/>
      <c r="DH109" s="30"/>
      <c r="DI109" s="30"/>
      <c r="DJ109" s="30"/>
      <c r="DK109" s="30"/>
      <c r="DL109" s="30"/>
      <c r="DM109" s="30"/>
      <c r="DN109" s="30"/>
      <c r="DO109" s="30"/>
      <c r="DP109" s="30"/>
      <c r="DQ109" s="30"/>
      <c r="DR109" s="30"/>
      <c r="DS109" s="30"/>
      <c r="DT109" s="23"/>
      <c r="DU109" s="82" t="s">
        <v>0</v>
      </c>
      <c r="DV109" s="83"/>
      <c r="DW109" s="51">
        <v>13</v>
      </c>
    </row>
    <row r="110" spans="1:127" ht="20.25" hidden="1">
      <c r="A110" s="3">
        <v>1269</v>
      </c>
      <c r="B110" s="29">
        <v>42109</v>
      </c>
      <c r="C110" s="29">
        <v>42114</v>
      </c>
      <c r="D110" s="31"/>
      <c r="E110" s="20"/>
      <c r="F110" s="20"/>
      <c r="G110" s="20"/>
      <c r="H110" s="4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20"/>
      <c r="AI110" s="20"/>
      <c r="AJ110" s="20"/>
      <c r="AK110" s="20"/>
      <c r="AL110" s="20"/>
      <c r="AM110" s="20"/>
      <c r="AN110" s="20"/>
      <c r="AO110" s="20"/>
      <c r="AP110" s="20"/>
      <c r="AQ110" s="31"/>
      <c r="AR110" s="31"/>
      <c r="AS110" s="31"/>
      <c r="AT110" s="64">
        <v>15</v>
      </c>
      <c r="AU110" s="64">
        <v>15</v>
      </c>
      <c r="AV110" s="64">
        <v>15</v>
      </c>
      <c r="AW110" s="64">
        <v>6</v>
      </c>
      <c r="AX110" s="65">
        <v>8</v>
      </c>
      <c r="AY110" s="65">
        <v>4</v>
      </c>
      <c r="AZ110" s="65">
        <v>4</v>
      </c>
      <c r="BA110" s="85">
        <v>3</v>
      </c>
      <c r="BB110" s="85">
        <v>3</v>
      </c>
      <c r="BC110" s="65">
        <v>3</v>
      </c>
      <c r="BD110" s="65">
        <v>3</v>
      </c>
      <c r="BE110" s="65">
        <v>3</v>
      </c>
      <c r="BF110" s="30">
        <v>0</v>
      </c>
      <c r="BG110" s="30">
        <v>0</v>
      </c>
      <c r="BH110" s="30"/>
      <c r="BI110" s="30"/>
      <c r="BJ110" s="30"/>
      <c r="BK110" s="30"/>
      <c r="BL110" s="30"/>
      <c r="BM110" s="30"/>
      <c r="BN110" s="30"/>
      <c r="BO110" s="30"/>
      <c r="BP110" s="30"/>
      <c r="BQ110" s="30"/>
      <c r="BR110" s="30"/>
      <c r="BS110" s="30"/>
      <c r="BT110" s="30"/>
      <c r="BU110" s="30"/>
      <c r="BV110" s="30"/>
      <c r="BW110" s="30"/>
      <c r="BX110" s="30"/>
      <c r="BY110" s="30"/>
      <c r="BZ110" s="30"/>
      <c r="CA110" s="30"/>
      <c r="CB110" s="30"/>
      <c r="CC110" s="30"/>
      <c r="CD110" s="30"/>
      <c r="CE110" s="30"/>
      <c r="CF110" s="30"/>
      <c r="CG110" s="30"/>
      <c r="CH110" s="30"/>
      <c r="CI110" s="30"/>
      <c r="CJ110" s="30"/>
      <c r="CK110" s="30"/>
      <c r="CL110" s="30"/>
      <c r="CM110" s="30"/>
      <c r="CN110" s="30"/>
      <c r="CO110" s="30"/>
      <c r="CP110" s="30"/>
      <c r="CQ110" s="30"/>
      <c r="CR110" s="30"/>
      <c r="CS110" s="30"/>
      <c r="CT110" s="30"/>
      <c r="CU110" s="30"/>
      <c r="CV110" s="30"/>
      <c r="CW110" s="30"/>
      <c r="CX110" s="30"/>
      <c r="CY110" s="30"/>
      <c r="CZ110" s="30"/>
      <c r="DA110" s="30"/>
      <c r="DB110" s="30"/>
      <c r="DC110" s="30"/>
      <c r="DD110" s="30"/>
      <c r="DE110" s="30"/>
      <c r="DF110" s="30"/>
      <c r="DG110" s="30"/>
      <c r="DH110" s="30"/>
      <c r="DI110" s="30"/>
      <c r="DJ110" s="30"/>
      <c r="DK110" s="30"/>
      <c r="DL110" s="30"/>
      <c r="DM110" s="30"/>
      <c r="DN110" s="30"/>
      <c r="DO110" s="30"/>
      <c r="DP110" s="30"/>
      <c r="DQ110" s="30"/>
      <c r="DR110" s="30"/>
      <c r="DS110" s="30"/>
      <c r="DT110" s="23"/>
      <c r="DU110" s="82" t="s">
        <v>0</v>
      </c>
      <c r="DV110" s="83"/>
      <c r="DW110" s="51">
        <v>11</v>
      </c>
    </row>
    <row r="111" spans="1:127" ht="20.25" hidden="1">
      <c r="A111" s="3">
        <v>1270</v>
      </c>
      <c r="B111" s="29">
        <v>42111</v>
      </c>
      <c r="C111" s="29">
        <v>42117</v>
      </c>
      <c r="D111" s="31"/>
      <c r="E111" s="20"/>
      <c r="F111" s="20"/>
      <c r="G111" s="20"/>
      <c r="H111" s="4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  <c r="AO111" s="20"/>
      <c r="AP111" s="20"/>
      <c r="AQ111" s="31"/>
      <c r="AR111" s="31"/>
      <c r="AS111" s="31"/>
      <c r="AT111" s="31"/>
      <c r="AU111" s="64">
        <v>14</v>
      </c>
      <c r="AV111" s="64">
        <v>14</v>
      </c>
      <c r="AW111" s="64">
        <v>10</v>
      </c>
      <c r="AX111" s="64">
        <v>10</v>
      </c>
      <c r="AY111" s="64">
        <v>11</v>
      </c>
      <c r="AZ111" s="65">
        <v>13</v>
      </c>
      <c r="BA111" s="65">
        <v>9</v>
      </c>
      <c r="BB111" s="65">
        <v>9</v>
      </c>
      <c r="BC111" s="65">
        <v>6</v>
      </c>
      <c r="BD111" s="65">
        <v>7</v>
      </c>
      <c r="BE111" s="65">
        <v>6</v>
      </c>
      <c r="BF111" s="65">
        <v>7</v>
      </c>
      <c r="BG111" s="65">
        <v>7</v>
      </c>
      <c r="BH111" s="65">
        <v>5</v>
      </c>
      <c r="BI111" s="65">
        <v>2</v>
      </c>
      <c r="BJ111" s="30">
        <v>0</v>
      </c>
      <c r="BK111" s="30">
        <v>0</v>
      </c>
      <c r="BL111" s="30">
        <v>0</v>
      </c>
      <c r="BM111" s="30"/>
      <c r="BN111" s="30"/>
      <c r="BO111" s="30"/>
      <c r="BP111" s="30"/>
      <c r="BQ111" s="30"/>
      <c r="BR111" s="30"/>
      <c r="BS111" s="30"/>
      <c r="BT111" s="30"/>
      <c r="BU111" s="30"/>
      <c r="BV111" s="30"/>
      <c r="BW111" s="30"/>
      <c r="BX111" s="30"/>
      <c r="BY111" s="30"/>
      <c r="BZ111" s="30"/>
      <c r="CA111" s="30"/>
      <c r="CB111" s="30"/>
      <c r="CC111" s="30"/>
      <c r="CD111" s="30"/>
      <c r="CE111" s="30"/>
      <c r="CF111" s="30"/>
      <c r="CG111" s="30"/>
      <c r="CH111" s="30"/>
      <c r="CI111" s="30"/>
      <c r="CJ111" s="30"/>
      <c r="CK111" s="30"/>
      <c r="CL111" s="30"/>
      <c r="CM111" s="30"/>
      <c r="CN111" s="30"/>
      <c r="CO111" s="30"/>
      <c r="CP111" s="30"/>
      <c r="CQ111" s="30"/>
      <c r="CR111" s="30"/>
      <c r="CS111" s="30"/>
      <c r="CT111" s="30"/>
      <c r="CU111" s="30"/>
      <c r="CV111" s="30"/>
      <c r="CW111" s="30"/>
      <c r="CX111" s="30"/>
      <c r="CY111" s="30"/>
      <c r="CZ111" s="30"/>
      <c r="DA111" s="30"/>
      <c r="DB111" s="30"/>
      <c r="DC111" s="30"/>
      <c r="DD111" s="30"/>
      <c r="DE111" s="30"/>
      <c r="DF111" s="30"/>
      <c r="DG111" s="30"/>
      <c r="DH111" s="30"/>
      <c r="DI111" s="30"/>
      <c r="DJ111" s="30"/>
      <c r="DK111" s="30"/>
      <c r="DL111" s="30"/>
      <c r="DM111" s="30"/>
      <c r="DN111" s="30"/>
      <c r="DO111" s="30"/>
      <c r="DP111" s="30"/>
      <c r="DQ111" s="30"/>
      <c r="DR111" s="30"/>
      <c r="DS111" s="30"/>
      <c r="DT111" s="23"/>
      <c r="DU111" s="82"/>
      <c r="DV111" s="83"/>
      <c r="DW111" s="51">
        <v>16</v>
      </c>
    </row>
    <row r="112" spans="1:127" ht="20.25" hidden="1">
      <c r="A112" s="3">
        <v>1203</v>
      </c>
      <c r="B112" s="29">
        <v>42122</v>
      </c>
      <c r="C112" s="29">
        <v>42129</v>
      </c>
      <c r="D112" s="31"/>
      <c r="E112" s="20"/>
      <c r="F112" s="20"/>
      <c r="G112" s="20"/>
      <c r="H112" s="4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L112" s="20"/>
      <c r="AM112" s="20"/>
      <c r="AN112" s="20"/>
      <c r="AO112" s="20"/>
      <c r="AP112" s="20"/>
      <c r="AQ112" s="31"/>
      <c r="AR112" s="31"/>
      <c r="AS112" s="31"/>
      <c r="AT112" s="31"/>
      <c r="AU112" s="31">
        <v>15</v>
      </c>
      <c r="AV112" s="31">
        <v>15</v>
      </c>
      <c r="AW112" s="64">
        <v>15</v>
      </c>
      <c r="AX112" s="64">
        <v>9</v>
      </c>
      <c r="AY112" s="64">
        <v>9</v>
      </c>
      <c r="AZ112" s="64">
        <v>7</v>
      </c>
      <c r="BA112" s="65">
        <v>7</v>
      </c>
      <c r="BB112" s="65">
        <v>6</v>
      </c>
      <c r="BC112" s="65">
        <v>5</v>
      </c>
      <c r="BD112" s="65">
        <v>4</v>
      </c>
      <c r="BE112" s="65">
        <v>4</v>
      </c>
      <c r="BF112" s="65">
        <v>3</v>
      </c>
      <c r="BG112" s="65">
        <v>3</v>
      </c>
      <c r="BH112" s="65">
        <v>3</v>
      </c>
      <c r="BI112" s="30">
        <v>0</v>
      </c>
      <c r="BJ112" s="30"/>
      <c r="BK112" s="30"/>
      <c r="BL112" s="30"/>
      <c r="BM112" s="30"/>
      <c r="BN112" s="30"/>
      <c r="BO112" s="30"/>
      <c r="BP112" s="30"/>
      <c r="BQ112" s="30"/>
      <c r="BR112" s="30"/>
      <c r="BS112" s="30"/>
      <c r="BT112" s="30"/>
      <c r="BU112" s="30"/>
      <c r="BV112" s="30"/>
      <c r="BW112" s="30"/>
      <c r="BX112" s="30"/>
      <c r="BY112" s="30"/>
      <c r="BZ112" s="30"/>
      <c r="CA112" s="30"/>
      <c r="CB112" s="30"/>
      <c r="CC112" s="30"/>
      <c r="CD112" s="30"/>
      <c r="CE112" s="30"/>
      <c r="CF112" s="30"/>
      <c r="CG112" s="30"/>
      <c r="CH112" s="30"/>
      <c r="CI112" s="30"/>
      <c r="CJ112" s="30"/>
      <c r="CK112" s="30"/>
      <c r="CL112" s="30"/>
      <c r="CM112" s="30"/>
      <c r="CN112" s="30"/>
      <c r="CO112" s="30"/>
      <c r="CP112" s="30"/>
      <c r="CQ112" s="30"/>
      <c r="CR112" s="30"/>
      <c r="CS112" s="30"/>
      <c r="CT112" s="30"/>
      <c r="CU112" s="30"/>
      <c r="CV112" s="30"/>
      <c r="CW112" s="30"/>
      <c r="CX112" s="30"/>
      <c r="CY112" s="30"/>
      <c r="CZ112" s="30"/>
      <c r="DA112" s="30"/>
      <c r="DB112" s="30"/>
      <c r="DC112" s="30"/>
      <c r="DD112" s="30"/>
      <c r="DE112" s="30"/>
      <c r="DF112" s="30"/>
      <c r="DG112" s="30"/>
      <c r="DH112" s="30"/>
      <c r="DI112" s="30"/>
      <c r="DJ112" s="30"/>
      <c r="DK112" s="30"/>
      <c r="DL112" s="30"/>
      <c r="DM112" s="30"/>
      <c r="DN112" s="30"/>
      <c r="DO112" s="30"/>
      <c r="DP112" s="30"/>
      <c r="DQ112" s="30"/>
      <c r="DR112" s="30"/>
      <c r="DS112" s="30"/>
      <c r="DT112" s="23"/>
      <c r="DU112" s="82"/>
      <c r="DV112" s="83"/>
      <c r="DW112" s="51">
        <v>13</v>
      </c>
    </row>
    <row r="113" spans="1:130" ht="20.25" hidden="1">
      <c r="A113" s="3">
        <v>1271</v>
      </c>
      <c r="B113" s="29">
        <v>42122</v>
      </c>
      <c r="C113" s="29">
        <v>42121</v>
      </c>
      <c r="D113" s="31"/>
      <c r="E113" s="20"/>
      <c r="F113" s="20"/>
      <c r="G113" s="20"/>
      <c r="H113" s="4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  <c r="AA113" s="20"/>
      <c r="AB113" s="20"/>
      <c r="AC113" s="20"/>
      <c r="AD113" s="20"/>
      <c r="AE113" s="20"/>
      <c r="AF113" s="20"/>
      <c r="AG113" s="20"/>
      <c r="AH113" s="20"/>
      <c r="AI113" s="20"/>
      <c r="AJ113" s="20"/>
      <c r="AK113" s="20"/>
      <c r="AL113" s="20"/>
      <c r="AM113" s="20"/>
      <c r="AN113" s="20"/>
      <c r="AO113" s="20"/>
      <c r="AP113" s="20"/>
      <c r="AQ113" s="31"/>
      <c r="AR113" s="31"/>
      <c r="AS113" s="31"/>
      <c r="AT113" s="31"/>
      <c r="AU113" s="64">
        <v>11</v>
      </c>
      <c r="AV113" s="64">
        <v>10</v>
      </c>
      <c r="AW113" s="64">
        <v>9</v>
      </c>
      <c r="AX113" s="64">
        <v>10</v>
      </c>
      <c r="AY113" s="86"/>
      <c r="AZ113" s="87"/>
      <c r="BA113" s="65">
        <v>6</v>
      </c>
      <c r="BB113" s="65">
        <v>5</v>
      </c>
      <c r="BC113" s="85">
        <v>5</v>
      </c>
      <c r="BD113" s="65">
        <v>2</v>
      </c>
      <c r="BE113" s="65">
        <v>2</v>
      </c>
      <c r="BF113" s="65">
        <v>2</v>
      </c>
      <c r="BG113" s="65">
        <v>2</v>
      </c>
      <c r="BH113" s="65">
        <v>2</v>
      </c>
      <c r="BI113" s="30">
        <v>0</v>
      </c>
      <c r="BJ113" s="30"/>
      <c r="BK113" s="30"/>
      <c r="BL113" s="30"/>
      <c r="BM113" s="30"/>
      <c r="BN113" s="30"/>
      <c r="BO113" s="30"/>
      <c r="BP113" s="30"/>
      <c r="BQ113" s="30"/>
      <c r="BR113" s="30"/>
      <c r="BS113" s="30"/>
      <c r="BT113" s="30"/>
      <c r="BU113" s="30"/>
      <c r="BV113" s="30"/>
      <c r="BW113" s="30"/>
      <c r="BX113" s="30"/>
      <c r="BY113" s="30"/>
      <c r="BZ113" s="30"/>
      <c r="CA113" s="30"/>
      <c r="CB113" s="30"/>
      <c r="CC113" s="30"/>
      <c r="CD113" s="30"/>
      <c r="CE113" s="30"/>
      <c r="CF113" s="30"/>
      <c r="CG113" s="30"/>
      <c r="CH113" s="30"/>
      <c r="CI113" s="30"/>
      <c r="CJ113" s="30"/>
      <c r="CK113" s="30"/>
      <c r="CL113" s="30"/>
      <c r="CM113" s="30"/>
      <c r="CN113" s="30"/>
      <c r="CO113" s="30"/>
      <c r="CP113" s="30"/>
      <c r="CQ113" s="30"/>
      <c r="CR113" s="30"/>
      <c r="CS113" s="30"/>
      <c r="CT113" s="30"/>
      <c r="CU113" s="30"/>
      <c r="CV113" s="30"/>
      <c r="CW113" s="30"/>
      <c r="CX113" s="30"/>
      <c r="CY113" s="30"/>
      <c r="CZ113" s="30"/>
      <c r="DA113" s="30"/>
      <c r="DB113" s="30"/>
      <c r="DC113" s="30"/>
      <c r="DD113" s="30"/>
      <c r="DE113" s="30"/>
      <c r="DF113" s="30"/>
      <c r="DG113" s="30"/>
      <c r="DH113" s="30"/>
      <c r="DI113" s="30"/>
      <c r="DJ113" s="30"/>
      <c r="DK113" s="30"/>
      <c r="DL113" s="30"/>
      <c r="DM113" s="30"/>
      <c r="DN113" s="30"/>
      <c r="DO113" s="30"/>
      <c r="DP113" s="30"/>
      <c r="DQ113" s="30"/>
      <c r="DR113" s="30"/>
      <c r="DS113" s="30"/>
      <c r="DT113" s="23"/>
      <c r="DU113" s="82"/>
      <c r="DV113" s="83"/>
      <c r="DW113" s="51">
        <v>14</v>
      </c>
    </row>
    <row r="114" spans="1:130" ht="20.25" hidden="1">
      <c r="A114" s="3">
        <v>1272</v>
      </c>
      <c r="B114" s="29">
        <v>42124</v>
      </c>
      <c r="C114" s="29">
        <v>42123</v>
      </c>
      <c r="D114" s="29">
        <v>42135</v>
      </c>
      <c r="E114" s="20"/>
      <c r="F114" s="20"/>
      <c r="G114" s="20"/>
      <c r="H114" s="4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/>
      <c r="AD114" s="20"/>
      <c r="AE114" s="20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31"/>
      <c r="AR114" s="31"/>
      <c r="AS114" s="31"/>
      <c r="AT114" s="31"/>
      <c r="AU114" s="31"/>
      <c r="AV114" s="64"/>
      <c r="AW114" s="64">
        <v>15</v>
      </c>
      <c r="AX114" s="64">
        <v>13</v>
      </c>
      <c r="AY114" s="64">
        <v>8</v>
      </c>
      <c r="AZ114" s="64">
        <v>8</v>
      </c>
      <c r="BA114" s="65">
        <v>4</v>
      </c>
      <c r="BB114" s="65">
        <v>4</v>
      </c>
      <c r="BC114" s="65">
        <v>4</v>
      </c>
      <c r="BD114" s="65">
        <v>4</v>
      </c>
      <c r="BE114" s="65">
        <v>4</v>
      </c>
      <c r="BF114" s="65">
        <v>3</v>
      </c>
      <c r="BG114" s="88">
        <v>2</v>
      </c>
      <c r="BH114" s="88">
        <v>2</v>
      </c>
      <c r="BI114" s="88">
        <v>1</v>
      </c>
      <c r="BJ114" s="30">
        <v>0</v>
      </c>
      <c r="BK114" s="30">
        <v>0</v>
      </c>
      <c r="BL114" s="30">
        <v>0</v>
      </c>
      <c r="BM114" s="30"/>
      <c r="BN114" s="30"/>
      <c r="BO114" s="30"/>
      <c r="BP114" s="30"/>
      <c r="BQ114" s="30"/>
      <c r="BR114" s="30"/>
      <c r="BS114" s="30"/>
      <c r="BT114" s="30"/>
      <c r="BU114" s="30"/>
      <c r="BV114" s="30"/>
      <c r="BW114" s="30"/>
      <c r="BX114" s="30"/>
      <c r="BY114" s="30"/>
      <c r="BZ114" s="30"/>
      <c r="CA114" s="30"/>
      <c r="CB114" s="30"/>
      <c r="CC114" s="30"/>
      <c r="CD114" s="30"/>
      <c r="CE114" s="30"/>
      <c r="CF114" s="30"/>
      <c r="CG114" s="30"/>
      <c r="CH114" s="30"/>
      <c r="CI114" s="30"/>
      <c r="CJ114" s="30"/>
      <c r="CK114" s="30"/>
      <c r="CL114" s="30"/>
      <c r="CM114" s="30"/>
      <c r="CN114" s="30"/>
      <c r="CO114" s="30"/>
      <c r="CP114" s="30"/>
      <c r="CQ114" s="30"/>
      <c r="CR114" s="30"/>
      <c r="CS114" s="30"/>
      <c r="CT114" s="30"/>
      <c r="CU114" s="30"/>
      <c r="CV114" s="30"/>
      <c r="CW114" s="30"/>
      <c r="CX114" s="30"/>
      <c r="CY114" s="30"/>
      <c r="CZ114" s="30"/>
      <c r="DA114" s="30"/>
      <c r="DB114" s="30"/>
      <c r="DC114" s="30"/>
      <c r="DD114" s="30"/>
      <c r="DE114" s="30"/>
      <c r="DF114" s="30"/>
      <c r="DG114" s="30"/>
      <c r="DH114" s="30"/>
      <c r="DI114" s="30"/>
      <c r="DJ114" s="30"/>
      <c r="DK114" s="30"/>
      <c r="DL114" s="30"/>
      <c r="DM114" s="30"/>
      <c r="DN114" s="30"/>
      <c r="DO114" s="30"/>
      <c r="DP114" s="30"/>
      <c r="DQ114" s="30"/>
      <c r="DR114" s="30"/>
      <c r="DS114" s="30"/>
      <c r="DT114" s="23"/>
      <c r="DU114" s="82"/>
      <c r="DV114" s="83"/>
      <c r="DW114" s="2">
        <v>13</v>
      </c>
    </row>
    <row r="115" spans="1:130" ht="20.25" hidden="1">
      <c r="A115" s="3">
        <v>1273</v>
      </c>
      <c r="B115" s="29">
        <v>42128</v>
      </c>
      <c r="C115" s="29">
        <v>42131</v>
      </c>
      <c r="D115" s="29">
        <v>42142</v>
      </c>
      <c r="E115" s="20"/>
      <c r="F115" s="20"/>
      <c r="G115" s="20"/>
      <c r="H115" s="4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31"/>
      <c r="AR115" s="31"/>
      <c r="AS115" s="31"/>
      <c r="AT115" s="31"/>
      <c r="AU115" s="31"/>
      <c r="AV115" s="31"/>
      <c r="AW115" s="64">
        <v>11</v>
      </c>
      <c r="AX115" s="64">
        <v>10</v>
      </c>
      <c r="AY115" s="64">
        <v>9</v>
      </c>
      <c r="AZ115" s="64">
        <v>9</v>
      </c>
      <c r="BA115" s="65">
        <v>3</v>
      </c>
      <c r="BB115" s="65">
        <v>5</v>
      </c>
      <c r="BC115" s="65">
        <v>3</v>
      </c>
      <c r="BD115" s="65">
        <v>1</v>
      </c>
      <c r="BE115" s="65">
        <v>1</v>
      </c>
      <c r="BF115" s="65">
        <v>1</v>
      </c>
      <c r="BG115" s="65">
        <v>1</v>
      </c>
      <c r="BH115" s="88">
        <v>1</v>
      </c>
      <c r="BI115" s="30">
        <v>0</v>
      </c>
      <c r="BJ115" s="30"/>
      <c r="BK115" s="30"/>
      <c r="BL115" s="30"/>
      <c r="BM115" s="30"/>
      <c r="BN115" s="30"/>
      <c r="BO115" s="30"/>
      <c r="BP115" s="30"/>
      <c r="BQ115" s="30"/>
      <c r="BR115" s="30"/>
      <c r="BS115" s="30"/>
      <c r="BT115" s="30"/>
      <c r="BU115" s="30"/>
      <c r="BV115" s="30"/>
      <c r="BW115" s="30"/>
      <c r="BX115" s="30"/>
      <c r="BY115" s="30"/>
      <c r="BZ115" s="30"/>
      <c r="CA115" s="30"/>
      <c r="CB115" s="30"/>
      <c r="CC115" s="30"/>
      <c r="CD115" s="30"/>
      <c r="CE115" s="30"/>
      <c r="CF115" s="30"/>
      <c r="CG115" s="30"/>
      <c r="CH115" s="30"/>
      <c r="CI115" s="30"/>
      <c r="CJ115" s="30"/>
      <c r="CK115" s="30"/>
      <c r="CL115" s="30"/>
      <c r="CM115" s="30"/>
      <c r="CN115" s="30"/>
      <c r="CO115" s="30"/>
      <c r="CP115" s="30"/>
      <c r="CQ115" s="30"/>
      <c r="CR115" s="30"/>
      <c r="CS115" s="30"/>
      <c r="CT115" s="30"/>
      <c r="CU115" s="30"/>
      <c r="CV115" s="30"/>
      <c r="CW115" s="30"/>
      <c r="CX115" s="30"/>
      <c r="CY115" s="30"/>
      <c r="CZ115" s="30"/>
      <c r="DA115" s="30"/>
      <c r="DB115" s="30"/>
      <c r="DC115" s="30"/>
      <c r="DD115" s="30"/>
      <c r="DE115" s="30"/>
      <c r="DF115" s="30"/>
      <c r="DG115" s="30"/>
      <c r="DH115" s="30"/>
      <c r="DI115" s="30"/>
      <c r="DJ115" s="30"/>
      <c r="DK115" s="30"/>
      <c r="DL115" s="30"/>
      <c r="DM115" s="30"/>
      <c r="DN115" s="30"/>
      <c r="DO115" s="30"/>
      <c r="DP115" s="30"/>
      <c r="DQ115" s="30"/>
      <c r="DR115" s="30"/>
      <c r="DS115" s="30"/>
      <c r="DT115" s="23"/>
      <c r="DU115" s="82"/>
      <c r="DV115" s="83"/>
      <c r="DW115" s="2">
        <v>10</v>
      </c>
    </row>
    <row r="116" spans="1:130" ht="20.25" hidden="1">
      <c r="A116" s="3">
        <v>1274</v>
      </c>
      <c r="B116" s="29">
        <v>42130</v>
      </c>
      <c r="C116" s="29">
        <v>42136</v>
      </c>
      <c r="D116" s="29">
        <v>42144</v>
      </c>
      <c r="E116" s="20"/>
      <c r="F116" s="20"/>
      <c r="G116" s="20"/>
      <c r="H116" s="4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  <c r="AA116" s="20"/>
      <c r="AB116" s="20"/>
      <c r="AC116" s="20"/>
      <c r="AD116" s="20"/>
      <c r="AE116" s="20"/>
      <c r="AF116" s="20"/>
      <c r="AG116" s="20"/>
      <c r="AH116" s="20"/>
      <c r="AI116" s="20"/>
      <c r="AJ116" s="20"/>
      <c r="AK116" s="20"/>
      <c r="AL116" s="20"/>
      <c r="AM116" s="20"/>
      <c r="AN116" s="20"/>
      <c r="AO116" s="20"/>
      <c r="AP116" s="20"/>
      <c r="AQ116" s="31" t="s">
        <v>0</v>
      </c>
      <c r="AR116" s="31"/>
      <c r="AS116" s="31"/>
      <c r="AT116" s="31"/>
      <c r="AU116" s="31"/>
      <c r="AV116" s="31"/>
      <c r="AW116" s="31">
        <v>18</v>
      </c>
      <c r="AX116" s="64">
        <v>18</v>
      </c>
      <c r="AY116" s="64">
        <v>17</v>
      </c>
      <c r="AZ116" s="64">
        <v>17</v>
      </c>
      <c r="BA116" s="64">
        <v>9</v>
      </c>
      <c r="BB116" s="64">
        <v>9</v>
      </c>
      <c r="BC116" s="64">
        <v>11</v>
      </c>
      <c r="BD116" s="65">
        <v>5</v>
      </c>
      <c r="BE116" s="65">
        <v>5</v>
      </c>
      <c r="BF116" s="65">
        <v>4</v>
      </c>
      <c r="BG116" s="65">
        <v>4</v>
      </c>
      <c r="BH116" s="65">
        <v>4</v>
      </c>
      <c r="BI116" s="65">
        <v>1</v>
      </c>
      <c r="BJ116" s="30">
        <v>0</v>
      </c>
      <c r="BK116" s="30">
        <v>0</v>
      </c>
      <c r="BL116" s="30">
        <v>0</v>
      </c>
      <c r="BM116" s="30"/>
      <c r="BN116" s="30"/>
      <c r="BO116" s="30"/>
      <c r="BP116" s="30"/>
      <c r="BQ116" s="30"/>
      <c r="BR116" s="30"/>
      <c r="BS116" s="30"/>
      <c r="BT116" s="30"/>
      <c r="BU116" s="30"/>
      <c r="BV116" s="30"/>
      <c r="BW116" s="30"/>
      <c r="BX116" s="30"/>
      <c r="BY116" s="30"/>
      <c r="BZ116" s="30"/>
      <c r="CA116" s="30"/>
      <c r="CB116" s="30"/>
      <c r="CC116" s="30"/>
      <c r="CD116" s="30"/>
      <c r="CE116" s="30"/>
      <c r="CF116" s="30"/>
      <c r="CG116" s="30"/>
      <c r="CH116" s="30"/>
      <c r="CI116" s="30"/>
      <c r="CJ116" s="30"/>
      <c r="CK116" s="30"/>
      <c r="CL116" s="30"/>
      <c r="CM116" s="30"/>
      <c r="CN116" s="30"/>
      <c r="CO116" s="30"/>
      <c r="CP116" s="30"/>
      <c r="CQ116" s="30"/>
      <c r="CR116" s="30"/>
      <c r="CS116" s="30"/>
      <c r="CT116" s="30"/>
      <c r="CU116" s="30"/>
      <c r="CV116" s="30"/>
      <c r="CW116" s="30"/>
      <c r="CX116" s="30"/>
      <c r="CY116" s="30"/>
      <c r="CZ116" s="30"/>
      <c r="DA116" s="30"/>
      <c r="DB116" s="30"/>
      <c r="DC116" s="30"/>
      <c r="DD116" s="30"/>
      <c r="DE116" s="30"/>
      <c r="DF116" s="30"/>
      <c r="DG116" s="30"/>
      <c r="DH116" s="30"/>
      <c r="DI116" s="30"/>
      <c r="DJ116" s="30"/>
      <c r="DK116" s="30"/>
      <c r="DL116" s="30"/>
      <c r="DM116" s="30"/>
      <c r="DN116" s="30"/>
      <c r="DO116" s="30"/>
      <c r="DP116" s="30"/>
      <c r="DQ116" s="30"/>
      <c r="DR116" s="30"/>
      <c r="DS116" s="30"/>
      <c r="DT116" s="23"/>
      <c r="DU116" s="82"/>
      <c r="DV116" s="83"/>
      <c r="DW116" s="2">
        <v>12</v>
      </c>
    </row>
    <row r="117" spans="1:130" ht="20.25" hidden="1">
      <c r="A117" s="3">
        <v>1275</v>
      </c>
      <c r="B117" s="29">
        <v>42137</v>
      </c>
      <c r="C117" s="29">
        <v>42139</v>
      </c>
      <c r="D117" s="29">
        <v>42146</v>
      </c>
      <c r="E117" s="20"/>
      <c r="F117" s="20"/>
      <c r="G117" s="20"/>
      <c r="H117" s="4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0"/>
      <c r="Y117" s="20"/>
      <c r="Z117" s="20"/>
      <c r="AA117" s="20"/>
      <c r="AB117" s="20"/>
      <c r="AC117" s="20"/>
      <c r="AD117" s="20"/>
      <c r="AE117" s="20"/>
      <c r="AF117" s="20"/>
      <c r="AG117" s="20"/>
      <c r="AH117" s="20"/>
      <c r="AI117" s="20"/>
      <c r="AJ117" s="20"/>
      <c r="AK117" s="20"/>
      <c r="AL117" s="20"/>
      <c r="AM117" s="20"/>
      <c r="AN117" s="20"/>
      <c r="AO117" s="20"/>
      <c r="AP117" s="20"/>
      <c r="AQ117" s="31"/>
      <c r="AR117" s="31"/>
      <c r="AS117" s="31"/>
      <c r="AT117" s="31"/>
      <c r="AU117" s="31"/>
      <c r="AV117" s="31"/>
      <c r="AW117" s="31"/>
      <c r="AX117" s="64">
        <v>17</v>
      </c>
      <c r="AY117" s="64">
        <v>15</v>
      </c>
      <c r="AZ117" s="64">
        <v>15</v>
      </c>
      <c r="BA117" s="64">
        <v>9</v>
      </c>
      <c r="BB117" s="64">
        <v>9</v>
      </c>
      <c r="BC117" s="65">
        <v>6</v>
      </c>
      <c r="BD117" s="65">
        <v>2</v>
      </c>
      <c r="BE117" s="65">
        <v>12</v>
      </c>
      <c r="BF117" s="65">
        <v>11</v>
      </c>
      <c r="BG117" s="65">
        <v>11</v>
      </c>
      <c r="BH117" s="65">
        <v>11</v>
      </c>
      <c r="BI117" s="30">
        <v>0</v>
      </c>
      <c r="BJ117" s="30"/>
      <c r="BK117" s="30"/>
      <c r="BL117" s="30"/>
      <c r="BM117" s="30"/>
      <c r="BN117" s="30"/>
      <c r="BO117" s="30"/>
      <c r="BP117" s="30"/>
      <c r="BQ117" s="30"/>
      <c r="BR117" s="30"/>
      <c r="BS117" s="30"/>
      <c r="BT117" s="30"/>
      <c r="BU117" s="30"/>
      <c r="BV117" s="30"/>
      <c r="BW117" s="30"/>
      <c r="BX117" s="30"/>
      <c r="BY117" s="30"/>
      <c r="BZ117" s="30"/>
      <c r="CA117" s="30"/>
      <c r="CB117" s="30"/>
      <c r="CC117" s="30"/>
      <c r="CD117" s="30"/>
      <c r="CE117" s="30"/>
      <c r="CF117" s="30"/>
      <c r="CG117" s="30"/>
      <c r="CH117" s="30"/>
      <c r="CI117" s="30"/>
      <c r="CJ117" s="30"/>
      <c r="CK117" s="30"/>
      <c r="CL117" s="30"/>
      <c r="CM117" s="30"/>
      <c r="CN117" s="30"/>
      <c r="CO117" s="30"/>
      <c r="CP117" s="30"/>
      <c r="CQ117" s="30"/>
      <c r="CR117" s="30"/>
      <c r="CS117" s="30"/>
      <c r="CT117" s="30"/>
      <c r="CU117" s="30"/>
      <c r="CV117" s="30"/>
      <c r="CW117" s="30"/>
      <c r="CX117" s="30"/>
      <c r="CY117" s="30"/>
      <c r="CZ117" s="30"/>
      <c r="DA117" s="30"/>
      <c r="DB117" s="30"/>
      <c r="DC117" s="30"/>
      <c r="DD117" s="30"/>
      <c r="DE117" s="30"/>
      <c r="DF117" s="30"/>
      <c r="DG117" s="30"/>
      <c r="DH117" s="30"/>
      <c r="DI117" s="30"/>
      <c r="DJ117" s="30"/>
      <c r="DK117" s="30"/>
      <c r="DL117" s="30"/>
      <c r="DM117" s="30"/>
      <c r="DN117" s="30"/>
      <c r="DO117" s="30"/>
      <c r="DP117" s="30"/>
      <c r="DQ117" s="30"/>
      <c r="DR117" s="30"/>
      <c r="DS117" s="30"/>
      <c r="DT117" s="23"/>
      <c r="DU117" s="82"/>
      <c r="DV117" s="83"/>
      <c r="DW117" s="2">
        <v>10</v>
      </c>
    </row>
    <row r="118" spans="1:130" ht="20.25" hidden="1">
      <c r="A118" s="3">
        <v>1276</v>
      </c>
      <c r="B118" s="29">
        <v>42142</v>
      </c>
      <c r="C118" s="29">
        <v>42143</v>
      </c>
      <c r="D118" s="29">
        <v>42152</v>
      </c>
      <c r="E118" s="20"/>
      <c r="F118" s="20"/>
      <c r="G118" s="20"/>
      <c r="H118" s="4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  <c r="AA118" s="20"/>
      <c r="AB118" s="20"/>
      <c r="AC118" s="20"/>
      <c r="AD118" s="20"/>
      <c r="AE118" s="20"/>
      <c r="AF118" s="20"/>
      <c r="AG118" s="20"/>
      <c r="AH118" s="20"/>
      <c r="AI118" s="20"/>
      <c r="AJ118" s="20"/>
      <c r="AK118" s="20"/>
      <c r="AL118" s="20"/>
      <c r="AM118" s="20"/>
      <c r="AN118" s="20"/>
      <c r="AO118" s="20"/>
      <c r="AP118" s="20"/>
      <c r="AQ118" s="31"/>
      <c r="AR118" s="31"/>
      <c r="AS118" s="31"/>
      <c r="AT118" s="31"/>
      <c r="AU118" s="31"/>
      <c r="AV118" s="31"/>
      <c r="AW118" s="31"/>
      <c r="AX118" s="31">
        <v>17</v>
      </c>
      <c r="AY118" s="64">
        <v>15</v>
      </c>
      <c r="AZ118" s="64">
        <v>15</v>
      </c>
      <c r="BA118" s="64">
        <v>8</v>
      </c>
      <c r="BB118" s="64">
        <v>6</v>
      </c>
      <c r="BC118" s="64">
        <v>8</v>
      </c>
      <c r="BD118" s="64">
        <v>3</v>
      </c>
      <c r="BE118" s="65">
        <v>4</v>
      </c>
      <c r="BF118" s="65">
        <v>4</v>
      </c>
      <c r="BG118" s="65">
        <v>4</v>
      </c>
      <c r="BH118" s="65">
        <v>4</v>
      </c>
      <c r="BI118" s="65">
        <v>3</v>
      </c>
      <c r="BJ118" s="65">
        <v>3</v>
      </c>
      <c r="BK118" s="65">
        <v>8</v>
      </c>
      <c r="BL118" s="65">
        <v>7</v>
      </c>
      <c r="BM118" s="65">
        <v>2</v>
      </c>
      <c r="BN118" s="30">
        <v>0</v>
      </c>
      <c r="BO118" s="30"/>
      <c r="BP118" s="30"/>
      <c r="BQ118" s="30"/>
      <c r="BR118" s="30"/>
      <c r="BS118" s="30"/>
      <c r="BT118" s="30"/>
      <c r="BU118" s="30"/>
      <c r="BV118" s="30"/>
      <c r="BW118" s="30"/>
      <c r="BX118" s="30"/>
      <c r="BY118" s="30"/>
      <c r="BZ118" s="30"/>
      <c r="CA118" s="30"/>
      <c r="CB118" s="30"/>
      <c r="CC118" s="30"/>
      <c r="CD118" s="30"/>
      <c r="CE118" s="30"/>
      <c r="CF118" s="30"/>
      <c r="CG118" s="30"/>
      <c r="CH118" s="30"/>
      <c r="CI118" s="30"/>
      <c r="CJ118" s="30"/>
      <c r="CK118" s="30"/>
      <c r="CL118" s="30"/>
      <c r="CM118" s="30"/>
      <c r="CN118" s="30"/>
      <c r="CO118" s="30"/>
      <c r="CP118" s="30"/>
      <c r="CQ118" s="30"/>
      <c r="CR118" s="30"/>
      <c r="CS118" s="30"/>
      <c r="CT118" s="30"/>
      <c r="CU118" s="30"/>
      <c r="CV118" s="30"/>
      <c r="CW118" s="30"/>
      <c r="CX118" s="30"/>
      <c r="CY118" s="30"/>
      <c r="CZ118" s="30"/>
      <c r="DA118" s="30"/>
      <c r="DB118" s="30"/>
      <c r="DC118" s="30"/>
      <c r="DD118" s="30"/>
      <c r="DE118" s="30"/>
      <c r="DF118" s="30"/>
      <c r="DG118" s="30"/>
      <c r="DH118" s="30"/>
      <c r="DI118" s="30"/>
      <c r="DJ118" s="30"/>
      <c r="DK118" s="30"/>
      <c r="DL118" s="30"/>
      <c r="DM118" s="30"/>
      <c r="DN118" s="30"/>
      <c r="DO118" s="30"/>
      <c r="DP118" s="30"/>
      <c r="DQ118" s="30"/>
      <c r="DR118" s="30"/>
      <c r="DS118" s="30"/>
      <c r="DT118" s="23"/>
      <c r="DU118" s="82"/>
      <c r="DV118" s="83"/>
      <c r="DW118" s="2">
        <v>15</v>
      </c>
    </row>
    <row r="119" spans="1:130" ht="20.25" hidden="1">
      <c r="A119" s="3">
        <v>1277</v>
      </c>
      <c r="B119" s="29">
        <v>42143</v>
      </c>
      <c r="C119" s="29">
        <v>42150</v>
      </c>
      <c r="D119" s="29">
        <v>42157</v>
      </c>
      <c r="E119" s="20"/>
      <c r="F119" s="20"/>
      <c r="G119" s="20"/>
      <c r="H119" s="4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  <c r="AA119" s="20"/>
      <c r="AB119" s="20"/>
      <c r="AC119" s="20"/>
      <c r="AD119" s="20"/>
      <c r="AE119" s="20"/>
      <c r="AF119" s="20"/>
      <c r="AG119" s="20"/>
      <c r="AH119" s="20"/>
      <c r="AI119" s="20"/>
      <c r="AJ119" s="20"/>
      <c r="AK119" s="20"/>
      <c r="AL119" s="20"/>
      <c r="AM119" s="20"/>
      <c r="AN119" s="20"/>
      <c r="AO119" s="20"/>
      <c r="AP119" s="20"/>
      <c r="AQ119" s="31"/>
      <c r="AR119" s="31"/>
      <c r="AS119" s="31"/>
      <c r="AT119" s="31"/>
      <c r="AU119" s="31"/>
      <c r="AV119" s="31"/>
      <c r="AW119" s="31"/>
      <c r="AX119" s="31"/>
      <c r="AY119" s="64">
        <v>15</v>
      </c>
      <c r="AZ119" s="64">
        <v>15</v>
      </c>
      <c r="BA119" s="64">
        <v>11</v>
      </c>
      <c r="BB119" s="64">
        <v>10</v>
      </c>
      <c r="BC119" s="64">
        <v>9</v>
      </c>
      <c r="BD119" s="64">
        <v>5</v>
      </c>
      <c r="BE119" s="64">
        <v>5</v>
      </c>
      <c r="BF119" s="65">
        <v>5</v>
      </c>
      <c r="BG119" s="65">
        <v>5</v>
      </c>
      <c r="BH119" s="65">
        <v>5</v>
      </c>
      <c r="BI119" s="65">
        <v>4</v>
      </c>
      <c r="BJ119" s="65">
        <v>4</v>
      </c>
      <c r="BK119" s="65">
        <v>12</v>
      </c>
      <c r="BL119" s="88">
        <v>4</v>
      </c>
      <c r="BM119" s="65">
        <v>2</v>
      </c>
      <c r="BN119" s="65">
        <v>2</v>
      </c>
      <c r="BO119" s="65">
        <v>2</v>
      </c>
      <c r="BP119" s="65">
        <v>2</v>
      </c>
      <c r="BQ119" s="30"/>
      <c r="BR119" s="30"/>
      <c r="BS119" s="30"/>
      <c r="BT119" s="30"/>
      <c r="BU119" s="30"/>
      <c r="BV119" s="30"/>
      <c r="BW119" s="30"/>
      <c r="BX119" s="30"/>
      <c r="BY119" s="30"/>
      <c r="BZ119" s="30"/>
      <c r="CA119" s="30"/>
      <c r="CB119" s="30"/>
      <c r="CC119" s="30"/>
      <c r="CD119" s="30"/>
      <c r="CE119" s="30"/>
      <c r="CF119" s="30"/>
      <c r="CG119" s="30"/>
      <c r="CH119" s="30"/>
      <c r="CI119" s="30"/>
      <c r="CJ119" s="30"/>
      <c r="CK119" s="30"/>
      <c r="CL119" s="30"/>
      <c r="CM119" s="30"/>
      <c r="CN119" s="30"/>
      <c r="CO119" s="30"/>
      <c r="CP119" s="30"/>
      <c r="CQ119" s="30"/>
      <c r="CR119" s="30"/>
      <c r="CS119" s="30"/>
      <c r="CT119" s="30"/>
      <c r="CU119" s="30"/>
      <c r="CV119" s="30"/>
      <c r="CW119" s="30"/>
      <c r="CX119" s="30"/>
      <c r="CY119" s="30"/>
      <c r="CZ119" s="30"/>
      <c r="DA119" s="30"/>
      <c r="DB119" s="30"/>
      <c r="DC119" s="30"/>
      <c r="DD119" s="30"/>
      <c r="DE119" s="30"/>
      <c r="DF119" s="30"/>
      <c r="DG119" s="30"/>
      <c r="DH119" s="30"/>
      <c r="DI119" s="30"/>
      <c r="DJ119" s="30"/>
      <c r="DK119" s="30"/>
      <c r="DL119" s="30"/>
      <c r="DM119" s="30"/>
      <c r="DN119" s="30"/>
      <c r="DO119" s="30"/>
      <c r="DP119" s="30"/>
      <c r="DQ119" s="30"/>
      <c r="DR119" s="30"/>
      <c r="DS119" s="30"/>
      <c r="DT119" s="23"/>
      <c r="DU119" s="82"/>
      <c r="DV119" s="83"/>
      <c r="DW119" s="2">
        <v>17</v>
      </c>
    </row>
    <row r="120" spans="1:130" ht="20.25" hidden="1">
      <c r="A120" s="3">
        <v>1278</v>
      </c>
      <c r="B120" s="29">
        <v>42150</v>
      </c>
      <c r="C120" s="29">
        <v>42152</v>
      </c>
      <c r="D120" s="29">
        <v>42158</v>
      </c>
      <c r="E120" s="20"/>
      <c r="F120" s="20"/>
      <c r="G120" s="20"/>
      <c r="H120" s="4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  <c r="AA120" s="20"/>
      <c r="AB120" s="20"/>
      <c r="AC120" s="20"/>
      <c r="AD120" s="20"/>
      <c r="AE120" s="20"/>
      <c r="AF120" s="20"/>
      <c r="AG120" s="20"/>
      <c r="AH120" s="20"/>
      <c r="AI120" s="20"/>
      <c r="AJ120" s="20"/>
      <c r="AK120" s="20"/>
      <c r="AL120" s="20"/>
      <c r="AM120" s="20"/>
      <c r="AN120" s="20"/>
      <c r="AO120" s="20"/>
      <c r="AP120" s="20"/>
      <c r="AQ120" s="31"/>
      <c r="AR120" s="31"/>
      <c r="AS120" s="31"/>
      <c r="AT120" s="31"/>
      <c r="AU120" s="31"/>
      <c r="AV120" s="31"/>
      <c r="AW120" s="31"/>
      <c r="AX120" s="31"/>
      <c r="AY120" s="89">
        <v>18</v>
      </c>
      <c r="AZ120" s="64">
        <v>19</v>
      </c>
      <c r="BA120" s="64">
        <v>11</v>
      </c>
      <c r="BB120" s="64">
        <v>10</v>
      </c>
      <c r="BC120" s="64">
        <v>12</v>
      </c>
      <c r="BD120" s="65">
        <v>9</v>
      </c>
      <c r="BE120" s="65">
        <v>8</v>
      </c>
      <c r="BF120" s="65">
        <v>7</v>
      </c>
      <c r="BG120" s="65">
        <v>6</v>
      </c>
      <c r="BH120" s="65">
        <v>6</v>
      </c>
      <c r="BI120" s="65">
        <v>1</v>
      </c>
      <c r="BJ120" s="65">
        <v>1</v>
      </c>
      <c r="BK120" s="30">
        <v>0</v>
      </c>
      <c r="BL120" s="30">
        <v>0</v>
      </c>
      <c r="BM120" s="30"/>
      <c r="BN120" s="30"/>
      <c r="BO120" s="30"/>
      <c r="BP120" s="30"/>
      <c r="BQ120" s="30"/>
      <c r="BR120" s="30"/>
      <c r="BS120" s="30"/>
      <c r="BT120" s="30"/>
      <c r="BU120" s="30"/>
      <c r="BV120" s="30"/>
      <c r="BW120" s="30"/>
      <c r="BX120" s="30"/>
      <c r="BY120" s="30"/>
      <c r="BZ120" s="30"/>
      <c r="CA120" s="30"/>
      <c r="CB120" s="30"/>
      <c r="CC120" s="30"/>
      <c r="CD120" s="30"/>
      <c r="CE120" s="30"/>
      <c r="CF120" s="30"/>
      <c r="CG120" s="30"/>
      <c r="CH120" s="30"/>
      <c r="CI120" s="30"/>
      <c r="CJ120" s="30"/>
      <c r="CK120" s="30"/>
      <c r="CL120" s="30"/>
      <c r="CM120" s="30"/>
      <c r="CN120" s="30"/>
      <c r="CO120" s="30"/>
      <c r="CP120" s="30"/>
      <c r="CQ120" s="30"/>
      <c r="CR120" s="30"/>
      <c r="CS120" s="30"/>
      <c r="CT120" s="30"/>
      <c r="CU120" s="30"/>
      <c r="CV120" s="30"/>
      <c r="CW120" s="30"/>
      <c r="CX120" s="30"/>
      <c r="CY120" s="30"/>
      <c r="CZ120" s="30"/>
      <c r="DA120" s="30"/>
      <c r="DB120" s="30"/>
      <c r="DC120" s="30"/>
      <c r="DD120" s="30"/>
      <c r="DE120" s="30"/>
      <c r="DF120" s="30"/>
      <c r="DG120" s="30"/>
      <c r="DH120" s="30"/>
      <c r="DI120" s="30"/>
      <c r="DJ120" s="30"/>
      <c r="DK120" s="30"/>
      <c r="DL120" s="30"/>
      <c r="DM120" s="30"/>
      <c r="DN120" s="30"/>
      <c r="DO120" s="30"/>
      <c r="DP120" s="30"/>
      <c r="DQ120" s="30"/>
      <c r="DR120" s="30"/>
      <c r="DS120" s="30"/>
      <c r="DT120" s="23"/>
      <c r="DU120" s="82"/>
      <c r="DV120" s="83"/>
      <c r="DW120" s="2">
        <v>11</v>
      </c>
      <c r="DZ120" s="7">
        <v>18</v>
      </c>
    </row>
    <row r="121" spans="1:130" ht="20.25" hidden="1">
      <c r="A121" s="3">
        <v>1279</v>
      </c>
      <c r="B121" s="29">
        <v>42150</v>
      </c>
      <c r="C121" s="29">
        <v>42158</v>
      </c>
      <c r="D121" s="29">
        <v>42164</v>
      </c>
      <c r="E121" s="20"/>
      <c r="F121" s="20"/>
      <c r="G121" s="20"/>
      <c r="H121" s="4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/>
      <c r="Y121" s="20"/>
      <c r="Z121" s="20"/>
      <c r="AA121" s="20"/>
      <c r="AB121" s="20"/>
      <c r="AC121" s="20"/>
      <c r="AD121" s="20"/>
      <c r="AE121" s="20"/>
      <c r="AF121" s="20"/>
      <c r="AG121" s="20"/>
      <c r="AH121" s="20"/>
      <c r="AI121" s="20"/>
      <c r="AJ121" s="20"/>
      <c r="AK121" s="20"/>
      <c r="AL121" s="20"/>
      <c r="AM121" s="20"/>
      <c r="AN121" s="20"/>
      <c r="AO121" s="20"/>
      <c r="AP121" s="20"/>
      <c r="AQ121" s="20"/>
      <c r="AR121" s="20"/>
      <c r="AS121" s="20"/>
      <c r="AT121" s="20"/>
      <c r="AU121" s="20"/>
      <c r="AV121" s="20"/>
      <c r="AW121" s="20"/>
      <c r="AX121" s="20"/>
      <c r="AY121" s="20"/>
      <c r="AZ121" s="89">
        <v>19</v>
      </c>
      <c r="BA121" s="64">
        <v>13</v>
      </c>
      <c r="BB121" s="64">
        <v>13</v>
      </c>
      <c r="BC121" s="64">
        <v>14</v>
      </c>
      <c r="BD121" s="64">
        <v>11</v>
      </c>
      <c r="BE121" s="64">
        <v>11</v>
      </c>
      <c r="BF121" s="65">
        <v>9</v>
      </c>
      <c r="BG121" s="65">
        <v>8</v>
      </c>
      <c r="BH121" s="65">
        <v>8</v>
      </c>
      <c r="BI121" s="30">
        <v>0</v>
      </c>
      <c r="BJ121" s="30"/>
      <c r="BK121" s="30">
        <v>0</v>
      </c>
      <c r="BL121" s="30">
        <v>0</v>
      </c>
      <c r="BM121" s="30"/>
      <c r="BN121" s="30"/>
      <c r="BO121" s="30"/>
      <c r="BP121" s="30"/>
      <c r="BQ121" s="30"/>
      <c r="BR121" s="30"/>
      <c r="BS121" s="30"/>
      <c r="BT121" s="30"/>
      <c r="BU121" s="30"/>
      <c r="BV121" s="30"/>
      <c r="BW121" s="30"/>
      <c r="BX121" s="30"/>
      <c r="BY121" s="30"/>
      <c r="BZ121" s="30"/>
      <c r="CA121" s="30"/>
      <c r="CB121" s="30"/>
      <c r="CC121" s="30"/>
      <c r="CD121" s="30"/>
      <c r="CE121" s="30"/>
      <c r="CF121" s="30"/>
      <c r="CG121" s="30"/>
      <c r="CH121" s="30"/>
      <c r="CI121" s="30"/>
      <c r="CJ121" s="30"/>
      <c r="CK121" s="30"/>
      <c r="CL121" s="30"/>
      <c r="CM121" s="30"/>
      <c r="CN121" s="30"/>
      <c r="CO121" s="30"/>
      <c r="CP121" s="30"/>
      <c r="CQ121" s="30"/>
      <c r="CR121" s="30"/>
      <c r="CS121" s="30"/>
      <c r="CT121" s="30"/>
      <c r="CU121" s="30"/>
      <c r="CV121" s="30"/>
      <c r="CW121" s="30"/>
      <c r="CX121" s="30"/>
      <c r="CY121" s="30"/>
      <c r="CZ121" s="30"/>
      <c r="DA121" s="30"/>
      <c r="DB121" s="30"/>
      <c r="DC121" s="30"/>
      <c r="DD121" s="30"/>
      <c r="DE121" s="30"/>
      <c r="DF121" s="30"/>
      <c r="DG121" s="30"/>
      <c r="DH121" s="30"/>
      <c r="DI121" s="30"/>
      <c r="DJ121" s="30"/>
      <c r="DK121" s="30"/>
      <c r="DL121" s="30"/>
      <c r="DM121" s="30"/>
      <c r="DN121" s="30"/>
      <c r="DO121" s="30"/>
      <c r="DP121" s="30"/>
      <c r="DQ121" s="30"/>
      <c r="DR121" s="30"/>
      <c r="DS121" s="30"/>
      <c r="DT121" s="23"/>
      <c r="DU121" s="82"/>
      <c r="DV121" s="83"/>
      <c r="DW121" s="2">
        <v>8</v>
      </c>
    </row>
    <row r="122" spans="1:130" ht="20.25" hidden="1">
      <c r="A122" s="3">
        <v>1280</v>
      </c>
      <c r="B122" s="29">
        <v>42156</v>
      </c>
      <c r="C122" s="29">
        <v>42160</v>
      </c>
      <c r="D122" s="29">
        <v>42170</v>
      </c>
      <c r="E122" s="20"/>
      <c r="F122" s="20"/>
      <c r="G122" s="20"/>
      <c r="H122" s="4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0"/>
      <c r="Y122" s="20"/>
      <c r="Z122" s="20"/>
      <c r="AA122" s="20"/>
      <c r="AB122" s="20"/>
      <c r="AC122" s="20"/>
      <c r="AD122" s="20"/>
      <c r="AE122" s="20"/>
      <c r="AF122" s="20"/>
      <c r="AG122" s="20"/>
      <c r="AH122" s="20"/>
      <c r="AI122" s="20"/>
      <c r="AJ122" s="20"/>
      <c r="AK122" s="20"/>
      <c r="AL122" s="20"/>
      <c r="AM122" s="20"/>
      <c r="AN122" s="20"/>
      <c r="AO122" s="20"/>
      <c r="AP122" s="20"/>
      <c r="AQ122" s="20"/>
      <c r="AR122" s="20"/>
      <c r="AS122" s="20"/>
      <c r="AT122" s="20"/>
      <c r="AU122" s="20"/>
      <c r="AV122" s="20"/>
      <c r="AW122" s="20"/>
      <c r="AX122" s="20"/>
      <c r="AY122" s="20"/>
      <c r="AZ122" s="89"/>
      <c r="BA122" s="64">
        <v>15</v>
      </c>
      <c r="BB122" s="64">
        <v>17</v>
      </c>
      <c r="BC122" s="64">
        <v>14</v>
      </c>
      <c r="BD122" s="64">
        <v>7</v>
      </c>
      <c r="BE122" s="64">
        <v>7</v>
      </c>
      <c r="BF122" s="65">
        <v>6</v>
      </c>
      <c r="BG122" s="65">
        <v>5</v>
      </c>
      <c r="BH122" s="65">
        <v>5</v>
      </c>
      <c r="BI122" s="65">
        <v>2</v>
      </c>
      <c r="BJ122" s="65">
        <v>2</v>
      </c>
      <c r="BK122" s="65">
        <v>4</v>
      </c>
      <c r="BL122" s="88">
        <v>2</v>
      </c>
      <c r="BM122" s="65">
        <v>1</v>
      </c>
      <c r="BN122" s="30">
        <v>0</v>
      </c>
      <c r="BO122" s="30"/>
      <c r="BP122" s="30"/>
      <c r="BQ122" s="30"/>
      <c r="BR122" s="30"/>
      <c r="BS122" s="30"/>
      <c r="BT122" s="30"/>
      <c r="BU122" s="30"/>
      <c r="BV122" s="30"/>
      <c r="BW122" s="30"/>
      <c r="BX122" s="30"/>
      <c r="BY122" s="30"/>
      <c r="BZ122" s="30"/>
      <c r="CA122" s="30"/>
      <c r="CB122" s="30"/>
      <c r="CC122" s="30"/>
      <c r="CD122" s="30"/>
      <c r="CE122" s="30"/>
      <c r="CF122" s="30"/>
      <c r="CG122" s="30"/>
      <c r="CH122" s="30"/>
      <c r="CI122" s="30"/>
      <c r="CJ122" s="30"/>
      <c r="CK122" s="30"/>
      <c r="CL122" s="30"/>
      <c r="CM122" s="30"/>
      <c r="CN122" s="30"/>
      <c r="CO122" s="30"/>
      <c r="CP122" s="30"/>
      <c r="CQ122" s="30"/>
      <c r="CR122" s="30"/>
      <c r="CS122" s="30"/>
      <c r="CT122" s="30"/>
      <c r="CU122" s="30"/>
      <c r="CV122" s="30"/>
      <c r="CW122" s="30"/>
      <c r="CX122" s="30"/>
      <c r="CY122" s="30"/>
      <c r="CZ122" s="30"/>
      <c r="DA122" s="30"/>
      <c r="DB122" s="30"/>
      <c r="DC122" s="30"/>
      <c r="DD122" s="30"/>
      <c r="DE122" s="30"/>
      <c r="DF122" s="30"/>
      <c r="DG122" s="30"/>
      <c r="DH122" s="30"/>
      <c r="DI122" s="30"/>
      <c r="DJ122" s="30"/>
      <c r="DK122" s="30"/>
      <c r="DL122" s="30"/>
      <c r="DM122" s="30"/>
      <c r="DN122" s="30"/>
      <c r="DO122" s="30"/>
      <c r="DP122" s="30"/>
      <c r="DQ122" s="30"/>
      <c r="DR122" s="30"/>
      <c r="DS122" s="30"/>
      <c r="DT122" s="23"/>
      <c r="DU122" s="82"/>
      <c r="DV122" s="83"/>
      <c r="DW122" s="2">
        <v>12</v>
      </c>
    </row>
    <row r="123" spans="1:130" ht="20.25" hidden="1">
      <c r="A123" s="3">
        <v>1281</v>
      </c>
      <c r="B123" s="29">
        <v>42159</v>
      </c>
      <c r="C123" s="29">
        <v>42164</v>
      </c>
      <c r="D123" s="29">
        <v>42172</v>
      </c>
      <c r="E123" s="20"/>
      <c r="F123" s="20"/>
      <c r="G123" s="20"/>
      <c r="H123" s="4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  <c r="AA123" s="20"/>
      <c r="AB123" s="20"/>
      <c r="AC123" s="20"/>
      <c r="AD123" s="20"/>
      <c r="AE123" s="20"/>
      <c r="AF123" s="20"/>
      <c r="AG123" s="20"/>
      <c r="AH123" s="20"/>
      <c r="AI123" s="20"/>
      <c r="AJ123" s="20"/>
      <c r="AK123" s="20"/>
      <c r="AL123" s="20"/>
      <c r="AM123" s="20"/>
      <c r="AN123" s="20"/>
      <c r="AO123" s="20"/>
      <c r="AP123" s="20"/>
      <c r="AQ123" s="20"/>
      <c r="AR123" s="20"/>
      <c r="AS123" s="20"/>
      <c r="AT123" s="20"/>
      <c r="AU123" s="20"/>
      <c r="AV123" s="20"/>
      <c r="AW123" s="20"/>
      <c r="AX123" s="20"/>
      <c r="AY123" s="20"/>
      <c r="AZ123" s="20"/>
      <c r="BA123" s="31">
        <v>17</v>
      </c>
      <c r="BB123" s="64">
        <v>18</v>
      </c>
      <c r="BC123" s="64">
        <v>19</v>
      </c>
      <c r="BD123" s="64">
        <v>9</v>
      </c>
      <c r="BE123" s="64">
        <v>9</v>
      </c>
      <c r="BF123" s="65">
        <v>7</v>
      </c>
      <c r="BG123" s="65">
        <v>5</v>
      </c>
      <c r="BH123" s="65">
        <v>5</v>
      </c>
      <c r="BI123" s="65">
        <v>5</v>
      </c>
      <c r="BJ123" s="65">
        <v>3</v>
      </c>
      <c r="BK123" s="65">
        <v>7</v>
      </c>
      <c r="BL123" s="88">
        <v>4</v>
      </c>
      <c r="BM123" s="65">
        <v>3</v>
      </c>
      <c r="BN123" s="65">
        <v>2</v>
      </c>
      <c r="BO123" s="65">
        <v>1</v>
      </c>
      <c r="BP123" s="30"/>
      <c r="BQ123" s="30"/>
      <c r="BR123" s="30"/>
      <c r="BS123" s="30"/>
      <c r="BT123" s="30"/>
      <c r="BU123" s="30"/>
      <c r="BV123" s="30"/>
      <c r="BW123" s="30"/>
      <c r="BX123" s="30"/>
      <c r="BY123" s="30"/>
      <c r="BZ123" s="30"/>
      <c r="CA123" s="30"/>
      <c r="CB123" s="30"/>
      <c r="CC123" s="30"/>
      <c r="CD123" s="30"/>
      <c r="CE123" s="30"/>
      <c r="CF123" s="30"/>
      <c r="CG123" s="30"/>
      <c r="CH123" s="30"/>
      <c r="CI123" s="30"/>
      <c r="CJ123" s="30"/>
      <c r="CK123" s="30"/>
      <c r="CL123" s="30"/>
      <c r="CM123" s="30"/>
      <c r="CN123" s="30"/>
      <c r="CO123" s="30"/>
      <c r="CP123" s="30"/>
      <c r="CQ123" s="30"/>
      <c r="CR123" s="30"/>
      <c r="CS123" s="30"/>
      <c r="CT123" s="30"/>
      <c r="CU123" s="30"/>
      <c r="CV123" s="30"/>
      <c r="CW123" s="30"/>
      <c r="CX123" s="30"/>
      <c r="CY123" s="30"/>
      <c r="CZ123" s="30"/>
      <c r="DA123" s="30"/>
      <c r="DB123" s="30"/>
      <c r="DC123" s="30"/>
      <c r="DD123" s="30"/>
      <c r="DE123" s="30"/>
      <c r="DF123" s="30"/>
      <c r="DG123" s="30"/>
      <c r="DH123" s="30"/>
      <c r="DI123" s="30"/>
      <c r="DJ123" s="30"/>
      <c r="DK123" s="30"/>
      <c r="DL123" s="30"/>
      <c r="DM123" s="30"/>
      <c r="DN123" s="30"/>
      <c r="DO123" s="30"/>
      <c r="DP123" s="30"/>
      <c r="DQ123" s="30"/>
      <c r="DR123" s="30"/>
      <c r="DS123" s="30"/>
      <c r="DT123" s="23"/>
      <c r="DU123" s="82"/>
      <c r="DV123" s="83"/>
      <c r="DW123" s="2">
        <v>14</v>
      </c>
    </row>
    <row r="124" spans="1:130" ht="20.25" hidden="1">
      <c r="A124" s="3">
        <v>1282</v>
      </c>
      <c r="B124" s="29">
        <v>42159</v>
      </c>
      <c r="C124" s="29">
        <v>42170</v>
      </c>
      <c r="D124" s="29">
        <v>42173</v>
      </c>
      <c r="E124" s="20"/>
      <c r="F124" s="20"/>
      <c r="G124" s="20"/>
      <c r="H124" s="4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0"/>
      <c r="Y124" s="20"/>
      <c r="Z124" s="20"/>
      <c r="AA124" s="20"/>
      <c r="AB124" s="20"/>
      <c r="AC124" s="20"/>
      <c r="AD124" s="20"/>
      <c r="AE124" s="20"/>
      <c r="AF124" s="20"/>
      <c r="AG124" s="20"/>
      <c r="AH124" s="20"/>
      <c r="AI124" s="20"/>
      <c r="AJ124" s="20"/>
      <c r="AK124" s="20"/>
      <c r="AL124" s="20"/>
      <c r="AM124" s="20"/>
      <c r="AN124" s="20"/>
      <c r="AO124" s="20"/>
      <c r="AP124" s="20"/>
      <c r="AQ124" s="20"/>
      <c r="AR124" s="20"/>
      <c r="AS124" s="20"/>
      <c r="AT124" s="20"/>
      <c r="AU124" s="20"/>
      <c r="AV124" s="20"/>
      <c r="AW124" s="20"/>
      <c r="AX124" s="20"/>
      <c r="AY124" s="20"/>
      <c r="AZ124" s="20"/>
      <c r="BA124" s="31">
        <v>13</v>
      </c>
      <c r="BB124" s="64">
        <v>15</v>
      </c>
      <c r="BC124" s="64">
        <v>20</v>
      </c>
      <c r="BD124" s="64">
        <v>10</v>
      </c>
      <c r="BE124" s="64">
        <v>10</v>
      </c>
      <c r="BF124" s="64">
        <v>7</v>
      </c>
      <c r="BG124" s="65">
        <v>3</v>
      </c>
      <c r="BH124" s="65">
        <v>3</v>
      </c>
      <c r="BI124" s="65">
        <v>3</v>
      </c>
      <c r="BJ124" s="65">
        <v>3</v>
      </c>
      <c r="BK124" s="65">
        <v>4</v>
      </c>
      <c r="BL124" s="65">
        <v>2</v>
      </c>
      <c r="BM124" s="65">
        <v>2</v>
      </c>
      <c r="BN124" s="65">
        <v>1</v>
      </c>
      <c r="BO124" s="30">
        <v>0</v>
      </c>
      <c r="BP124" s="30"/>
      <c r="BQ124" s="30"/>
      <c r="BR124" s="30"/>
      <c r="BS124" s="30"/>
      <c r="BT124" s="30"/>
      <c r="BU124" s="30"/>
      <c r="BV124" s="30"/>
      <c r="BW124" s="30"/>
      <c r="BX124" s="30"/>
      <c r="BY124" s="30"/>
      <c r="BZ124" s="30"/>
      <c r="CA124" s="30"/>
      <c r="CB124" s="30"/>
      <c r="CC124" s="30"/>
      <c r="CD124" s="30"/>
      <c r="CE124" s="30"/>
      <c r="CF124" s="30"/>
      <c r="CG124" s="30"/>
      <c r="CH124" s="30"/>
      <c r="CI124" s="30"/>
      <c r="CJ124" s="30"/>
      <c r="CK124" s="30"/>
      <c r="CL124" s="30"/>
      <c r="CM124" s="30"/>
      <c r="CN124" s="30"/>
      <c r="CO124" s="30"/>
      <c r="CP124" s="30"/>
      <c r="CQ124" s="30"/>
      <c r="CR124" s="30"/>
      <c r="CS124" s="30"/>
      <c r="CT124" s="30"/>
      <c r="CU124" s="30"/>
      <c r="CV124" s="30"/>
      <c r="CW124" s="30"/>
      <c r="CX124" s="30"/>
      <c r="CY124" s="30"/>
      <c r="CZ124" s="30"/>
      <c r="DA124" s="30"/>
      <c r="DB124" s="30"/>
      <c r="DC124" s="30"/>
      <c r="DD124" s="30"/>
      <c r="DE124" s="30"/>
      <c r="DF124" s="30"/>
      <c r="DG124" s="30"/>
      <c r="DH124" s="30"/>
      <c r="DI124" s="30"/>
      <c r="DJ124" s="30"/>
      <c r="DK124" s="30"/>
      <c r="DL124" s="30"/>
      <c r="DM124" s="30"/>
      <c r="DN124" s="30"/>
      <c r="DO124" s="30"/>
      <c r="DP124" s="30"/>
      <c r="DQ124" s="30"/>
      <c r="DR124" s="30"/>
      <c r="DS124" s="30"/>
      <c r="DT124" s="23"/>
      <c r="DU124" s="82"/>
      <c r="DV124" s="83"/>
      <c r="DW124" s="2">
        <v>13</v>
      </c>
    </row>
    <row r="125" spans="1:130" ht="20.25" hidden="1">
      <c r="A125" s="3">
        <v>1204</v>
      </c>
      <c r="B125" s="29">
        <v>42165</v>
      </c>
      <c r="C125" s="29">
        <v>42177</v>
      </c>
      <c r="D125" s="29">
        <v>42180</v>
      </c>
      <c r="E125" s="20"/>
      <c r="F125" s="20"/>
      <c r="G125" s="20"/>
      <c r="H125" s="4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0"/>
      <c r="Y125" s="20"/>
      <c r="Z125" s="20"/>
      <c r="AA125" s="20"/>
      <c r="AB125" s="20"/>
      <c r="AC125" s="20"/>
      <c r="AD125" s="20"/>
      <c r="AE125" s="20"/>
      <c r="AF125" s="20"/>
      <c r="AG125" s="20"/>
      <c r="AH125" s="20"/>
      <c r="AI125" s="20"/>
      <c r="AJ125" s="20"/>
      <c r="AK125" s="20"/>
      <c r="AL125" s="20"/>
      <c r="AM125" s="20"/>
      <c r="AN125" s="20"/>
      <c r="AO125" s="20"/>
      <c r="AP125" s="20"/>
      <c r="AQ125" s="20"/>
      <c r="AR125" s="20"/>
      <c r="AS125" s="20"/>
      <c r="AT125" s="20"/>
      <c r="AU125" s="20"/>
      <c r="AV125" s="20"/>
      <c r="AW125" s="20"/>
      <c r="AX125" s="20"/>
      <c r="AY125" s="20"/>
      <c r="AZ125" s="20"/>
      <c r="BA125" s="20"/>
      <c r="BB125" s="20"/>
      <c r="BC125" s="31">
        <v>6</v>
      </c>
      <c r="BD125" s="64">
        <v>4</v>
      </c>
      <c r="BE125" s="64">
        <v>8</v>
      </c>
      <c r="BF125" s="64">
        <v>7</v>
      </c>
      <c r="BG125" s="64">
        <v>7</v>
      </c>
      <c r="BH125" s="64">
        <v>7</v>
      </c>
      <c r="BI125" s="64">
        <v>6</v>
      </c>
      <c r="BJ125" s="64">
        <v>6</v>
      </c>
      <c r="BK125" s="65">
        <v>6</v>
      </c>
      <c r="BL125" s="65">
        <v>1</v>
      </c>
      <c r="BM125" s="30">
        <v>0</v>
      </c>
      <c r="BN125" s="30"/>
      <c r="BO125" s="30"/>
      <c r="BP125" s="30"/>
      <c r="BQ125" s="30"/>
      <c r="BR125" s="30"/>
      <c r="BS125" s="30"/>
      <c r="BT125" s="30"/>
      <c r="BU125" s="30"/>
      <c r="BV125" s="30"/>
      <c r="BW125" s="30"/>
      <c r="BX125" s="30"/>
      <c r="BY125" s="30"/>
      <c r="BZ125" s="30"/>
      <c r="CA125" s="30"/>
      <c r="CB125" s="30"/>
      <c r="CC125" s="30"/>
      <c r="CD125" s="30"/>
      <c r="CE125" s="30"/>
      <c r="CF125" s="30"/>
      <c r="CG125" s="30"/>
      <c r="CH125" s="30"/>
      <c r="CI125" s="30"/>
      <c r="CJ125" s="30"/>
      <c r="CK125" s="30"/>
      <c r="CL125" s="30"/>
      <c r="CM125" s="30"/>
      <c r="CN125" s="30"/>
      <c r="CO125" s="30"/>
      <c r="CP125" s="30"/>
      <c r="CQ125" s="30"/>
      <c r="CR125" s="30"/>
      <c r="CS125" s="30"/>
      <c r="CT125" s="30"/>
      <c r="CU125" s="30"/>
      <c r="CV125" s="30"/>
      <c r="CW125" s="30"/>
      <c r="CX125" s="30"/>
      <c r="CY125" s="30"/>
      <c r="CZ125" s="30"/>
      <c r="DA125" s="30"/>
      <c r="DB125" s="30"/>
      <c r="DC125" s="30"/>
      <c r="DD125" s="30"/>
      <c r="DE125" s="30"/>
      <c r="DF125" s="30"/>
      <c r="DG125" s="30"/>
      <c r="DH125" s="30"/>
      <c r="DI125" s="30"/>
      <c r="DJ125" s="30"/>
      <c r="DK125" s="30"/>
      <c r="DL125" s="30"/>
      <c r="DM125" s="30"/>
      <c r="DN125" s="30"/>
      <c r="DO125" s="30"/>
      <c r="DP125" s="30"/>
      <c r="DQ125" s="30"/>
      <c r="DR125" s="30"/>
      <c r="DS125" s="30"/>
      <c r="DT125" s="23"/>
      <c r="DU125" s="82"/>
      <c r="DV125" s="83"/>
      <c r="DW125" s="2">
        <v>10</v>
      </c>
    </row>
    <row r="126" spans="1:130" ht="20.25" hidden="1">
      <c r="A126" s="3">
        <v>1283</v>
      </c>
      <c r="B126" s="29">
        <v>42177</v>
      </c>
      <c r="C126" s="29">
        <v>42180</v>
      </c>
      <c r="D126" s="29">
        <v>42186</v>
      </c>
      <c r="E126" s="20"/>
      <c r="F126" s="20"/>
      <c r="G126" s="20"/>
      <c r="H126" s="4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/>
      <c r="Y126" s="20"/>
      <c r="Z126" s="20"/>
      <c r="AA126" s="20"/>
      <c r="AB126" s="20"/>
      <c r="AC126" s="20"/>
      <c r="AD126" s="20"/>
      <c r="AE126" s="20"/>
      <c r="AF126" s="20"/>
      <c r="AG126" s="20"/>
      <c r="AH126" s="20"/>
      <c r="AI126" s="20"/>
      <c r="AJ126" s="20"/>
      <c r="AK126" s="20"/>
      <c r="AL126" s="20"/>
      <c r="AM126" s="20"/>
      <c r="AN126" s="20"/>
      <c r="AO126" s="20"/>
      <c r="AP126" s="20"/>
      <c r="AQ126" s="20"/>
      <c r="AR126" s="20"/>
      <c r="AS126" s="20"/>
      <c r="AT126" s="20"/>
      <c r="AU126" s="20"/>
      <c r="AV126" s="20"/>
      <c r="AW126" s="20"/>
      <c r="AX126" s="20"/>
      <c r="AY126" s="20"/>
      <c r="AZ126" s="20"/>
      <c r="BA126" s="20"/>
      <c r="BB126" s="20"/>
      <c r="BC126" s="31">
        <v>6</v>
      </c>
      <c r="BD126" s="64">
        <v>17</v>
      </c>
      <c r="BE126" s="64">
        <v>16</v>
      </c>
      <c r="BF126" s="64">
        <v>12</v>
      </c>
      <c r="BG126" s="64">
        <v>9</v>
      </c>
      <c r="BH126" s="64">
        <v>9</v>
      </c>
      <c r="BI126" s="64">
        <v>7</v>
      </c>
      <c r="BJ126" s="64">
        <v>7</v>
      </c>
      <c r="BK126" s="65">
        <v>12</v>
      </c>
      <c r="BL126" s="65">
        <v>7</v>
      </c>
      <c r="BM126" s="88">
        <v>5</v>
      </c>
      <c r="BN126" s="65">
        <v>3</v>
      </c>
      <c r="BO126" s="30">
        <v>0</v>
      </c>
      <c r="BP126" s="30"/>
      <c r="BQ126" s="30"/>
      <c r="BR126" s="30"/>
      <c r="BS126" s="30"/>
      <c r="BT126" s="30"/>
      <c r="BU126" s="30"/>
      <c r="BV126" s="30"/>
      <c r="BW126" s="30"/>
      <c r="BX126" s="30"/>
      <c r="BY126" s="30"/>
      <c r="BZ126" s="30"/>
      <c r="CA126" s="30"/>
      <c r="CB126" s="30"/>
      <c r="CC126" s="30"/>
      <c r="CD126" s="30"/>
      <c r="CE126" s="30"/>
      <c r="CF126" s="30"/>
      <c r="CG126" s="30"/>
      <c r="CH126" s="30"/>
      <c r="CI126" s="30"/>
      <c r="CJ126" s="30"/>
      <c r="CK126" s="30"/>
      <c r="CL126" s="30"/>
      <c r="CM126" s="30"/>
      <c r="CN126" s="30"/>
      <c r="CO126" s="30"/>
      <c r="CP126" s="30"/>
      <c r="CQ126" s="30"/>
      <c r="CR126" s="30"/>
      <c r="CS126" s="30"/>
      <c r="CT126" s="30"/>
      <c r="CU126" s="30"/>
      <c r="CV126" s="30"/>
      <c r="CW126" s="30"/>
      <c r="CX126" s="30"/>
      <c r="CY126" s="30"/>
      <c r="CZ126" s="30"/>
      <c r="DA126" s="30"/>
      <c r="DB126" s="30"/>
      <c r="DC126" s="30"/>
      <c r="DD126" s="30"/>
      <c r="DE126" s="30"/>
      <c r="DF126" s="30"/>
      <c r="DG126" s="30"/>
      <c r="DH126" s="30"/>
      <c r="DI126" s="30"/>
      <c r="DJ126" s="30"/>
      <c r="DK126" s="30"/>
      <c r="DL126" s="30"/>
      <c r="DM126" s="30"/>
      <c r="DN126" s="30"/>
      <c r="DO126" s="30"/>
      <c r="DP126" s="30"/>
      <c r="DQ126" s="30"/>
      <c r="DR126" s="30"/>
      <c r="DS126" s="30"/>
      <c r="DT126" s="23"/>
      <c r="DU126" s="82"/>
      <c r="DV126" s="83"/>
      <c r="DW126" s="2">
        <v>11</v>
      </c>
    </row>
    <row r="127" spans="1:130" ht="20.25" hidden="1">
      <c r="A127" s="3">
        <v>1285</v>
      </c>
      <c r="B127" s="29">
        <v>42184</v>
      </c>
      <c r="C127" s="29">
        <v>42184</v>
      </c>
      <c r="D127" s="29">
        <v>42187</v>
      </c>
      <c r="E127" s="20"/>
      <c r="F127" s="20"/>
      <c r="G127" s="20"/>
      <c r="H127" s="4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  <c r="AA127" s="20"/>
      <c r="AB127" s="20"/>
      <c r="AC127" s="20"/>
      <c r="AD127" s="20"/>
      <c r="AE127" s="20"/>
      <c r="AF127" s="20"/>
      <c r="AG127" s="20"/>
      <c r="AH127" s="20"/>
      <c r="AI127" s="20"/>
      <c r="AJ127" s="20"/>
      <c r="AK127" s="20"/>
      <c r="AL127" s="20"/>
      <c r="AM127" s="20"/>
      <c r="AN127" s="20"/>
      <c r="AO127" s="20"/>
      <c r="AP127" s="20"/>
      <c r="AQ127" s="20"/>
      <c r="AR127" s="20"/>
      <c r="AS127" s="20"/>
      <c r="AT127" s="20"/>
      <c r="AU127" s="20"/>
      <c r="AV127" s="20"/>
      <c r="AW127" s="20"/>
      <c r="AX127" s="20"/>
      <c r="AY127" s="20"/>
      <c r="AZ127" s="20"/>
      <c r="BA127" s="20"/>
      <c r="BB127" s="20"/>
      <c r="BC127" s="20"/>
      <c r="BD127" s="64">
        <v>14</v>
      </c>
      <c r="BE127" s="64">
        <v>14</v>
      </c>
      <c r="BF127" s="64">
        <v>8</v>
      </c>
      <c r="BG127" s="64">
        <v>5</v>
      </c>
      <c r="BH127" s="64">
        <v>5</v>
      </c>
      <c r="BI127" s="64">
        <v>5</v>
      </c>
      <c r="BJ127" s="64">
        <v>4</v>
      </c>
      <c r="BK127" s="65">
        <v>12</v>
      </c>
      <c r="BL127" s="65">
        <v>9</v>
      </c>
      <c r="BM127" s="65">
        <v>5</v>
      </c>
      <c r="BN127" s="65">
        <v>5</v>
      </c>
      <c r="BO127" s="88">
        <v>3</v>
      </c>
      <c r="BP127" s="88">
        <v>1</v>
      </c>
      <c r="BQ127" s="30">
        <v>0</v>
      </c>
      <c r="BR127" s="30"/>
      <c r="BS127" s="30"/>
      <c r="BT127" s="30"/>
      <c r="BU127" s="30"/>
      <c r="BV127" s="30"/>
      <c r="BW127" s="30"/>
      <c r="BX127" s="30"/>
      <c r="BY127" s="30"/>
      <c r="BZ127" s="30"/>
      <c r="CA127" s="30"/>
      <c r="CB127" s="30"/>
      <c r="CC127" s="30"/>
      <c r="CD127" s="30"/>
      <c r="CE127" s="30"/>
      <c r="CF127" s="30"/>
      <c r="CG127" s="30"/>
      <c r="CH127" s="30"/>
      <c r="CI127" s="30"/>
      <c r="CJ127" s="30"/>
      <c r="CK127" s="30"/>
      <c r="CL127" s="30"/>
      <c r="CM127" s="30"/>
      <c r="CN127" s="30"/>
      <c r="CO127" s="30"/>
      <c r="CP127" s="30"/>
      <c r="CQ127" s="30"/>
      <c r="CR127" s="30"/>
      <c r="CS127" s="30"/>
      <c r="CT127" s="30"/>
      <c r="CU127" s="30"/>
      <c r="CV127" s="30"/>
      <c r="CW127" s="30"/>
      <c r="CX127" s="30"/>
      <c r="CY127" s="30"/>
      <c r="CZ127" s="30"/>
      <c r="DA127" s="30"/>
      <c r="DB127" s="30"/>
      <c r="DC127" s="30"/>
      <c r="DD127" s="30"/>
      <c r="DE127" s="30"/>
      <c r="DF127" s="30"/>
      <c r="DG127" s="30"/>
      <c r="DH127" s="30"/>
      <c r="DI127" s="30"/>
      <c r="DJ127" s="30"/>
      <c r="DK127" s="30"/>
      <c r="DL127" s="30"/>
      <c r="DM127" s="30"/>
      <c r="DN127" s="30"/>
      <c r="DO127" s="30"/>
      <c r="DP127" s="30"/>
      <c r="DQ127" s="30"/>
      <c r="DR127" s="30"/>
      <c r="DS127" s="30"/>
      <c r="DT127" s="23"/>
      <c r="DU127" s="82"/>
      <c r="DV127" s="83"/>
      <c r="DW127" s="2">
        <v>13</v>
      </c>
    </row>
    <row r="128" spans="1:130" ht="20.25" hidden="1">
      <c r="A128" s="3">
        <v>1284</v>
      </c>
      <c r="B128" s="29">
        <v>42177</v>
      </c>
      <c r="C128" s="29">
        <v>42187</v>
      </c>
      <c r="D128" s="29">
        <v>42193</v>
      </c>
      <c r="E128" s="20"/>
      <c r="F128" s="20"/>
      <c r="G128" s="20"/>
      <c r="H128" s="4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0"/>
      <c r="Y128" s="20"/>
      <c r="Z128" s="20"/>
      <c r="AA128" s="20"/>
      <c r="AB128" s="20"/>
      <c r="AC128" s="20"/>
      <c r="AD128" s="20"/>
      <c r="AE128" s="20"/>
      <c r="AF128" s="20"/>
      <c r="AG128" s="20"/>
      <c r="AH128" s="20"/>
      <c r="AI128" s="20"/>
      <c r="AJ128" s="20"/>
      <c r="AK128" s="20"/>
      <c r="AL128" s="20"/>
      <c r="AM128" s="20"/>
      <c r="AN128" s="20"/>
      <c r="AO128" s="20"/>
      <c r="AP128" s="20"/>
      <c r="AQ128" s="20"/>
      <c r="AR128" s="20"/>
      <c r="AS128" s="20"/>
      <c r="AT128" s="20"/>
      <c r="AU128" s="20"/>
      <c r="AV128" s="20"/>
      <c r="AW128" s="20"/>
      <c r="AX128" s="20"/>
      <c r="AY128" s="20"/>
      <c r="AZ128" s="20"/>
      <c r="BA128" s="20"/>
      <c r="BB128" s="20"/>
      <c r="BC128" s="20"/>
      <c r="BD128" s="20"/>
      <c r="BE128" s="64">
        <v>14</v>
      </c>
      <c r="BF128" s="64">
        <v>8</v>
      </c>
      <c r="BG128" s="64">
        <v>5</v>
      </c>
      <c r="BH128" s="64">
        <v>5</v>
      </c>
      <c r="BI128" s="64">
        <v>4</v>
      </c>
      <c r="BJ128" s="64">
        <v>4</v>
      </c>
      <c r="BK128" s="65">
        <v>10</v>
      </c>
      <c r="BL128" s="65">
        <v>8</v>
      </c>
      <c r="BM128" s="65">
        <v>4</v>
      </c>
      <c r="BN128" s="65">
        <v>4</v>
      </c>
      <c r="BO128" s="65">
        <v>5</v>
      </c>
      <c r="BP128" s="65">
        <v>5</v>
      </c>
      <c r="BQ128" s="30">
        <v>0</v>
      </c>
      <c r="BR128" s="30"/>
      <c r="BS128" s="30"/>
      <c r="BT128" s="30"/>
      <c r="BU128" s="30"/>
      <c r="BV128" s="30"/>
      <c r="BW128" s="30"/>
      <c r="BX128" s="30"/>
      <c r="BY128" s="30"/>
      <c r="BZ128" s="30"/>
      <c r="CA128" s="30"/>
      <c r="CB128" s="30"/>
      <c r="CC128" s="30"/>
      <c r="CD128" s="30"/>
      <c r="CE128" s="30"/>
      <c r="CF128" s="30"/>
      <c r="CG128" s="30"/>
      <c r="CH128" s="30"/>
      <c r="CI128" s="30"/>
      <c r="CJ128" s="30"/>
      <c r="CK128" s="30"/>
      <c r="CL128" s="30"/>
      <c r="CM128" s="30"/>
      <c r="CN128" s="30"/>
      <c r="CO128" s="30"/>
      <c r="CP128" s="30"/>
      <c r="CQ128" s="30"/>
      <c r="CR128" s="30"/>
      <c r="CS128" s="30"/>
      <c r="CT128" s="30"/>
      <c r="CU128" s="30"/>
      <c r="CV128" s="30"/>
      <c r="CW128" s="30"/>
      <c r="CX128" s="30"/>
      <c r="CY128" s="30"/>
      <c r="CZ128" s="30"/>
      <c r="DA128" s="30"/>
      <c r="DB128" s="30"/>
      <c r="DC128" s="30"/>
      <c r="DD128" s="30"/>
      <c r="DE128" s="30"/>
      <c r="DF128" s="30"/>
      <c r="DG128" s="30"/>
      <c r="DH128" s="30"/>
      <c r="DI128" s="30"/>
      <c r="DJ128" s="30"/>
      <c r="DK128" s="30"/>
      <c r="DL128" s="30"/>
      <c r="DM128" s="30"/>
      <c r="DN128" s="30"/>
      <c r="DO128" s="30"/>
      <c r="DP128" s="30"/>
      <c r="DQ128" s="30"/>
      <c r="DR128" s="30"/>
      <c r="DS128" s="30"/>
      <c r="DT128" s="23"/>
      <c r="DU128" s="82"/>
      <c r="DV128" s="83"/>
      <c r="DW128" s="2">
        <v>12</v>
      </c>
    </row>
    <row r="129" spans="1:128" ht="20.25" hidden="1">
      <c r="A129" s="3">
        <v>1287</v>
      </c>
      <c r="B129" s="29">
        <v>42193</v>
      </c>
      <c r="C129" s="29">
        <v>42194</v>
      </c>
      <c r="D129" s="29">
        <v>42201</v>
      </c>
      <c r="E129" s="20"/>
      <c r="F129" s="20"/>
      <c r="G129" s="20"/>
      <c r="H129" s="4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0"/>
      <c r="Y129" s="20"/>
      <c r="Z129" s="20"/>
      <c r="AA129" s="20"/>
      <c r="AB129" s="20"/>
      <c r="AC129" s="20"/>
      <c r="AD129" s="20"/>
      <c r="AE129" s="20"/>
      <c r="AF129" s="20"/>
      <c r="AG129" s="20"/>
      <c r="AH129" s="20"/>
      <c r="AI129" s="20"/>
      <c r="AJ129" s="20"/>
      <c r="AK129" s="20"/>
      <c r="AL129" s="20"/>
      <c r="AM129" s="20"/>
      <c r="AN129" s="20"/>
      <c r="AO129" s="20"/>
      <c r="AP129" s="20"/>
      <c r="AQ129" s="20"/>
      <c r="AR129" s="20"/>
      <c r="AS129" s="20"/>
      <c r="AT129" s="20"/>
      <c r="AU129" s="20"/>
      <c r="AV129" s="20"/>
      <c r="AW129" s="20"/>
      <c r="AX129" s="20"/>
      <c r="AY129" s="20"/>
      <c r="AZ129" s="20"/>
      <c r="BA129" s="20"/>
      <c r="BB129" s="20"/>
      <c r="BC129" s="20"/>
      <c r="BD129" s="20"/>
      <c r="BE129" s="20"/>
      <c r="BF129" s="64">
        <v>8</v>
      </c>
      <c r="BG129" s="64">
        <v>8</v>
      </c>
      <c r="BH129" s="64">
        <v>8</v>
      </c>
      <c r="BI129" s="64">
        <v>5</v>
      </c>
      <c r="BJ129" s="64">
        <v>5</v>
      </c>
      <c r="BK129" s="65">
        <v>8</v>
      </c>
      <c r="BL129" s="65">
        <v>7</v>
      </c>
      <c r="BM129" s="65">
        <v>7</v>
      </c>
      <c r="BN129" s="65">
        <v>5</v>
      </c>
      <c r="BO129" s="65">
        <v>1</v>
      </c>
      <c r="BP129" s="65">
        <v>1</v>
      </c>
      <c r="BQ129" s="30">
        <v>0</v>
      </c>
      <c r="BR129" s="30"/>
      <c r="BS129" s="30">
        <v>4</v>
      </c>
      <c r="BT129" s="30">
        <v>4</v>
      </c>
      <c r="BU129" s="30">
        <v>4</v>
      </c>
      <c r="BV129" s="30"/>
      <c r="BW129" s="30"/>
      <c r="BX129" s="30"/>
      <c r="BY129" s="30"/>
      <c r="BZ129" s="30"/>
      <c r="CA129" s="30"/>
      <c r="CB129" s="30"/>
      <c r="CC129" s="30"/>
      <c r="CD129" s="30"/>
      <c r="CE129" s="30"/>
      <c r="CF129" s="30"/>
      <c r="CG129" s="30"/>
      <c r="CH129" s="30"/>
      <c r="CI129" s="30"/>
      <c r="CJ129" s="30"/>
      <c r="CK129" s="30"/>
      <c r="CL129" s="30"/>
      <c r="CM129" s="30"/>
      <c r="CN129" s="30"/>
      <c r="CO129" s="30"/>
      <c r="CP129" s="30"/>
      <c r="CQ129" s="30"/>
      <c r="CR129" s="30"/>
      <c r="CS129" s="30"/>
      <c r="CT129" s="30"/>
      <c r="CU129" s="30"/>
      <c r="CV129" s="30"/>
      <c r="CW129" s="30"/>
      <c r="CX129" s="30"/>
      <c r="CY129" s="30"/>
      <c r="CZ129" s="30"/>
      <c r="DA129" s="30"/>
      <c r="DB129" s="30"/>
      <c r="DC129" s="30"/>
      <c r="DD129" s="30"/>
      <c r="DE129" s="30"/>
      <c r="DF129" s="30"/>
      <c r="DG129" s="30"/>
      <c r="DH129" s="30"/>
      <c r="DI129" s="30"/>
      <c r="DJ129" s="30"/>
      <c r="DK129" s="30"/>
      <c r="DL129" s="30"/>
      <c r="DM129" s="30"/>
      <c r="DN129" s="30"/>
      <c r="DO129" s="30"/>
      <c r="DP129" s="30"/>
      <c r="DQ129" s="30"/>
      <c r="DR129" s="30"/>
      <c r="DS129" s="30"/>
      <c r="DT129" s="23"/>
      <c r="DU129" s="82" t="s">
        <v>0</v>
      </c>
      <c r="DV129" s="83"/>
      <c r="DW129" s="2">
        <v>11</v>
      </c>
    </row>
    <row r="130" spans="1:128" ht="20.25" hidden="1">
      <c r="A130" s="3">
        <v>1286</v>
      </c>
      <c r="B130" s="29">
        <v>42187</v>
      </c>
      <c r="C130" s="29">
        <v>42195</v>
      </c>
      <c r="D130" s="29">
        <v>42205</v>
      </c>
      <c r="E130" s="20"/>
      <c r="F130" s="20"/>
      <c r="G130" s="20"/>
      <c r="H130" s="4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  <c r="AA130" s="20"/>
      <c r="AB130" s="20"/>
      <c r="AC130" s="20"/>
      <c r="AD130" s="20"/>
      <c r="AE130" s="20"/>
      <c r="AF130" s="20"/>
      <c r="AG130" s="20"/>
      <c r="AH130" s="20"/>
      <c r="AI130" s="20"/>
      <c r="AJ130" s="20"/>
      <c r="AK130" s="20"/>
      <c r="AL130" s="20"/>
      <c r="AM130" s="20"/>
      <c r="AN130" s="20"/>
      <c r="AO130" s="20"/>
      <c r="AP130" s="20"/>
      <c r="AQ130" s="20"/>
      <c r="AR130" s="20"/>
      <c r="AS130" s="20"/>
      <c r="AT130" s="20"/>
      <c r="AU130" s="20"/>
      <c r="AV130" s="20"/>
      <c r="AW130" s="20"/>
      <c r="AX130" s="20"/>
      <c r="AY130" s="20"/>
      <c r="AZ130" s="20"/>
      <c r="BA130" s="20"/>
      <c r="BB130" s="20"/>
      <c r="BC130" s="20"/>
      <c r="BD130" s="20"/>
      <c r="BE130" s="20"/>
      <c r="BF130" s="64">
        <v>10</v>
      </c>
      <c r="BG130" s="64">
        <v>10</v>
      </c>
      <c r="BH130" s="64">
        <v>10</v>
      </c>
      <c r="BI130" s="64">
        <v>6</v>
      </c>
      <c r="BJ130" s="64">
        <v>6</v>
      </c>
      <c r="BK130" s="65">
        <v>7</v>
      </c>
      <c r="BL130" s="65">
        <v>6</v>
      </c>
      <c r="BM130" s="65">
        <v>5</v>
      </c>
      <c r="BN130" s="65">
        <v>4</v>
      </c>
      <c r="BO130" s="65">
        <v>4</v>
      </c>
      <c r="BP130" s="65">
        <v>4</v>
      </c>
      <c r="BQ130" s="65">
        <v>2</v>
      </c>
      <c r="BR130" s="65"/>
      <c r="BS130" s="65">
        <v>3</v>
      </c>
      <c r="BT130" s="65">
        <v>3</v>
      </c>
      <c r="BU130" s="30"/>
      <c r="BV130" s="30"/>
      <c r="BW130" s="30"/>
      <c r="BX130" s="30"/>
      <c r="BY130" s="30"/>
      <c r="BZ130" s="30"/>
      <c r="CA130" s="30"/>
      <c r="CB130" s="30"/>
      <c r="CC130" s="30"/>
      <c r="CD130" s="30"/>
      <c r="CE130" s="30"/>
      <c r="CF130" s="30"/>
      <c r="CG130" s="30"/>
      <c r="CH130" s="30"/>
      <c r="CI130" s="30"/>
      <c r="CJ130" s="30"/>
      <c r="CK130" s="30"/>
      <c r="CL130" s="30"/>
      <c r="CM130" s="30"/>
      <c r="CN130" s="30"/>
      <c r="CO130" s="30"/>
      <c r="CP130" s="30"/>
      <c r="CQ130" s="30"/>
      <c r="CR130" s="30"/>
      <c r="CS130" s="30"/>
      <c r="CT130" s="30"/>
      <c r="CU130" s="30"/>
      <c r="CV130" s="30"/>
      <c r="CW130" s="30"/>
      <c r="CX130" s="30"/>
      <c r="CY130" s="30"/>
      <c r="CZ130" s="30"/>
      <c r="DA130" s="30"/>
      <c r="DB130" s="30"/>
      <c r="DC130" s="30"/>
      <c r="DD130" s="30"/>
      <c r="DE130" s="30"/>
      <c r="DF130" s="30"/>
      <c r="DG130" s="30"/>
      <c r="DH130" s="30"/>
      <c r="DI130" s="30"/>
      <c r="DJ130" s="30"/>
      <c r="DK130" s="30"/>
      <c r="DL130" s="30"/>
      <c r="DM130" s="30"/>
      <c r="DN130" s="30"/>
      <c r="DO130" s="30"/>
      <c r="DP130" s="30"/>
      <c r="DQ130" s="30"/>
      <c r="DR130" s="30"/>
      <c r="DS130" s="30"/>
      <c r="DT130" s="23"/>
      <c r="DU130" s="82"/>
      <c r="DV130" s="83"/>
      <c r="DW130" s="2">
        <v>14</v>
      </c>
    </row>
    <row r="131" spans="1:128" ht="20.25" hidden="1">
      <c r="A131" s="3">
        <v>1289</v>
      </c>
      <c r="B131" s="29">
        <v>42201</v>
      </c>
      <c r="C131" s="29">
        <v>42202</v>
      </c>
      <c r="D131" s="29">
        <v>42209</v>
      </c>
      <c r="E131" s="20"/>
      <c r="F131" s="20"/>
      <c r="G131" s="20"/>
      <c r="H131" s="4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/>
      <c r="AA131" s="20"/>
      <c r="AB131" s="20"/>
      <c r="AC131" s="20"/>
      <c r="AD131" s="20"/>
      <c r="AE131" s="20"/>
      <c r="AF131" s="20"/>
      <c r="AG131" s="20"/>
      <c r="AH131" s="20"/>
      <c r="AI131" s="20"/>
      <c r="AJ131" s="20"/>
      <c r="AK131" s="20"/>
      <c r="AL131" s="20"/>
      <c r="AM131" s="20"/>
      <c r="AN131" s="20"/>
      <c r="AO131" s="20"/>
      <c r="AP131" s="20"/>
      <c r="AQ131" s="20"/>
      <c r="AR131" s="20"/>
      <c r="AS131" s="20"/>
      <c r="AT131" s="20"/>
      <c r="AU131" s="20"/>
      <c r="AV131" s="20"/>
      <c r="AW131" s="20"/>
      <c r="AX131" s="20"/>
      <c r="AY131" s="20"/>
      <c r="AZ131" s="20"/>
      <c r="BA131" s="20"/>
      <c r="BB131" s="20"/>
      <c r="BC131" s="20"/>
      <c r="BD131" s="20"/>
      <c r="BE131" s="20"/>
      <c r="BF131" s="31"/>
      <c r="BG131" s="64">
        <v>11</v>
      </c>
      <c r="BH131" s="64">
        <v>11</v>
      </c>
      <c r="BI131" s="64">
        <v>7</v>
      </c>
      <c r="BJ131" s="64">
        <v>7</v>
      </c>
      <c r="BK131" s="65">
        <v>8</v>
      </c>
      <c r="BL131" s="65">
        <v>6</v>
      </c>
      <c r="BM131" s="65">
        <v>6</v>
      </c>
      <c r="BN131" s="65">
        <v>6</v>
      </c>
      <c r="BO131" s="65">
        <v>5</v>
      </c>
      <c r="BP131" s="65">
        <v>4</v>
      </c>
      <c r="BQ131" s="33">
        <v>3</v>
      </c>
      <c r="BR131" s="33"/>
      <c r="BS131" s="33">
        <v>4</v>
      </c>
      <c r="BT131" s="33">
        <v>1</v>
      </c>
      <c r="BU131" s="33">
        <v>1</v>
      </c>
      <c r="BV131" s="33">
        <v>1</v>
      </c>
      <c r="BW131" s="33">
        <v>1</v>
      </c>
      <c r="BX131" s="30"/>
      <c r="BY131" s="30"/>
      <c r="BZ131" s="30"/>
      <c r="CA131" s="30"/>
      <c r="CB131" s="30"/>
      <c r="CC131" s="30"/>
      <c r="CD131" s="30"/>
      <c r="CE131" s="30"/>
      <c r="CF131" s="30"/>
      <c r="CG131" s="30"/>
      <c r="CH131" s="30"/>
      <c r="CI131" s="30"/>
      <c r="CJ131" s="30"/>
      <c r="CK131" s="30"/>
      <c r="CL131" s="30"/>
      <c r="CM131" s="30"/>
      <c r="CN131" s="30"/>
      <c r="CO131" s="30"/>
      <c r="CP131" s="30"/>
      <c r="CQ131" s="30"/>
      <c r="CR131" s="30"/>
      <c r="CS131" s="30"/>
      <c r="CT131" s="30"/>
      <c r="CU131" s="30"/>
      <c r="CV131" s="30"/>
      <c r="CW131" s="30"/>
      <c r="CX131" s="30"/>
      <c r="CY131" s="30"/>
      <c r="CZ131" s="30"/>
      <c r="DA131" s="30"/>
      <c r="DB131" s="30"/>
      <c r="DC131" s="30"/>
      <c r="DD131" s="30"/>
      <c r="DE131" s="30"/>
      <c r="DF131" s="30"/>
      <c r="DG131" s="30"/>
      <c r="DH131" s="30"/>
      <c r="DI131" s="30"/>
      <c r="DJ131" s="30"/>
      <c r="DK131" s="30"/>
      <c r="DL131" s="30"/>
      <c r="DM131" s="30"/>
      <c r="DN131" s="30"/>
      <c r="DO131" s="30"/>
      <c r="DP131" s="30"/>
      <c r="DQ131" s="30"/>
      <c r="DR131" s="30"/>
      <c r="DS131" s="30"/>
      <c r="DT131" s="23"/>
      <c r="DU131" s="82"/>
      <c r="DV131" s="83"/>
      <c r="DW131" s="2">
        <v>16</v>
      </c>
    </row>
    <row r="132" spans="1:128" ht="20.25" hidden="1">
      <c r="A132" s="3">
        <v>1288</v>
      </c>
      <c r="B132" s="29">
        <v>42194</v>
      </c>
      <c r="C132" s="29">
        <v>42206</v>
      </c>
      <c r="D132" s="29">
        <v>42212</v>
      </c>
      <c r="E132" s="20"/>
      <c r="F132" s="20"/>
      <c r="G132" s="20"/>
      <c r="H132" s="4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  <c r="AA132" s="20"/>
      <c r="AB132" s="20"/>
      <c r="AC132" s="20"/>
      <c r="AD132" s="20"/>
      <c r="AE132" s="20"/>
      <c r="AF132" s="20"/>
      <c r="AG132" s="20"/>
      <c r="AH132" s="20"/>
      <c r="AI132" s="20"/>
      <c r="AJ132" s="20"/>
      <c r="AK132" s="20"/>
      <c r="AL132" s="20"/>
      <c r="AM132" s="20"/>
      <c r="AN132" s="20"/>
      <c r="AO132" s="20"/>
      <c r="AP132" s="20"/>
      <c r="AQ132" s="20"/>
      <c r="AR132" s="20"/>
      <c r="AS132" s="20"/>
      <c r="AT132" s="20"/>
      <c r="AU132" s="20"/>
      <c r="AV132" s="20"/>
      <c r="AW132" s="20"/>
      <c r="AX132" s="20"/>
      <c r="AY132" s="20"/>
      <c r="AZ132" s="20"/>
      <c r="BA132" s="20"/>
      <c r="BB132" s="20"/>
      <c r="BC132" s="20"/>
      <c r="BD132" s="20"/>
      <c r="BE132" s="20"/>
      <c r="BF132" s="20"/>
      <c r="BG132" s="20"/>
      <c r="BH132" s="31"/>
      <c r="BI132" s="64">
        <v>2</v>
      </c>
      <c r="BJ132" s="64">
        <v>2</v>
      </c>
      <c r="BK132" s="64">
        <v>4</v>
      </c>
      <c r="BL132" s="64">
        <v>4</v>
      </c>
      <c r="BM132" s="65">
        <v>1</v>
      </c>
      <c r="BN132" s="65">
        <v>2</v>
      </c>
      <c r="BO132" s="30">
        <v>0</v>
      </c>
      <c r="BP132" s="30"/>
      <c r="BQ132" s="30"/>
      <c r="BR132" s="30"/>
      <c r="BS132" s="30">
        <v>4</v>
      </c>
      <c r="BT132" s="30"/>
      <c r="BU132" s="30"/>
      <c r="BV132" s="30"/>
      <c r="BW132" s="30"/>
      <c r="BX132" s="30"/>
      <c r="BY132" s="30"/>
      <c r="BZ132" s="30"/>
      <c r="CA132" s="30"/>
      <c r="CB132" s="30"/>
      <c r="CC132" s="30"/>
      <c r="CD132" s="30"/>
      <c r="CE132" s="30"/>
      <c r="CF132" s="30"/>
      <c r="CG132" s="30"/>
      <c r="CH132" s="30"/>
      <c r="CI132" s="30"/>
      <c r="CJ132" s="30"/>
      <c r="CK132" s="30"/>
      <c r="CL132" s="30"/>
      <c r="CM132" s="30"/>
      <c r="CN132" s="30"/>
      <c r="CO132" s="30"/>
      <c r="CP132" s="30"/>
      <c r="CQ132" s="30"/>
      <c r="CR132" s="30"/>
      <c r="CS132" s="30"/>
      <c r="CT132" s="30"/>
      <c r="CU132" s="30"/>
      <c r="CV132" s="30"/>
      <c r="CW132" s="30"/>
      <c r="CX132" s="30"/>
      <c r="CY132" s="30"/>
      <c r="CZ132" s="30"/>
      <c r="DA132" s="30"/>
      <c r="DB132" s="30"/>
      <c r="DC132" s="30"/>
      <c r="DD132" s="30"/>
      <c r="DE132" s="30"/>
      <c r="DF132" s="30"/>
      <c r="DG132" s="30"/>
      <c r="DH132" s="30"/>
      <c r="DI132" s="30"/>
      <c r="DJ132" s="30"/>
      <c r="DK132" s="30"/>
      <c r="DL132" s="30"/>
      <c r="DM132" s="30"/>
      <c r="DN132" s="30"/>
      <c r="DO132" s="30"/>
      <c r="DP132" s="30"/>
      <c r="DQ132" s="30"/>
      <c r="DR132" s="30"/>
      <c r="DS132" s="30"/>
      <c r="DT132" s="23"/>
      <c r="DU132" s="82"/>
      <c r="DV132" s="83"/>
      <c r="DW132" s="2">
        <v>12</v>
      </c>
    </row>
    <row r="133" spans="1:128" ht="20.25" hidden="1">
      <c r="A133" s="3">
        <v>1290</v>
      </c>
      <c r="B133" s="29"/>
      <c r="C133" s="29">
        <v>42209</v>
      </c>
      <c r="D133" s="29">
        <v>42219</v>
      </c>
      <c r="E133" s="20"/>
      <c r="F133" s="20"/>
      <c r="G133" s="20"/>
      <c r="H133" s="4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0"/>
      <c r="Y133" s="20"/>
      <c r="Z133" s="20"/>
      <c r="AA133" s="20"/>
      <c r="AB133" s="20"/>
      <c r="AC133" s="20"/>
      <c r="AD133" s="20"/>
      <c r="AE133" s="20"/>
      <c r="AF133" s="20"/>
      <c r="AG133" s="20"/>
      <c r="AH133" s="20"/>
      <c r="AI133" s="20"/>
      <c r="AJ133" s="20"/>
      <c r="AK133" s="20"/>
      <c r="AL133" s="20"/>
      <c r="AM133" s="20"/>
      <c r="AN133" s="20"/>
      <c r="AO133" s="20"/>
      <c r="AP133" s="20"/>
      <c r="AQ133" s="20"/>
      <c r="AR133" s="20"/>
      <c r="AS133" s="20"/>
      <c r="AT133" s="20"/>
      <c r="AU133" s="20"/>
      <c r="AV133" s="20"/>
      <c r="AW133" s="20"/>
      <c r="AX133" s="20"/>
      <c r="AY133" s="20"/>
      <c r="AZ133" s="20"/>
      <c r="BA133" s="20"/>
      <c r="BB133" s="20"/>
      <c r="BC133" s="20"/>
      <c r="BD133" s="20"/>
      <c r="BE133" s="20"/>
      <c r="BF133" s="20"/>
      <c r="BG133" s="20"/>
      <c r="BH133" s="31"/>
      <c r="BI133" s="64">
        <v>8</v>
      </c>
      <c r="BJ133" s="64">
        <v>8</v>
      </c>
      <c r="BK133" s="64">
        <v>9</v>
      </c>
      <c r="BL133" s="64">
        <v>5</v>
      </c>
      <c r="BM133" s="64">
        <v>4</v>
      </c>
      <c r="BN133" s="64">
        <v>2</v>
      </c>
      <c r="BO133" s="33">
        <v>3</v>
      </c>
      <c r="BP133" s="30"/>
      <c r="BQ133" s="30"/>
      <c r="BR133" s="30"/>
      <c r="BS133" s="30">
        <v>3</v>
      </c>
      <c r="BT133" s="30">
        <v>1</v>
      </c>
      <c r="BU133" s="30"/>
      <c r="BV133" s="30"/>
      <c r="BW133" s="30"/>
      <c r="BX133" s="30"/>
      <c r="BY133" s="30"/>
      <c r="BZ133" s="30"/>
      <c r="CA133" s="30"/>
      <c r="CB133" s="30"/>
      <c r="CC133" s="30"/>
      <c r="CD133" s="30"/>
      <c r="CE133" s="30"/>
      <c r="CF133" s="30"/>
      <c r="CG133" s="30"/>
      <c r="CH133" s="30"/>
      <c r="CI133" s="30"/>
      <c r="CJ133" s="30"/>
      <c r="CK133" s="30"/>
      <c r="CL133" s="30"/>
      <c r="CM133" s="30"/>
      <c r="CN133" s="30"/>
      <c r="CO133" s="30"/>
      <c r="CP133" s="30"/>
      <c r="CQ133" s="30"/>
      <c r="CR133" s="30"/>
      <c r="CS133" s="30"/>
      <c r="CT133" s="30"/>
      <c r="CU133" s="30"/>
      <c r="CV133" s="30"/>
      <c r="CW133" s="30"/>
      <c r="CX133" s="30"/>
      <c r="CY133" s="30"/>
      <c r="CZ133" s="30"/>
      <c r="DA133" s="30"/>
      <c r="DB133" s="30"/>
      <c r="DC133" s="30"/>
      <c r="DD133" s="30"/>
      <c r="DE133" s="30"/>
      <c r="DF133" s="30"/>
      <c r="DG133" s="30"/>
      <c r="DH133" s="30"/>
      <c r="DI133" s="30"/>
      <c r="DJ133" s="30"/>
      <c r="DK133" s="30"/>
      <c r="DL133" s="30"/>
      <c r="DM133" s="30"/>
      <c r="DN133" s="30"/>
      <c r="DO133" s="30"/>
      <c r="DP133" s="30"/>
      <c r="DQ133" s="30"/>
      <c r="DR133" s="30"/>
      <c r="DS133" s="30"/>
      <c r="DT133" s="23"/>
      <c r="DU133" s="82"/>
      <c r="DV133" s="83"/>
      <c r="DW133" s="2">
        <v>12</v>
      </c>
    </row>
    <row r="134" spans="1:128" ht="20.25" hidden="1">
      <c r="A134" s="3">
        <v>1291</v>
      </c>
      <c r="B134" s="29"/>
      <c r="C134" s="29">
        <v>42213</v>
      </c>
      <c r="D134" s="29">
        <v>42230</v>
      </c>
      <c r="E134" s="20"/>
      <c r="F134" s="20"/>
      <c r="G134" s="20"/>
      <c r="H134" s="4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0"/>
      <c r="Y134" s="20"/>
      <c r="Z134" s="20"/>
      <c r="AA134" s="20"/>
      <c r="AB134" s="20"/>
      <c r="AC134" s="20"/>
      <c r="AD134" s="20"/>
      <c r="AE134" s="20"/>
      <c r="AF134" s="20"/>
      <c r="AG134" s="20"/>
      <c r="AH134" s="20"/>
      <c r="AI134" s="20"/>
      <c r="AJ134" s="20"/>
      <c r="AK134" s="20"/>
      <c r="AL134" s="20"/>
      <c r="AM134" s="20"/>
      <c r="AN134" s="20"/>
      <c r="AO134" s="20"/>
      <c r="AP134" s="20"/>
      <c r="AQ134" s="20"/>
      <c r="AR134" s="20"/>
      <c r="AS134" s="20"/>
      <c r="AT134" s="20"/>
      <c r="AU134" s="20"/>
      <c r="AV134" s="20"/>
      <c r="AW134" s="20"/>
      <c r="AX134" s="20"/>
      <c r="AY134" s="20"/>
      <c r="AZ134" s="20"/>
      <c r="BA134" s="20"/>
      <c r="BB134" s="20"/>
      <c r="BC134" s="20"/>
      <c r="BD134" s="20"/>
      <c r="BE134" s="20"/>
      <c r="BF134" s="20"/>
      <c r="BG134" s="20"/>
      <c r="BH134" s="31"/>
      <c r="BI134" s="64">
        <v>15</v>
      </c>
      <c r="BJ134" s="64">
        <v>15</v>
      </c>
      <c r="BK134" s="64">
        <v>15</v>
      </c>
      <c r="BL134" s="64">
        <v>8</v>
      </c>
      <c r="BM134" s="64">
        <v>9</v>
      </c>
      <c r="BN134" s="64">
        <v>4</v>
      </c>
      <c r="BO134" s="33">
        <v>4</v>
      </c>
      <c r="BP134" s="33">
        <v>4</v>
      </c>
      <c r="BQ134" s="33">
        <v>5</v>
      </c>
      <c r="BR134" s="33"/>
      <c r="BS134" s="33">
        <v>5</v>
      </c>
      <c r="BT134" s="33">
        <v>1</v>
      </c>
      <c r="BU134" s="33">
        <v>1</v>
      </c>
      <c r="BV134" s="30"/>
      <c r="BW134" s="30"/>
      <c r="BX134" s="30"/>
      <c r="BY134" s="30"/>
      <c r="BZ134" s="30"/>
      <c r="CA134" s="30"/>
      <c r="CB134" s="30"/>
      <c r="CC134" s="30"/>
      <c r="CD134" s="30"/>
      <c r="CE134" s="30"/>
      <c r="CF134" s="30"/>
      <c r="CG134" s="30"/>
      <c r="CH134" s="30"/>
      <c r="CI134" s="30"/>
      <c r="CJ134" s="30"/>
      <c r="CK134" s="30"/>
      <c r="CL134" s="30"/>
      <c r="CM134" s="30"/>
      <c r="CN134" s="30"/>
      <c r="CO134" s="30"/>
      <c r="CP134" s="30"/>
      <c r="CQ134" s="30"/>
      <c r="CR134" s="30"/>
      <c r="CS134" s="30"/>
      <c r="CT134" s="30"/>
      <c r="CU134" s="30"/>
      <c r="CV134" s="30"/>
      <c r="CW134" s="30"/>
      <c r="CX134" s="30"/>
      <c r="CY134" s="30"/>
      <c r="CZ134" s="30"/>
      <c r="DA134" s="30"/>
      <c r="DB134" s="30"/>
      <c r="DC134" s="30"/>
      <c r="DD134" s="30"/>
      <c r="DE134" s="30"/>
      <c r="DF134" s="30"/>
      <c r="DG134" s="30"/>
      <c r="DH134" s="30"/>
      <c r="DI134" s="30"/>
      <c r="DJ134" s="30"/>
      <c r="DK134" s="30"/>
      <c r="DL134" s="30"/>
      <c r="DM134" s="30"/>
      <c r="DN134" s="30"/>
      <c r="DO134" s="30"/>
      <c r="DP134" s="30"/>
      <c r="DQ134" s="30"/>
      <c r="DR134" s="30"/>
      <c r="DS134" s="30"/>
      <c r="DT134" s="23"/>
      <c r="DU134" s="82"/>
      <c r="DV134" s="83"/>
      <c r="DW134" s="2">
        <v>11</v>
      </c>
    </row>
    <row r="135" spans="1:128" ht="20.25" hidden="1">
      <c r="A135" s="3">
        <v>1293</v>
      </c>
      <c r="B135" s="29"/>
      <c r="C135" s="29">
        <v>42219</v>
      </c>
      <c r="D135" s="29">
        <v>42236</v>
      </c>
      <c r="E135" s="20"/>
      <c r="F135" s="20"/>
      <c r="G135" s="20"/>
      <c r="H135" s="4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  <c r="AA135" s="20"/>
      <c r="AB135" s="20"/>
      <c r="AC135" s="20"/>
      <c r="AD135" s="20"/>
      <c r="AE135" s="20"/>
      <c r="AF135" s="20"/>
      <c r="AG135" s="20"/>
      <c r="AH135" s="20"/>
      <c r="AI135" s="20"/>
      <c r="AJ135" s="20"/>
      <c r="AK135" s="20"/>
      <c r="AL135" s="20"/>
      <c r="AM135" s="20"/>
      <c r="AN135" s="20"/>
      <c r="AO135" s="20"/>
      <c r="AP135" s="20"/>
      <c r="AQ135" s="20"/>
      <c r="AR135" s="20"/>
      <c r="AS135" s="20"/>
      <c r="AT135" s="20"/>
      <c r="AU135" s="20"/>
      <c r="AV135" s="20"/>
      <c r="AW135" s="20"/>
      <c r="AX135" s="20"/>
      <c r="AY135" s="20"/>
      <c r="AZ135" s="20"/>
      <c r="BA135" s="20"/>
      <c r="BB135" s="20"/>
      <c r="BC135" s="20"/>
      <c r="BD135" s="20"/>
      <c r="BE135" s="20"/>
      <c r="BF135" s="20"/>
      <c r="BG135" s="20"/>
      <c r="BH135" s="31"/>
      <c r="BI135" s="31"/>
      <c r="BJ135" s="31"/>
      <c r="BK135" s="64">
        <v>14</v>
      </c>
      <c r="BL135" s="64">
        <v>6</v>
      </c>
      <c r="BM135" s="64">
        <v>7</v>
      </c>
      <c r="BN135" s="64">
        <v>6</v>
      </c>
      <c r="BO135" s="33">
        <v>5</v>
      </c>
      <c r="BP135" s="33">
        <v>4</v>
      </c>
      <c r="BQ135" s="33">
        <v>3</v>
      </c>
      <c r="BR135" s="33"/>
      <c r="BS135" s="33">
        <v>4</v>
      </c>
      <c r="BT135" s="33">
        <v>2</v>
      </c>
      <c r="BU135" s="33">
        <v>2</v>
      </c>
      <c r="BV135" s="33">
        <v>1</v>
      </c>
      <c r="BW135" s="30"/>
      <c r="BX135" s="30"/>
      <c r="BY135" s="30"/>
      <c r="BZ135" s="30"/>
      <c r="CA135" s="30"/>
      <c r="CB135" s="30"/>
      <c r="CC135" s="30"/>
      <c r="CD135" s="30"/>
      <c r="CE135" s="30"/>
      <c r="CF135" s="30"/>
      <c r="CG135" s="30"/>
      <c r="CH135" s="30"/>
      <c r="CI135" s="30"/>
      <c r="CJ135" s="30"/>
      <c r="CK135" s="30"/>
      <c r="CL135" s="30"/>
      <c r="CM135" s="30"/>
      <c r="CN135" s="30"/>
      <c r="CO135" s="30"/>
      <c r="CP135" s="30"/>
      <c r="CQ135" s="30"/>
      <c r="CR135" s="30"/>
      <c r="CS135" s="30"/>
      <c r="CT135" s="30"/>
      <c r="CU135" s="30"/>
      <c r="CV135" s="30"/>
      <c r="CW135" s="30"/>
      <c r="CX135" s="30"/>
      <c r="CY135" s="30"/>
      <c r="CZ135" s="30"/>
      <c r="DA135" s="30"/>
      <c r="DB135" s="30"/>
      <c r="DC135" s="30"/>
      <c r="DD135" s="30"/>
      <c r="DE135" s="30"/>
      <c r="DF135" s="30"/>
      <c r="DG135" s="30"/>
      <c r="DH135" s="30"/>
      <c r="DI135" s="30"/>
      <c r="DJ135" s="30"/>
      <c r="DK135" s="30"/>
      <c r="DL135" s="30"/>
      <c r="DM135" s="30"/>
      <c r="DN135" s="30"/>
      <c r="DO135" s="30"/>
      <c r="DP135" s="30"/>
      <c r="DQ135" s="30"/>
      <c r="DR135" s="30"/>
      <c r="DS135" s="30"/>
      <c r="DT135" s="23"/>
      <c r="DU135" s="82"/>
      <c r="DV135" s="83"/>
      <c r="DW135" s="2">
        <v>12</v>
      </c>
    </row>
    <row r="136" spans="1:128" ht="20.25" hidden="1">
      <c r="A136" s="3">
        <v>1292</v>
      </c>
      <c r="B136" s="29"/>
      <c r="C136" s="29">
        <v>42221</v>
      </c>
      <c r="D136" s="29">
        <v>42235</v>
      </c>
      <c r="E136" s="20"/>
      <c r="F136" s="20"/>
      <c r="G136" s="20"/>
      <c r="H136" s="4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0"/>
      <c r="Y136" s="20"/>
      <c r="Z136" s="20"/>
      <c r="AA136" s="20"/>
      <c r="AB136" s="20"/>
      <c r="AC136" s="20"/>
      <c r="AD136" s="20"/>
      <c r="AE136" s="20"/>
      <c r="AF136" s="20"/>
      <c r="AG136" s="20"/>
      <c r="AH136" s="20"/>
      <c r="AI136" s="20"/>
      <c r="AJ136" s="20"/>
      <c r="AK136" s="20"/>
      <c r="AL136" s="20"/>
      <c r="AM136" s="20"/>
      <c r="AN136" s="20"/>
      <c r="AO136" s="20"/>
      <c r="AP136" s="20"/>
      <c r="AQ136" s="20"/>
      <c r="AR136" s="20"/>
      <c r="AS136" s="20"/>
      <c r="AT136" s="20"/>
      <c r="AU136" s="20"/>
      <c r="AV136" s="20"/>
      <c r="AW136" s="20"/>
      <c r="AX136" s="20"/>
      <c r="AY136" s="20"/>
      <c r="AZ136" s="20"/>
      <c r="BA136" s="20"/>
      <c r="BB136" s="20"/>
      <c r="BC136" s="20"/>
      <c r="BD136" s="20"/>
      <c r="BE136" s="20"/>
      <c r="BF136" s="20"/>
      <c r="BG136" s="20"/>
      <c r="BH136" s="31"/>
      <c r="BI136" s="31"/>
      <c r="BJ136" s="31"/>
      <c r="BK136" s="64">
        <v>14</v>
      </c>
      <c r="BL136" s="64">
        <v>10</v>
      </c>
      <c r="BM136" s="64">
        <v>10</v>
      </c>
      <c r="BN136" s="64">
        <v>10</v>
      </c>
      <c r="BO136" s="64">
        <v>8</v>
      </c>
      <c r="BP136" s="33">
        <v>4</v>
      </c>
      <c r="BQ136" s="33">
        <v>3</v>
      </c>
      <c r="BR136" s="33"/>
      <c r="BS136" s="33">
        <v>5</v>
      </c>
      <c r="BT136" s="33">
        <v>2</v>
      </c>
      <c r="BU136" s="30">
        <v>0</v>
      </c>
      <c r="BV136" s="30"/>
      <c r="BW136" s="30"/>
      <c r="BX136" s="30"/>
      <c r="BY136" s="30"/>
      <c r="BZ136" s="30"/>
      <c r="CA136" s="30"/>
      <c r="CB136" s="30"/>
      <c r="CC136" s="30"/>
      <c r="CD136" s="30"/>
      <c r="CE136" s="30"/>
      <c r="CF136" s="30"/>
      <c r="CG136" s="30"/>
      <c r="CH136" s="30"/>
      <c r="CI136" s="30"/>
      <c r="CJ136" s="30"/>
      <c r="CK136" s="30"/>
      <c r="CL136" s="30"/>
      <c r="CM136" s="30"/>
      <c r="CN136" s="30"/>
      <c r="CO136" s="30"/>
      <c r="CP136" s="30"/>
      <c r="CQ136" s="30"/>
      <c r="CR136" s="30"/>
      <c r="CS136" s="30"/>
      <c r="CT136" s="30"/>
      <c r="CU136" s="30"/>
      <c r="CV136" s="30"/>
      <c r="CW136" s="30"/>
      <c r="CX136" s="30"/>
      <c r="CY136" s="30"/>
      <c r="CZ136" s="30"/>
      <c r="DA136" s="30"/>
      <c r="DB136" s="30"/>
      <c r="DC136" s="30"/>
      <c r="DD136" s="30"/>
      <c r="DE136" s="30"/>
      <c r="DF136" s="30"/>
      <c r="DG136" s="30"/>
      <c r="DH136" s="30"/>
      <c r="DI136" s="30"/>
      <c r="DJ136" s="30"/>
      <c r="DK136" s="30"/>
      <c r="DL136" s="30"/>
      <c r="DM136" s="30"/>
      <c r="DN136" s="30"/>
      <c r="DO136" s="30"/>
      <c r="DP136" s="30"/>
      <c r="DQ136" s="30"/>
      <c r="DR136" s="30"/>
      <c r="DS136" s="30"/>
      <c r="DT136" s="23"/>
      <c r="DU136" s="82"/>
      <c r="DV136" s="83"/>
      <c r="DW136" s="2">
        <v>10</v>
      </c>
    </row>
    <row r="137" spans="1:128" ht="20.25" hidden="1">
      <c r="A137" s="72">
        <v>1205</v>
      </c>
      <c r="B137" s="29"/>
      <c r="C137" s="29">
        <v>42223</v>
      </c>
      <c r="D137" s="29">
        <v>42241</v>
      </c>
      <c r="E137" s="28"/>
      <c r="F137" s="28"/>
      <c r="G137" s="28"/>
      <c r="H137" s="91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  <c r="AI137" s="28"/>
      <c r="AJ137" s="28"/>
      <c r="AK137" s="28"/>
      <c r="AL137" s="28"/>
      <c r="AM137" s="28"/>
      <c r="AN137" s="28"/>
      <c r="AO137" s="28"/>
      <c r="AP137" s="28"/>
      <c r="AQ137" s="28"/>
      <c r="AR137" s="28"/>
      <c r="AS137" s="28"/>
      <c r="AT137" s="28"/>
      <c r="AU137" s="28"/>
      <c r="AV137" s="28"/>
      <c r="AW137" s="28"/>
      <c r="AX137" s="28"/>
      <c r="AY137" s="28"/>
      <c r="AZ137" s="28"/>
      <c r="BA137" s="28"/>
      <c r="BB137" s="28"/>
      <c r="BC137" s="28"/>
      <c r="BD137" s="28"/>
      <c r="BE137" s="28"/>
      <c r="BF137" s="28"/>
      <c r="BG137" s="28"/>
      <c r="BH137" s="92"/>
      <c r="BI137" s="92"/>
      <c r="BJ137" s="92"/>
      <c r="BK137" s="64">
        <v>11</v>
      </c>
      <c r="BL137" s="64">
        <v>10</v>
      </c>
      <c r="BM137" s="64">
        <v>8</v>
      </c>
      <c r="BN137" s="64">
        <v>6</v>
      </c>
      <c r="BO137" s="64">
        <v>1</v>
      </c>
      <c r="BP137" s="33">
        <v>1</v>
      </c>
      <c r="BQ137" s="33">
        <v>1</v>
      </c>
      <c r="BR137" s="93"/>
      <c r="BS137" s="33">
        <v>4</v>
      </c>
      <c r="BT137" s="93">
        <v>3</v>
      </c>
      <c r="BU137" s="93">
        <v>4</v>
      </c>
      <c r="BV137" s="93">
        <v>1</v>
      </c>
      <c r="BW137" s="30">
        <v>0</v>
      </c>
      <c r="BX137" s="30"/>
      <c r="BY137" s="30"/>
      <c r="BZ137" s="30"/>
      <c r="CA137" s="30"/>
      <c r="CB137" s="30"/>
      <c r="CC137" s="30"/>
      <c r="CD137" s="30"/>
      <c r="CE137" s="30"/>
      <c r="CF137" s="30"/>
      <c r="CG137" s="30"/>
      <c r="CH137" s="30"/>
      <c r="CI137" s="30"/>
      <c r="CJ137" s="30"/>
      <c r="CK137" s="30"/>
      <c r="CL137" s="30"/>
      <c r="CM137" s="30"/>
      <c r="CN137" s="30"/>
      <c r="CO137" s="30"/>
      <c r="CP137" s="30"/>
      <c r="CQ137" s="30"/>
      <c r="CR137" s="30"/>
      <c r="CS137" s="30"/>
      <c r="CT137" s="30"/>
      <c r="CU137" s="30"/>
      <c r="CV137" s="30"/>
      <c r="CW137" s="30"/>
      <c r="CX137" s="30"/>
      <c r="CY137" s="30"/>
      <c r="CZ137" s="30"/>
      <c r="DA137" s="30"/>
      <c r="DB137" s="30"/>
      <c r="DC137" s="30"/>
      <c r="DD137" s="30"/>
      <c r="DE137" s="30"/>
      <c r="DF137" s="30"/>
      <c r="DG137" s="30"/>
      <c r="DH137" s="30"/>
      <c r="DI137" s="30"/>
      <c r="DJ137" s="30"/>
      <c r="DK137" s="30"/>
      <c r="DL137" s="30"/>
      <c r="DM137" s="30"/>
      <c r="DN137" s="30"/>
      <c r="DO137" s="30"/>
      <c r="DP137" s="30"/>
      <c r="DQ137" s="30"/>
      <c r="DR137" s="30"/>
      <c r="DS137" s="30"/>
      <c r="DT137" s="23"/>
      <c r="DU137" s="82"/>
      <c r="DV137" s="83"/>
      <c r="DW137" s="2">
        <v>11</v>
      </c>
    </row>
    <row r="138" spans="1:128" ht="21" hidden="1" thickTop="1">
      <c r="A138" s="94">
        <v>1294</v>
      </c>
      <c r="B138" s="95"/>
      <c r="C138" s="95">
        <v>42228</v>
      </c>
      <c r="D138" s="95">
        <v>42243</v>
      </c>
      <c r="E138" s="96"/>
      <c r="F138" s="96"/>
      <c r="G138" s="96"/>
      <c r="H138" s="97"/>
      <c r="I138" s="96"/>
      <c r="J138" s="96"/>
      <c r="K138" s="96"/>
      <c r="L138" s="96"/>
      <c r="M138" s="96"/>
      <c r="N138" s="96"/>
      <c r="O138" s="96"/>
      <c r="P138" s="96"/>
      <c r="Q138" s="96"/>
      <c r="R138" s="96"/>
      <c r="S138" s="96"/>
      <c r="T138" s="96"/>
      <c r="U138" s="96"/>
      <c r="V138" s="96"/>
      <c r="W138" s="96"/>
      <c r="X138" s="96"/>
      <c r="Y138" s="96"/>
      <c r="Z138" s="96"/>
      <c r="AA138" s="96"/>
      <c r="AB138" s="96"/>
      <c r="AC138" s="96"/>
      <c r="AD138" s="96"/>
      <c r="AE138" s="96"/>
      <c r="AF138" s="96"/>
      <c r="AG138" s="96"/>
      <c r="AH138" s="96"/>
      <c r="AI138" s="96"/>
      <c r="AJ138" s="96"/>
      <c r="AK138" s="96"/>
      <c r="AL138" s="96"/>
      <c r="AM138" s="96"/>
      <c r="AN138" s="96"/>
      <c r="AO138" s="96"/>
      <c r="AP138" s="96"/>
      <c r="AQ138" s="96"/>
      <c r="AR138" s="96"/>
      <c r="AS138" s="96"/>
      <c r="AT138" s="96"/>
      <c r="AU138" s="96"/>
      <c r="AV138" s="96"/>
      <c r="AW138" s="96"/>
      <c r="AX138" s="96"/>
      <c r="AY138" s="96"/>
      <c r="AZ138" s="96"/>
      <c r="BA138" s="96"/>
      <c r="BB138" s="96"/>
      <c r="BC138" s="96"/>
      <c r="BD138" s="96"/>
      <c r="BE138" s="96"/>
      <c r="BF138" s="96"/>
      <c r="BG138" s="96"/>
      <c r="BH138" s="98"/>
      <c r="BI138" s="98"/>
      <c r="BJ138" s="98"/>
      <c r="BK138" s="64">
        <v>17</v>
      </c>
      <c r="BL138" s="64">
        <v>17</v>
      </c>
      <c r="BM138" s="64">
        <v>14</v>
      </c>
      <c r="BN138" s="64">
        <v>14</v>
      </c>
      <c r="BO138" s="64">
        <v>5</v>
      </c>
      <c r="BP138" s="33">
        <v>4</v>
      </c>
      <c r="BQ138" s="33">
        <v>1</v>
      </c>
      <c r="BR138" s="99"/>
      <c r="BS138" s="33">
        <v>7</v>
      </c>
      <c r="BT138" s="99">
        <v>2</v>
      </c>
      <c r="BU138" s="93">
        <v>0</v>
      </c>
      <c r="BV138" s="93">
        <v>1</v>
      </c>
      <c r="BW138" s="93">
        <v>1</v>
      </c>
      <c r="BX138" s="93">
        <v>1</v>
      </c>
      <c r="BY138" s="93">
        <v>1</v>
      </c>
      <c r="BZ138" s="30"/>
      <c r="CA138" s="30"/>
      <c r="CB138" s="30"/>
      <c r="CC138" s="30"/>
      <c r="CD138" s="30"/>
      <c r="CE138" s="30"/>
      <c r="CF138" s="30"/>
      <c r="CG138" s="30"/>
      <c r="CH138" s="30"/>
      <c r="CI138" s="30"/>
      <c r="CJ138" s="30"/>
      <c r="CK138" s="30"/>
      <c r="CL138" s="30"/>
      <c r="CM138" s="30"/>
      <c r="CN138" s="30"/>
      <c r="CO138" s="30"/>
      <c r="CP138" s="30"/>
      <c r="CQ138" s="30"/>
      <c r="CR138" s="30"/>
      <c r="CS138" s="30"/>
      <c r="CT138" s="30"/>
      <c r="CU138" s="30"/>
      <c r="CV138" s="30"/>
      <c r="CW138" s="30"/>
      <c r="CX138" s="30"/>
      <c r="CY138" s="30"/>
      <c r="CZ138" s="30"/>
      <c r="DA138" s="30"/>
      <c r="DB138" s="30"/>
      <c r="DC138" s="30"/>
      <c r="DD138" s="30"/>
      <c r="DE138" s="30"/>
      <c r="DF138" s="30"/>
      <c r="DG138" s="30"/>
      <c r="DH138" s="30"/>
      <c r="DI138" s="30"/>
      <c r="DJ138" s="30"/>
      <c r="DK138" s="30"/>
      <c r="DL138" s="30"/>
      <c r="DM138" s="30"/>
      <c r="DN138" s="30"/>
      <c r="DO138" s="30"/>
      <c r="DP138" s="30"/>
      <c r="DQ138" s="30"/>
      <c r="DR138" s="30"/>
      <c r="DS138" s="30"/>
      <c r="DT138" s="23"/>
      <c r="DU138" s="82"/>
      <c r="DV138" s="83"/>
      <c r="DW138" s="2">
        <v>14</v>
      </c>
    </row>
    <row r="139" spans="1:128" ht="20.25" hidden="1">
      <c r="A139" s="3">
        <v>1295</v>
      </c>
      <c r="B139" s="29" t="s">
        <v>0</v>
      </c>
      <c r="C139" s="29">
        <v>42233</v>
      </c>
      <c r="D139" s="29">
        <v>42247</v>
      </c>
      <c r="E139" s="20"/>
      <c r="F139" s="20"/>
      <c r="G139" s="20"/>
      <c r="H139" s="4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  <c r="AA139" s="20"/>
      <c r="AB139" s="20"/>
      <c r="AC139" s="20"/>
      <c r="AD139" s="20"/>
      <c r="AE139" s="20"/>
      <c r="AF139" s="20"/>
      <c r="AG139" s="20"/>
      <c r="AH139" s="20"/>
      <c r="AI139" s="20"/>
      <c r="AJ139" s="20"/>
      <c r="AK139" s="20"/>
      <c r="AL139" s="20"/>
      <c r="AM139" s="20"/>
      <c r="AN139" s="20"/>
      <c r="AO139" s="20"/>
      <c r="AP139" s="20"/>
      <c r="AQ139" s="20"/>
      <c r="AR139" s="20"/>
      <c r="AS139" s="20"/>
      <c r="AT139" s="20"/>
      <c r="AU139" s="20"/>
      <c r="AV139" s="20"/>
      <c r="AW139" s="20"/>
      <c r="AX139" s="20"/>
      <c r="AY139" s="20"/>
      <c r="AZ139" s="20"/>
      <c r="BA139" s="20"/>
      <c r="BB139" s="20"/>
      <c r="BC139" s="20"/>
      <c r="BD139" s="20"/>
      <c r="BE139" s="20"/>
      <c r="BF139" s="20"/>
      <c r="BG139" s="20"/>
      <c r="BH139" s="31"/>
      <c r="BI139" s="31"/>
      <c r="BJ139" s="31"/>
      <c r="BK139" s="31"/>
      <c r="BL139" s="64">
        <v>11</v>
      </c>
      <c r="BM139" s="64">
        <v>11</v>
      </c>
      <c r="BN139" s="64">
        <v>2</v>
      </c>
      <c r="BO139" s="64">
        <v>7</v>
      </c>
      <c r="BP139" s="64">
        <v>1</v>
      </c>
      <c r="BQ139" s="33">
        <v>2</v>
      </c>
      <c r="BR139" s="33"/>
      <c r="BS139" s="33">
        <v>4</v>
      </c>
      <c r="BT139" s="33">
        <v>2</v>
      </c>
      <c r="BU139" s="33">
        <v>1</v>
      </c>
      <c r="BV139" s="30">
        <v>0</v>
      </c>
      <c r="BW139" s="30"/>
      <c r="BX139" s="30"/>
      <c r="BY139" s="30"/>
      <c r="BZ139" s="30"/>
      <c r="CA139" s="30"/>
      <c r="CB139" s="30"/>
      <c r="CC139" s="30"/>
      <c r="CD139" s="30"/>
      <c r="CE139" s="30"/>
      <c r="CF139" s="30"/>
      <c r="CG139" s="30"/>
      <c r="CH139" s="30"/>
      <c r="CI139" s="30"/>
      <c r="CJ139" s="30"/>
      <c r="CK139" s="30"/>
      <c r="CL139" s="30"/>
      <c r="CM139" s="30"/>
      <c r="CN139" s="30"/>
      <c r="CO139" s="30"/>
      <c r="CP139" s="30"/>
      <c r="CQ139" s="30"/>
      <c r="CR139" s="30"/>
      <c r="CS139" s="30"/>
      <c r="CT139" s="30"/>
      <c r="CU139" s="30"/>
      <c r="CV139" s="30"/>
      <c r="CW139" s="30"/>
      <c r="CX139" s="30"/>
      <c r="CY139" s="30"/>
      <c r="CZ139" s="30"/>
      <c r="DA139" s="30"/>
      <c r="DB139" s="30"/>
      <c r="DC139" s="30"/>
      <c r="DD139" s="30"/>
      <c r="DE139" s="30"/>
      <c r="DF139" s="30"/>
      <c r="DG139" s="30"/>
      <c r="DH139" s="30"/>
      <c r="DI139" s="30"/>
      <c r="DJ139" s="30"/>
      <c r="DK139" s="30"/>
      <c r="DL139" s="30"/>
      <c r="DM139" s="30"/>
      <c r="DN139" s="30"/>
      <c r="DO139" s="30"/>
      <c r="DP139" s="30"/>
      <c r="DQ139" s="30"/>
      <c r="DR139" s="30"/>
      <c r="DS139" s="30"/>
      <c r="DT139" s="23"/>
      <c r="DU139" s="82"/>
      <c r="DV139" s="83"/>
      <c r="DW139" s="2">
        <v>9</v>
      </c>
    </row>
    <row r="140" spans="1:128" ht="20.25" hidden="1">
      <c r="A140" s="3">
        <v>1296</v>
      </c>
      <c r="B140" s="29"/>
      <c r="C140" s="29">
        <v>42235</v>
      </c>
      <c r="D140" s="29">
        <v>42250</v>
      </c>
      <c r="E140" s="20"/>
      <c r="F140" s="20"/>
      <c r="G140" s="20"/>
      <c r="H140" s="4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0"/>
      <c r="Y140" s="20"/>
      <c r="Z140" s="20"/>
      <c r="AA140" s="20"/>
      <c r="AB140" s="20"/>
      <c r="AC140" s="20"/>
      <c r="AD140" s="20"/>
      <c r="AE140" s="20"/>
      <c r="AF140" s="20"/>
      <c r="AG140" s="20"/>
      <c r="AH140" s="20"/>
      <c r="AI140" s="20"/>
      <c r="AJ140" s="20"/>
      <c r="AK140" s="20"/>
      <c r="AL140" s="20"/>
      <c r="AM140" s="20"/>
      <c r="AN140" s="20"/>
      <c r="AO140" s="20"/>
      <c r="AP140" s="20"/>
      <c r="AQ140" s="20"/>
      <c r="AR140" s="20"/>
      <c r="AS140" s="20"/>
      <c r="AT140" s="20"/>
      <c r="AU140" s="20"/>
      <c r="AV140" s="20"/>
      <c r="AW140" s="20"/>
      <c r="AX140" s="20"/>
      <c r="AY140" s="20"/>
      <c r="AZ140" s="20"/>
      <c r="BA140" s="20"/>
      <c r="BB140" s="20"/>
      <c r="BC140" s="20"/>
      <c r="BD140" s="20"/>
      <c r="BE140" s="20"/>
      <c r="BF140" s="20"/>
      <c r="BG140" s="20"/>
      <c r="BH140" s="31"/>
      <c r="BI140" s="31"/>
      <c r="BJ140" s="31"/>
      <c r="BK140" s="31"/>
      <c r="BL140" s="64">
        <v>13</v>
      </c>
      <c r="BM140" s="64">
        <v>8</v>
      </c>
      <c r="BN140" s="64">
        <v>11</v>
      </c>
      <c r="BO140" s="64">
        <v>3</v>
      </c>
      <c r="BP140" s="64">
        <v>7</v>
      </c>
      <c r="BQ140" s="33">
        <v>2</v>
      </c>
      <c r="BR140" s="33"/>
      <c r="BS140" s="33">
        <v>6</v>
      </c>
      <c r="BT140" s="33">
        <v>1</v>
      </c>
      <c r="BU140" s="33">
        <v>1</v>
      </c>
      <c r="BV140" s="33">
        <v>1</v>
      </c>
      <c r="BW140" s="33">
        <v>1</v>
      </c>
      <c r="BX140" s="33">
        <v>1</v>
      </c>
      <c r="BY140" s="30">
        <v>0</v>
      </c>
      <c r="BZ140" s="30"/>
      <c r="CA140" s="30"/>
      <c r="CB140" s="30"/>
      <c r="CC140" s="30"/>
      <c r="CD140" s="30"/>
      <c r="CE140" s="30"/>
      <c r="CF140" s="30"/>
      <c r="CG140" s="30"/>
      <c r="CH140" s="30"/>
      <c r="CI140" s="30"/>
      <c r="CJ140" s="30"/>
      <c r="CK140" s="30"/>
      <c r="CL140" s="30"/>
      <c r="CM140" s="30"/>
      <c r="CN140" s="30"/>
      <c r="CO140" s="30"/>
      <c r="CP140" s="30"/>
      <c r="CQ140" s="30"/>
      <c r="CR140" s="30"/>
      <c r="CS140" s="30"/>
      <c r="CT140" s="30"/>
      <c r="CU140" s="30"/>
      <c r="CV140" s="30"/>
      <c r="CW140" s="30"/>
      <c r="CX140" s="30"/>
      <c r="CY140" s="30"/>
      <c r="CZ140" s="30"/>
      <c r="DA140" s="30"/>
      <c r="DB140" s="30"/>
      <c r="DC140" s="30"/>
      <c r="DD140" s="30"/>
      <c r="DE140" s="30"/>
      <c r="DF140" s="30"/>
      <c r="DG140" s="30"/>
      <c r="DH140" s="30"/>
      <c r="DI140" s="30"/>
      <c r="DJ140" s="30"/>
      <c r="DK140" s="30"/>
      <c r="DL140" s="30"/>
      <c r="DM140" s="30"/>
      <c r="DN140" s="30"/>
      <c r="DO140" s="30"/>
      <c r="DP140" s="30"/>
      <c r="DQ140" s="30"/>
      <c r="DR140" s="30"/>
      <c r="DS140" s="30"/>
      <c r="DT140" s="23"/>
      <c r="DU140" s="82"/>
      <c r="DV140" s="83"/>
      <c r="DW140" s="2">
        <v>12</v>
      </c>
    </row>
    <row r="141" spans="1:128" ht="20.25" hidden="1">
      <c r="A141" s="3">
        <v>1297</v>
      </c>
      <c r="B141" s="29"/>
      <c r="C141" s="29">
        <v>42240</v>
      </c>
      <c r="D141" s="29">
        <v>42257</v>
      </c>
      <c r="E141" s="20"/>
      <c r="F141" s="20"/>
      <c r="G141" s="20"/>
      <c r="H141" s="4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0"/>
      <c r="Y141" s="20"/>
      <c r="Z141" s="20"/>
      <c r="AA141" s="20"/>
      <c r="AB141" s="20"/>
      <c r="AC141" s="20"/>
      <c r="AD141" s="20"/>
      <c r="AE141" s="20"/>
      <c r="AF141" s="20"/>
      <c r="AG141" s="20"/>
      <c r="AH141" s="20"/>
      <c r="AI141" s="20"/>
      <c r="AJ141" s="20"/>
      <c r="AK141" s="20"/>
      <c r="AL141" s="20"/>
      <c r="AM141" s="20"/>
      <c r="AN141" s="20"/>
      <c r="AO141" s="20"/>
      <c r="AP141" s="20"/>
      <c r="AQ141" s="20"/>
      <c r="AR141" s="20"/>
      <c r="AS141" s="20"/>
      <c r="AT141" s="20"/>
      <c r="AU141" s="20"/>
      <c r="AV141" s="20"/>
      <c r="AW141" s="20"/>
      <c r="AX141" s="20"/>
      <c r="AY141" s="20"/>
      <c r="AZ141" s="20"/>
      <c r="BA141" s="20"/>
      <c r="BB141" s="20"/>
      <c r="BC141" s="20"/>
      <c r="BD141" s="20"/>
      <c r="BE141" s="20"/>
      <c r="BF141" s="20"/>
      <c r="BG141" s="20"/>
      <c r="BH141" s="31"/>
      <c r="BI141" s="31"/>
      <c r="BJ141" s="31"/>
      <c r="BK141" s="31"/>
      <c r="BL141" s="31"/>
      <c r="BM141" s="64">
        <v>10</v>
      </c>
      <c r="BN141" s="64">
        <v>13</v>
      </c>
      <c r="BO141" s="64">
        <v>13</v>
      </c>
      <c r="BP141" s="64">
        <v>9</v>
      </c>
      <c r="BQ141" s="64">
        <v>3</v>
      </c>
      <c r="BR141" s="64"/>
      <c r="BS141" s="65">
        <v>4</v>
      </c>
      <c r="BT141" s="65">
        <v>4</v>
      </c>
      <c r="BU141" s="65">
        <v>6</v>
      </c>
      <c r="BV141" s="65">
        <v>6</v>
      </c>
      <c r="BW141" s="65">
        <v>5</v>
      </c>
      <c r="BX141" s="65">
        <v>5</v>
      </c>
      <c r="BY141" s="30">
        <v>0</v>
      </c>
      <c r="BZ141" s="30"/>
      <c r="CA141" s="30"/>
      <c r="CB141" s="30"/>
      <c r="CC141" s="30"/>
      <c r="CD141" s="30"/>
      <c r="CE141" s="30"/>
      <c r="CF141" s="30"/>
      <c r="CG141" s="30"/>
      <c r="CH141" s="30"/>
      <c r="CI141" s="30"/>
      <c r="CJ141" s="30"/>
      <c r="CK141" s="30"/>
      <c r="CL141" s="30"/>
      <c r="CM141" s="30"/>
      <c r="CN141" s="30"/>
      <c r="CO141" s="30"/>
      <c r="CP141" s="30"/>
      <c r="CQ141" s="30"/>
      <c r="CR141" s="30"/>
      <c r="CS141" s="30"/>
      <c r="CT141" s="30"/>
      <c r="CU141" s="30"/>
      <c r="CV141" s="30"/>
      <c r="CW141" s="30"/>
      <c r="CX141" s="30"/>
      <c r="CY141" s="30"/>
      <c r="CZ141" s="30"/>
      <c r="DA141" s="30"/>
      <c r="DB141" s="30"/>
      <c r="DC141" s="30"/>
      <c r="DD141" s="30"/>
      <c r="DE141" s="30"/>
      <c r="DF141" s="30"/>
      <c r="DG141" s="30"/>
      <c r="DH141" s="30"/>
      <c r="DI141" s="30"/>
      <c r="DJ141" s="30"/>
      <c r="DK141" s="30"/>
      <c r="DL141" s="30"/>
      <c r="DM141" s="30"/>
      <c r="DN141" s="30"/>
      <c r="DO141" s="30"/>
      <c r="DP141" s="30"/>
      <c r="DQ141" s="30"/>
      <c r="DR141" s="30"/>
      <c r="DS141" s="30"/>
      <c r="DT141" s="23"/>
      <c r="DU141" s="82"/>
      <c r="DV141" s="83"/>
      <c r="DW141" s="2">
        <v>11</v>
      </c>
    </row>
    <row r="142" spans="1:128" ht="20.25" hidden="1">
      <c r="A142" s="3">
        <v>1298</v>
      </c>
      <c r="B142" s="29"/>
      <c r="C142" s="29">
        <v>42244</v>
      </c>
      <c r="D142" s="29">
        <v>42251</v>
      </c>
      <c r="E142" s="20"/>
      <c r="F142" s="20"/>
      <c r="G142" s="20"/>
      <c r="H142" s="4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0"/>
      <c r="Y142" s="20"/>
      <c r="Z142" s="20"/>
      <c r="AA142" s="20"/>
      <c r="AB142" s="20"/>
      <c r="AC142" s="20"/>
      <c r="AD142" s="20"/>
      <c r="AE142" s="20"/>
      <c r="AF142" s="20"/>
      <c r="AG142" s="20"/>
      <c r="AH142" s="20"/>
      <c r="AI142" s="20"/>
      <c r="AJ142" s="20"/>
      <c r="AK142" s="20"/>
      <c r="AL142" s="20"/>
      <c r="AM142" s="20"/>
      <c r="AN142" s="20"/>
      <c r="AO142" s="20"/>
      <c r="AP142" s="20"/>
      <c r="AQ142" s="20"/>
      <c r="AR142" s="20"/>
      <c r="AS142" s="20"/>
      <c r="AT142" s="20"/>
      <c r="AU142" s="20"/>
      <c r="AV142" s="20"/>
      <c r="AW142" s="20"/>
      <c r="AX142" s="20"/>
      <c r="AY142" s="20"/>
      <c r="AZ142" s="20"/>
      <c r="BA142" s="20"/>
      <c r="BB142" s="20"/>
      <c r="BC142" s="20"/>
      <c r="BD142" s="20"/>
      <c r="BE142" s="20"/>
      <c r="BF142" s="20"/>
      <c r="BG142" s="20"/>
      <c r="BH142" s="31"/>
      <c r="BI142" s="31"/>
      <c r="BJ142" s="31"/>
      <c r="BK142" s="31"/>
      <c r="BL142" s="31"/>
      <c r="BM142" s="64">
        <v>10</v>
      </c>
      <c r="BN142" s="64">
        <v>14</v>
      </c>
      <c r="BO142" s="64">
        <v>12</v>
      </c>
      <c r="BP142" s="64">
        <v>4</v>
      </c>
      <c r="BQ142" s="64">
        <v>6</v>
      </c>
      <c r="BR142" s="64"/>
      <c r="BS142" s="65">
        <v>8</v>
      </c>
      <c r="BT142" s="65">
        <v>7</v>
      </c>
      <c r="BU142" s="65">
        <v>4</v>
      </c>
      <c r="BV142" s="65">
        <v>4</v>
      </c>
      <c r="BW142" s="65">
        <v>2</v>
      </c>
      <c r="BX142" s="65">
        <v>2</v>
      </c>
      <c r="BY142" s="65">
        <v>1</v>
      </c>
      <c r="BZ142" s="30"/>
      <c r="CA142" s="30"/>
      <c r="CB142" s="30"/>
      <c r="CC142" s="30"/>
      <c r="CD142" s="30"/>
      <c r="CE142" s="30"/>
      <c r="CF142" s="30"/>
      <c r="CG142" s="30"/>
      <c r="CH142" s="30"/>
      <c r="CI142" s="30"/>
      <c r="CJ142" s="30"/>
      <c r="CK142" s="30"/>
      <c r="CL142" s="30"/>
      <c r="CM142" s="30"/>
      <c r="CN142" s="30"/>
      <c r="CO142" s="30"/>
      <c r="CP142" s="30"/>
      <c r="CQ142" s="30"/>
      <c r="CR142" s="30"/>
      <c r="CS142" s="30"/>
      <c r="CT142" s="30"/>
      <c r="CU142" s="30"/>
      <c r="CV142" s="30"/>
      <c r="CW142" s="30"/>
      <c r="CX142" s="30"/>
      <c r="CY142" s="30"/>
      <c r="CZ142" s="30"/>
      <c r="DA142" s="30"/>
      <c r="DB142" s="30"/>
      <c r="DC142" s="30"/>
      <c r="DD142" s="30"/>
      <c r="DE142" s="30"/>
      <c r="DF142" s="30"/>
      <c r="DG142" s="30"/>
      <c r="DH142" s="30"/>
      <c r="DI142" s="30"/>
      <c r="DJ142" s="30"/>
      <c r="DK142" s="30"/>
      <c r="DL142" s="30"/>
      <c r="DM142" s="30"/>
      <c r="DN142" s="30"/>
      <c r="DO142" s="30"/>
      <c r="DP142" s="30"/>
      <c r="DQ142" s="30"/>
      <c r="DR142" s="30"/>
      <c r="DS142" s="30"/>
      <c r="DT142" s="23"/>
      <c r="DU142" s="82"/>
      <c r="DV142" s="83"/>
      <c r="DW142" s="2">
        <v>12</v>
      </c>
    </row>
    <row r="143" spans="1:128" ht="20.25" hidden="1">
      <c r="A143" s="3">
        <v>1299</v>
      </c>
      <c r="B143" s="29"/>
      <c r="C143" s="29">
        <v>42248</v>
      </c>
      <c r="D143" s="29">
        <v>42256</v>
      </c>
      <c r="E143" s="20"/>
      <c r="F143" s="20"/>
      <c r="G143" s="20"/>
      <c r="H143" s="4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  <c r="AA143" s="20"/>
      <c r="AB143" s="20"/>
      <c r="AC143" s="20"/>
      <c r="AD143" s="20"/>
      <c r="AE143" s="20"/>
      <c r="AF143" s="20"/>
      <c r="AG143" s="20"/>
      <c r="AH143" s="20"/>
      <c r="AI143" s="20"/>
      <c r="AJ143" s="20"/>
      <c r="AK143" s="20"/>
      <c r="AL143" s="20"/>
      <c r="AM143" s="20"/>
      <c r="AN143" s="20"/>
      <c r="AO143" s="20"/>
      <c r="AP143" s="20"/>
      <c r="AQ143" s="20"/>
      <c r="AR143" s="20"/>
      <c r="AS143" s="20"/>
      <c r="AT143" s="20"/>
      <c r="AU143" s="20"/>
      <c r="AV143" s="20"/>
      <c r="AW143" s="20"/>
      <c r="AX143" s="20"/>
      <c r="AY143" s="20"/>
      <c r="AZ143" s="20"/>
      <c r="BA143" s="20"/>
      <c r="BB143" s="20"/>
      <c r="BC143" s="20"/>
      <c r="BD143" s="20"/>
      <c r="BE143" s="20"/>
      <c r="BF143" s="20"/>
      <c r="BG143" s="20"/>
      <c r="BH143" s="31"/>
      <c r="BI143" s="31"/>
      <c r="BJ143" s="31"/>
      <c r="BK143" s="31"/>
      <c r="BL143" s="31"/>
      <c r="BM143" s="31"/>
      <c r="BN143" s="64">
        <v>17</v>
      </c>
      <c r="BO143" s="64">
        <v>15</v>
      </c>
      <c r="BP143" s="64">
        <v>12</v>
      </c>
      <c r="BQ143" s="64">
        <v>6</v>
      </c>
      <c r="BR143" s="64"/>
      <c r="BS143" s="65">
        <v>7</v>
      </c>
      <c r="BT143" s="65">
        <v>3</v>
      </c>
      <c r="BU143" s="65">
        <v>3</v>
      </c>
      <c r="BV143" s="65">
        <v>3</v>
      </c>
      <c r="BW143" s="65">
        <v>1</v>
      </c>
      <c r="BX143" s="65">
        <v>1</v>
      </c>
      <c r="BY143" s="30">
        <v>0</v>
      </c>
      <c r="BZ143" s="30"/>
      <c r="CA143" s="30"/>
      <c r="CB143" s="30"/>
      <c r="CC143" s="30"/>
      <c r="CD143" s="30"/>
      <c r="CE143" s="30"/>
      <c r="CF143" s="30"/>
      <c r="CG143" s="30"/>
      <c r="CH143" s="30"/>
      <c r="CI143" s="30"/>
      <c r="CJ143" s="30"/>
      <c r="CK143" s="30"/>
      <c r="CL143" s="30"/>
      <c r="CM143" s="30"/>
      <c r="CN143" s="30"/>
      <c r="CO143" s="30"/>
      <c r="CP143" s="30"/>
      <c r="CQ143" s="30"/>
      <c r="CR143" s="30"/>
      <c r="CS143" s="30"/>
      <c r="CT143" s="30"/>
      <c r="CU143" s="30"/>
      <c r="CV143" s="30"/>
      <c r="CW143" s="30"/>
      <c r="CX143" s="30"/>
      <c r="CY143" s="30"/>
      <c r="CZ143" s="30"/>
      <c r="DA143" s="30"/>
      <c r="DB143" s="30"/>
      <c r="DC143" s="30"/>
      <c r="DD143" s="30"/>
      <c r="DE143" s="30"/>
      <c r="DF143" s="30"/>
      <c r="DG143" s="30"/>
      <c r="DH143" s="30"/>
      <c r="DI143" s="30"/>
      <c r="DJ143" s="30"/>
      <c r="DK143" s="30"/>
      <c r="DL143" s="30"/>
      <c r="DM143" s="30"/>
      <c r="DN143" s="30"/>
      <c r="DO143" s="30"/>
      <c r="DP143" s="30"/>
      <c r="DQ143" s="30"/>
      <c r="DR143" s="30"/>
      <c r="DS143" s="30"/>
      <c r="DT143" s="23"/>
      <c r="DU143" s="82"/>
      <c r="DV143" s="83"/>
      <c r="DW143" s="2">
        <v>11</v>
      </c>
      <c r="DX143" s="7">
        <v>17</v>
      </c>
    </row>
    <row r="144" spans="1:128" ht="20.25" hidden="1">
      <c r="A144" s="3">
        <v>1300</v>
      </c>
      <c r="B144" s="29"/>
      <c r="C144" s="29">
        <v>42251</v>
      </c>
      <c r="D144" s="29">
        <v>42261</v>
      </c>
      <c r="E144" s="20"/>
      <c r="F144" s="20"/>
      <c r="G144" s="20"/>
      <c r="H144" s="4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20"/>
      <c r="X144" s="20"/>
      <c r="Y144" s="20"/>
      <c r="Z144" s="20"/>
      <c r="AA144" s="20"/>
      <c r="AB144" s="20"/>
      <c r="AC144" s="20"/>
      <c r="AD144" s="20"/>
      <c r="AE144" s="20"/>
      <c r="AF144" s="20"/>
      <c r="AG144" s="20"/>
      <c r="AH144" s="20"/>
      <c r="AI144" s="20"/>
      <c r="AJ144" s="20"/>
      <c r="AK144" s="20"/>
      <c r="AL144" s="20"/>
      <c r="AM144" s="20"/>
      <c r="AN144" s="20"/>
      <c r="AO144" s="20"/>
      <c r="AP144" s="20"/>
      <c r="AQ144" s="20"/>
      <c r="AR144" s="20"/>
      <c r="AS144" s="20"/>
      <c r="AT144" s="20"/>
      <c r="AU144" s="20"/>
      <c r="AV144" s="20"/>
      <c r="AW144" s="20"/>
      <c r="AX144" s="20"/>
      <c r="AY144" s="20"/>
      <c r="AZ144" s="20"/>
      <c r="BA144" s="20"/>
      <c r="BB144" s="20"/>
      <c r="BC144" s="20"/>
      <c r="BD144" s="20"/>
      <c r="BE144" s="20"/>
      <c r="BF144" s="20"/>
      <c r="BG144" s="20"/>
      <c r="BH144" s="31"/>
      <c r="BI144" s="31"/>
      <c r="BJ144" s="31"/>
      <c r="BK144" s="31"/>
      <c r="BL144" s="31"/>
      <c r="BM144" s="31"/>
      <c r="BN144" s="64">
        <v>17</v>
      </c>
      <c r="BO144" s="64">
        <v>15</v>
      </c>
      <c r="BP144" s="64">
        <v>14</v>
      </c>
      <c r="BQ144" s="64">
        <v>7</v>
      </c>
      <c r="BR144" s="64"/>
      <c r="BS144" s="64">
        <v>8</v>
      </c>
      <c r="BT144" s="64">
        <v>8</v>
      </c>
      <c r="BU144" s="64">
        <v>8</v>
      </c>
      <c r="BV144" s="64">
        <v>6</v>
      </c>
      <c r="BW144" s="65">
        <v>5</v>
      </c>
      <c r="BX144" s="65">
        <v>5</v>
      </c>
      <c r="BY144" s="30">
        <v>0</v>
      </c>
      <c r="BZ144" s="30"/>
      <c r="CA144" s="30"/>
      <c r="CB144" s="30"/>
      <c r="CC144" s="30"/>
      <c r="CD144" s="30"/>
      <c r="CE144" s="30"/>
      <c r="CF144" s="30"/>
      <c r="CG144" s="30"/>
      <c r="CH144" s="30"/>
      <c r="CI144" s="30"/>
      <c r="CJ144" s="30"/>
      <c r="CK144" s="30"/>
      <c r="CL144" s="30"/>
      <c r="CM144" s="30"/>
      <c r="CN144" s="30"/>
      <c r="CO144" s="30"/>
      <c r="CP144" s="30"/>
      <c r="CQ144" s="30"/>
      <c r="CR144" s="30"/>
      <c r="CS144" s="30"/>
      <c r="CT144" s="30"/>
      <c r="CU144" s="30"/>
      <c r="CV144" s="30"/>
      <c r="CW144" s="30"/>
      <c r="CX144" s="30"/>
      <c r="CY144" s="30"/>
      <c r="CZ144" s="30"/>
      <c r="DA144" s="30"/>
      <c r="DB144" s="30"/>
      <c r="DC144" s="30"/>
      <c r="DD144" s="30"/>
      <c r="DE144" s="30"/>
      <c r="DF144" s="30"/>
      <c r="DG144" s="30"/>
      <c r="DH144" s="30"/>
      <c r="DI144" s="30"/>
      <c r="DJ144" s="30"/>
      <c r="DK144" s="30"/>
      <c r="DL144" s="30"/>
      <c r="DM144" s="30"/>
      <c r="DN144" s="30"/>
      <c r="DO144" s="30"/>
      <c r="DP144" s="30"/>
      <c r="DQ144" s="30"/>
      <c r="DR144" s="30"/>
      <c r="DS144" s="30"/>
      <c r="DT144" s="23"/>
      <c r="DU144" s="82"/>
      <c r="DV144" s="83"/>
      <c r="DW144" s="2">
        <v>10</v>
      </c>
      <c r="DX144" s="7">
        <v>17</v>
      </c>
    </row>
    <row r="145" spans="1:127" ht="20.25" hidden="1">
      <c r="A145" s="3">
        <v>1301</v>
      </c>
      <c r="B145" s="29"/>
      <c r="C145" s="29">
        <v>42257</v>
      </c>
      <c r="D145" s="29">
        <v>42264</v>
      </c>
      <c r="E145" s="20"/>
      <c r="F145" s="20"/>
      <c r="G145" s="20"/>
      <c r="H145" s="4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0"/>
      <c r="Y145" s="20"/>
      <c r="Z145" s="20"/>
      <c r="AA145" s="20"/>
      <c r="AB145" s="20"/>
      <c r="AC145" s="20"/>
      <c r="AD145" s="20"/>
      <c r="AE145" s="20"/>
      <c r="AF145" s="20"/>
      <c r="AG145" s="20"/>
      <c r="AH145" s="20"/>
      <c r="AI145" s="20"/>
      <c r="AJ145" s="20"/>
      <c r="AK145" s="20"/>
      <c r="AL145" s="20"/>
      <c r="AM145" s="20"/>
      <c r="AN145" s="20"/>
      <c r="AO145" s="20"/>
      <c r="AP145" s="20"/>
      <c r="AQ145" s="20"/>
      <c r="AR145" s="20"/>
      <c r="AS145" s="20"/>
      <c r="AT145" s="20"/>
      <c r="AU145" s="20"/>
      <c r="AV145" s="20"/>
      <c r="AW145" s="20"/>
      <c r="AX145" s="20"/>
      <c r="AY145" s="20"/>
      <c r="AZ145" s="20"/>
      <c r="BA145" s="20"/>
      <c r="BB145" s="20"/>
      <c r="BC145" s="20"/>
      <c r="BD145" s="20"/>
      <c r="BE145" s="20"/>
      <c r="BF145" s="20"/>
      <c r="BG145" s="20"/>
      <c r="BH145" s="31"/>
      <c r="BI145" s="31"/>
      <c r="BJ145" s="31"/>
      <c r="BK145" s="31"/>
      <c r="BL145" s="31"/>
      <c r="BM145" s="31"/>
      <c r="BN145" s="31"/>
      <c r="BO145" s="64">
        <v>12</v>
      </c>
      <c r="BP145" s="64">
        <v>14</v>
      </c>
      <c r="BQ145" s="64">
        <v>6</v>
      </c>
      <c r="BR145" s="64"/>
      <c r="BS145" s="64">
        <v>10</v>
      </c>
      <c r="BT145" s="64">
        <v>7</v>
      </c>
      <c r="BU145" s="64">
        <v>5</v>
      </c>
      <c r="BV145" s="64">
        <v>5</v>
      </c>
      <c r="BW145" s="65">
        <v>5</v>
      </c>
      <c r="BX145" s="65">
        <v>5</v>
      </c>
      <c r="BY145" s="30">
        <v>0</v>
      </c>
      <c r="BZ145" s="30"/>
      <c r="CA145" s="30"/>
      <c r="CB145" s="30"/>
      <c r="CC145" s="30"/>
      <c r="CD145" s="30"/>
      <c r="CE145" s="30"/>
      <c r="CF145" s="30"/>
      <c r="CG145" s="30"/>
      <c r="CH145" s="30"/>
      <c r="CI145" s="30"/>
      <c r="CJ145" s="30"/>
      <c r="CK145" s="30"/>
      <c r="CL145" s="30"/>
      <c r="CM145" s="30"/>
      <c r="CN145" s="30"/>
      <c r="CO145" s="30"/>
      <c r="CP145" s="30"/>
      <c r="CQ145" s="30"/>
      <c r="CR145" s="30"/>
      <c r="CS145" s="30"/>
      <c r="CT145" s="30"/>
      <c r="CU145" s="30"/>
      <c r="CV145" s="30"/>
      <c r="CW145" s="30"/>
      <c r="CX145" s="30"/>
      <c r="CY145" s="30"/>
      <c r="CZ145" s="30"/>
      <c r="DA145" s="30"/>
      <c r="DB145" s="30"/>
      <c r="DC145" s="30"/>
      <c r="DD145" s="30"/>
      <c r="DE145" s="30"/>
      <c r="DF145" s="30"/>
      <c r="DG145" s="30"/>
      <c r="DH145" s="30"/>
      <c r="DI145" s="30"/>
      <c r="DJ145" s="30"/>
      <c r="DK145" s="30"/>
      <c r="DL145" s="30"/>
      <c r="DM145" s="30"/>
      <c r="DN145" s="30"/>
      <c r="DO145" s="30"/>
      <c r="DP145" s="30"/>
      <c r="DQ145" s="30"/>
      <c r="DR145" s="30"/>
      <c r="DS145" s="30"/>
      <c r="DT145" s="23"/>
      <c r="DU145" s="82"/>
      <c r="DV145" s="83"/>
      <c r="DW145" s="2">
        <v>10</v>
      </c>
    </row>
    <row r="146" spans="1:127" ht="20.25" hidden="1">
      <c r="A146" s="3">
        <v>1302</v>
      </c>
      <c r="B146" s="29"/>
      <c r="C146" s="29">
        <v>42262</v>
      </c>
      <c r="D146" s="29">
        <v>42268</v>
      </c>
      <c r="E146" s="20"/>
      <c r="F146" s="20"/>
      <c r="G146" s="20"/>
      <c r="H146" s="4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/>
      <c r="Y146" s="20"/>
      <c r="Z146" s="20"/>
      <c r="AA146" s="20"/>
      <c r="AB146" s="20"/>
      <c r="AC146" s="20"/>
      <c r="AD146" s="20"/>
      <c r="AE146" s="20"/>
      <c r="AF146" s="20"/>
      <c r="AG146" s="20"/>
      <c r="AH146" s="20"/>
      <c r="AI146" s="20"/>
      <c r="AJ146" s="20"/>
      <c r="AK146" s="20"/>
      <c r="AL146" s="20"/>
      <c r="AM146" s="20"/>
      <c r="AN146" s="20"/>
      <c r="AO146" s="20"/>
      <c r="AP146" s="20"/>
      <c r="AQ146" s="20"/>
      <c r="AR146" s="20"/>
      <c r="AS146" s="20"/>
      <c r="AT146" s="20"/>
      <c r="AU146" s="20"/>
      <c r="AV146" s="20"/>
      <c r="AW146" s="20"/>
      <c r="AX146" s="20"/>
      <c r="AY146" s="20"/>
      <c r="AZ146" s="20"/>
      <c r="BA146" s="20"/>
      <c r="BB146" s="20"/>
      <c r="BC146" s="20"/>
      <c r="BD146" s="20"/>
      <c r="BE146" s="20"/>
      <c r="BF146" s="20"/>
      <c r="BG146" s="20"/>
      <c r="BH146" s="31"/>
      <c r="BI146" s="31"/>
      <c r="BJ146" s="31"/>
      <c r="BK146" s="31"/>
      <c r="BL146" s="31"/>
      <c r="BM146" s="31"/>
      <c r="BN146" s="31"/>
      <c r="BO146" s="31"/>
      <c r="BP146" s="64">
        <v>13</v>
      </c>
      <c r="BQ146" s="64">
        <v>8</v>
      </c>
      <c r="BR146" s="64"/>
      <c r="BS146" s="64">
        <v>11</v>
      </c>
      <c r="BT146" s="64">
        <v>10</v>
      </c>
      <c r="BU146" s="64">
        <v>7</v>
      </c>
      <c r="BV146" s="64">
        <v>7</v>
      </c>
      <c r="BW146" s="65">
        <v>7</v>
      </c>
      <c r="BX146" s="65">
        <v>7</v>
      </c>
      <c r="BY146" s="65">
        <v>5</v>
      </c>
      <c r="BZ146" s="30"/>
      <c r="CA146" s="30"/>
      <c r="CB146" s="30"/>
      <c r="CC146" s="30"/>
      <c r="CD146" s="30"/>
      <c r="CE146" s="30"/>
      <c r="CF146" s="30"/>
      <c r="CG146" s="30"/>
      <c r="CH146" s="30"/>
      <c r="CI146" s="30"/>
      <c r="CJ146" s="30"/>
      <c r="CK146" s="30"/>
      <c r="CL146" s="30"/>
      <c r="CM146" s="30"/>
      <c r="CN146" s="30"/>
      <c r="CO146" s="30"/>
      <c r="CP146" s="30"/>
      <c r="CQ146" s="30"/>
      <c r="CR146" s="30"/>
      <c r="CS146" s="30"/>
      <c r="CT146" s="30"/>
      <c r="CU146" s="30"/>
      <c r="CV146" s="30"/>
      <c r="CW146" s="30"/>
      <c r="CX146" s="30"/>
      <c r="CY146" s="30"/>
      <c r="CZ146" s="30"/>
      <c r="DA146" s="30"/>
      <c r="DB146" s="30"/>
      <c r="DC146" s="30"/>
      <c r="DD146" s="30"/>
      <c r="DE146" s="30"/>
      <c r="DF146" s="30"/>
      <c r="DG146" s="30"/>
      <c r="DH146" s="30"/>
      <c r="DI146" s="30"/>
      <c r="DJ146" s="30"/>
      <c r="DK146" s="30"/>
      <c r="DL146" s="30"/>
      <c r="DM146" s="30"/>
      <c r="DN146" s="30"/>
      <c r="DO146" s="30"/>
      <c r="DP146" s="30"/>
      <c r="DQ146" s="30"/>
      <c r="DR146" s="30"/>
      <c r="DS146" s="30"/>
      <c r="DT146" s="23"/>
      <c r="DU146" s="82"/>
      <c r="DV146" s="83"/>
      <c r="DW146" s="2">
        <v>10</v>
      </c>
    </row>
    <row r="147" spans="1:127" ht="20.25" hidden="1">
      <c r="A147" s="3">
        <v>1303</v>
      </c>
      <c r="B147" s="29"/>
      <c r="C147" s="32">
        <v>42265</v>
      </c>
      <c r="D147" s="29">
        <v>42272</v>
      </c>
      <c r="E147" s="20"/>
      <c r="F147" s="20"/>
      <c r="G147" s="20"/>
      <c r="H147" s="4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  <c r="AA147" s="20"/>
      <c r="AB147" s="20"/>
      <c r="AC147" s="20"/>
      <c r="AD147" s="20"/>
      <c r="AE147" s="20"/>
      <c r="AF147" s="20"/>
      <c r="AG147" s="20"/>
      <c r="AH147" s="20"/>
      <c r="AI147" s="20"/>
      <c r="AJ147" s="20"/>
      <c r="AK147" s="20"/>
      <c r="AL147" s="20"/>
      <c r="AM147" s="20"/>
      <c r="AN147" s="20"/>
      <c r="AO147" s="20"/>
      <c r="AP147" s="20"/>
      <c r="AQ147" s="20"/>
      <c r="AR147" s="20"/>
      <c r="AS147" s="20"/>
      <c r="AT147" s="20"/>
      <c r="AU147" s="20"/>
      <c r="AV147" s="20"/>
      <c r="AW147" s="20"/>
      <c r="AX147" s="20"/>
      <c r="AY147" s="20"/>
      <c r="AZ147" s="20"/>
      <c r="BA147" s="20"/>
      <c r="BB147" s="20"/>
      <c r="BC147" s="20"/>
      <c r="BD147" s="20"/>
      <c r="BE147" s="20"/>
      <c r="BF147" s="20"/>
      <c r="BG147" s="20"/>
      <c r="BH147" s="31"/>
      <c r="BI147" s="31"/>
      <c r="BJ147" s="31"/>
      <c r="BK147" s="31"/>
      <c r="BL147" s="31"/>
      <c r="BM147" s="31"/>
      <c r="BN147" s="31"/>
      <c r="BO147" s="31"/>
      <c r="BP147" s="31"/>
      <c r="BQ147" s="64">
        <v>10</v>
      </c>
      <c r="BR147" s="64"/>
      <c r="BS147" s="64">
        <v>11</v>
      </c>
      <c r="BT147" s="64">
        <v>10</v>
      </c>
      <c r="BU147" s="64">
        <v>6</v>
      </c>
      <c r="BV147" s="64">
        <v>6</v>
      </c>
      <c r="BW147" s="65">
        <v>6</v>
      </c>
      <c r="BX147" s="65">
        <v>6</v>
      </c>
      <c r="BY147" s="65">
        <v>1</v>
      </c>
      <c r="BZ147" s="65">
        <v>2</v>
      </c>
      <c r="CA147" s="30">
        <v>0</v>
      </c>
      <c r="CB147" s="30"/>
      <c r="CC147" s="30"/>
      <c r="CD147" s="30"/>
      <c r="CE147" s="30"/>
      <c r="CF147" s="30"/>
      <c r="CG147" s="30"/>
      <c r="CH147" s="30"/>
      <c r="CI147" s="30"/>
      <c r="CJ147" s="30"/>
      <c r="CK147" s="30"/>
      <c r="CL147" s="30"/>
      <c r="CM147" s="30"/>
      <c r="CN147" s="30"/>
      <c r="CO147" s="30"/>
      <c r="CP147" s="30"/>
      <c r="CQ147" s="30"/>
      <c r="CR147" s="30"/>
      <c r="CS147" s="30"/>
      <c r="CT147" s="30"/>
      <c r="CU147" s="30"/>
      <c r="CV147" s="30"/>
      <c r="CW147" s="30"/>
      <c r="CX147" s="30"/>
      <c r="CY147" s="30"/>
      <c r="CZ147" s="30"/>
      <c r="DA147" s="30"/>
      <c r="DB147" s="30"/>
      <c r="DC147" s="30"/>
      <c r="DD147" s="30"/>
      <c r="DE147" s="30"/>
      <c r="DF147" s="30"/>
      <c r="DG147" s="30"/>
      <c r="DH147" s="30"/>
      <c r="DI147" s="30"/>
      <c r="DJ147" s="30"/>
      <c r="DK147" s="30"/>
      <c r="DL147" s="30"/>
      <c r="DM147" s="30"/>
      <c r="DN147" s="30"/>
      <c r="DO147" s="30"/>
      <c r="DP147" s="30"/>
      <c r="DQ147" s="30"/>
      <c r="DR147" s="30"/>
      <c r="DS147" s="30"/>
      <c r="DT147" s="23"/>
      <c r="DU147" s="82"/>
      <c r="DV147" s="83"/>
      <c r="DW147" s="2">
        <v>10</v>
      </c>
    </row>
    <row r="148" spans="1:127" ht="20.25" hidden="1">
      <c r="A148" s="3">
        <v>1304</v>
      </c>
      <c r="B148" s="29"/>
      <c r="C148" s="32">
        <v>42269</v>
      </c>
      <c r="D148" s="29">
        <v>42275</v>
      </c>
      <c r="E148" s="20"/>
      <c r="F148" s="20"/>
      <c r="G148" s="20"/>
      <c r="H148" s="4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0"/>
      <c r="Y148" s="20"/>
      <c r="Z148" s="20"/>
      <c r="AA148" s="20"/>
      <c r="AB148" s="20"/>
      <c r="AC148" s="20"/>
      <c r="AD148" s="20"/>
      <c r="AE148" s="20"/>
      <c r="AF148" s="20"/>
      <c r="AG148" s="20"/>
      <c r="AH148" s="20"/>
      <c r="AI148" s="20"/>
      <c r="AJ148" s="20"/>
      <c r="AK148" s="20"/>
      <c r="AL148" s="20"/>
      <c r="AM148" s="20"/>
      <c r="AN148" s="20"/>
      <c r="AO148" s="20"/>
      <c r="AP148" s="20"/>
      <c r="AQ148" s="20"/>
      <c r="AR148" s="20"/>
      <c r="AS148" s="20"/>
      <c r="AT148" s="20"/>
      <c r="AU148" s="20"/>
      <c r="AV148" s="20"/>
      <c r="AW148" s="20"/>
      <c r="AX148" s="20"/>
      <c r="AY148" s="20"/>
      <c r="AZ148" s="20"/>
      <c r="BA148" s="20"/>
      <c r="BB148" s="20"/>
      <c r="BC148" s="20"/>
      <c r="BD148" s="20"/>
      <c r="BE148" s="20"/>
      <c r="BF148" s="20"/>
      <c r="BG148" s="20"/>
      <c r="BH148" s="31"/>
      <c r="BI148" s="31"/>
      <c r="BJ148" s="31"/>
      <c r="BK148" s="31"/>
      <c r="BL148" s="31"/>
      <c r="BM148" s="31"/>
      <c r="BN148" s="31"/>
      <c r="BO148" s="31"/>
      <c r="BP148" s="31"/>
      <c r="BQ148" s="64">
        <v>13</v>
      </c>
      <c r="BR148" s="64"/>
      <c r="BS148" s="64">
        <v>13</v>
      </c>
      <c r="BT148" s="64">
        <v>11</v>
      </c>
      <c r="BU148" s="64">
        <v>9</v>
      </c>
      <c r="BV148" s="64">
        <v>7</v>
      </c>
      <c r="BW148" s="65">
        <v>7</v>
      </c>
      <c r="BX148" s="65">
        <v>7</v>
      </c>
      <c r="BY148" s="65">
        <v>4</v>
      </c>
      <c r="BZ148" s="30"/>
      <c r="CA148" s="30"/>
      <c r="CB148" s="30"/>
      <c r="CC148" s="30"/>
      <c r="CD148" s="30"/>
      <c r="CE148" s="30"/>
      <c r="CF148" s="30"/>
      <c r="CG148" s="30"/>
      <c r="CH148" s="30"/>
      <c r="CI148" s="30"/>
      <c r="CJ148" s="30"/>
      <c r="CK148" s="30"/>
      <c r="CL148" s="30"/>
      <c r="CM148" s="30"/>
      <c r="CN148" s="30"/>
      <c r="CO148" s="30"/>
      <c r="CP148" s="30"/>
      <c r="CQ148" s="30"/>
      <c r="CR148" s="30"/>
      <c r="CS148" s="30"/>
      <c r="CT148" s="30"/>
      <c r="CU148" s="30"/>
      <c r="CV148" s="30"/>
      <c r="CW148" s="30"/>
      <c r="CX148" s="30"/>
      <c r="CY148" s="30"/>
      <c r="CZ148" s="30"/>
      <c r="DA148" s="30"/>
      <c r="DB148" s="30"/>
      <c r="DC148" s="30"/>
      <c r="DD148" s="30"/>
      <c r="DE148" s="30"/>
      <c r="DF148" s="30"/>
      <c r="DG148" s="30"/>
      <c r="DH148" s="30"/>
      <c r="DI148" s="30"/>
      <c r="DJ148" s="30"/>
      <c r="DK148" s="30"/>
      <c r="DL148" s="30"/>
      <c r="DM148" s="30"/>
      <c r="DN148" s="30"/>
      <c r="DO148" s="30"/>
      <c r="DP148" s="30"/>
      <c r="DQ148" s="30"/>
      <c r="DR148" s="30"/>
      <c r="DS148" s="30"/>
      <c r="DT148" s="23"/>
      <c r="DU148" s="82"/>
      <c r="DV148" s="83"/>
      <c r="DW148" s="2">
        <v>9</v>
      </c>
    </row>
    <row r="149" spans="1:127" ht="20.25" hidden="1">
      <c r="A149" s="3">
        <v>1306</v>
      </c>
      <c r="B149" s="29"/>
      <c r="C149" s="32">
        <v>42280</v>
      </c>
      <c r="D149" s="29">
        <v>42285</v>
      </c>
      <c r="E149" s="20"/>
      <c r="F149" s="20"/>
      <c r="G149" s="20"/>
      <c r="H149" s="4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0"/>
      <c r="Y149" s="20"/>
      <c r="Z149" s="20"/>
      <c r="AA149" s="20"/>
      <c r="AB149" s="20"/>
      <c r="AC149" s="20"/>
      <c r="AD149" s="20"/>
      <c r="AE149" s="20"/>
      <c r="AF149" s="20"/>
      <c r="AG149" s="20"/>
      <c r="AH149" s="20"/>
      <c r="AI149" s="20"/>
      <c r="AJ149" s="20"/>
      <c r="AK149" s="20"/>
      <c r="AL149" s="20"/>
      <c r="AM149" s="20"/>
      <c r="AN149" s="20"/>
      <c r="AO149" s="20"/>
      <c r="AP149" s="20"/>
      <c r="AQ149" s="20"/>
      <c r="AR149" s="20"/>
      <c r="AS149" s="20"/>
      <c r="AT149" s="20"/>
      <c r="AU149" s="20"/>
      <c r="AV149" s="20"/>
      <c r="AW149" s="20"/>
      <c r="AX149" s="20"/>
      <c r="AY149" s="20"/>
      <c r="AZ149" s="20"/>
      <c r="BA149" s="20"/>
      <c r="BB149" s="20"/>
      <c r="BC149" s="20"/>
      <c r="BD149" s="20"/>
      <c r="BE149" s="20"/>
      <c r="BF149" s="20"/>
      <c r="BG149" s="20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64">
        <v>17</v>
      </c>
      <c r="BT149" s="64">
        <v>15</v>
      </c>
      <c r="BU149" s="64">
        <v>11</v>
      </c>
      <c r="BV149" s="64">
        <v>7</v>
      </c>
      <c r="BW149" s="65">
        <v>7</v>
      </c>
      <c r="BX149" s="65">
        <v>6</v>
      </c>
      <c r="BY149" s="65">
        <v>6</v>
      </c>
      <c r="BZ149" s="30"/>
      <c r="CA149" s="30"/>
      <c r="CB149" s="30"/>
      <c r="CC149" s="30"/>
      <c r="CD149" s="30"/>
      <c r="CE149" s="30"/>
      <c r="CF149" s="30"/>
      <c r="CG149" s="30"/>
      <c r="CH149" s="30"/>
      <c r="CI149" s="30"/>
      <c r="CJ149" s="30"/>
      <c r="CK149" s="30"/>
      <c r="CL149" s="30"/>
      <c r="CM149" s="30"/>
      <c r="CN149" s="30"/>
      <c r="CO149" s="30"/>
      <c r="CP149" s="30"/>
      <c r="CQ149" s="30"/>
      <c r="CR149" s="30"/>
      <c r="CS149" s="30"/>
      <c r="CT149" s="30"/>
      <c r="CU149" s="30"/>
      <c r="CV149" s="30"/>
      <c r="CW149" s="30"/>
      <c r="CX149" s="30"/>
      <c r="CY149" s="30"/>
      <c r="CZ149" s="30"/>
      <c r="DA149" s="30"/>
      <c r="DB149" s="30"/>
      <c r="DC149" s="30"/>
      <c r="DD149" s="30"/>
      <c r="DE149" s="30"/>
      <c r="DF149" s="30"/>
      <c r="DG149" s="30"/>
      <c r="DH149" s="30"/>
      <c r="DI149" s="30"/>
      <c r="DJ149" s="30"/>
      <c r="DK149" s="30"/>
      <c r="DL149" s="30"/>
      <c r="DM149" s="30"/>
      <c r="DN149" s="30"/>
      <c r="DO149" s="30"/>
      <c r="DP149" s="30"/>
      <c r="DQ149" s="30"/>
      <c r="DR149" s="30"/>
      <c r="DS149" s="30"/>
      <c r="DT149" s="23"/>
      <c r="DU149" s="82"/>
      <c r="DV149" s="83"/>
      <c r="DW149" s="2">
        <v>8</v>
      </c>
    </row>
    <row r="150" spans="1:127" ht="20.25" hidden="1">
      <c r="A150" s="3">
        <v>1308</v>
      </c>
      <c r="B150" s="29"/>
      <c r="C150" s="32">
        <v>42285</v>
      </c>
      <c r="D150" s="29">
        <v>42293</v>
      </c>
      <c r="E150" s="20"/>
      <c r="F150" s="20"/>
      <c r="G150" s="20"/>
      <c r="H150" s="4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0"/>
      <c r="Y150" s="20"/>
      <c r="Z150" s="20"/>
      <c r="AA150" s="20"/>
      <c r="AB150" s="20"/>
      <c r="AC150" s="20"/>
      <c r="AD150" s="20"/>
      <c r="AE150" s="20"/>
      <c r="AF150" s="20"/>
      <c r="AG150" s="20"/>
      <c r="AH150" s="20"/>
      <c r="AI150" s="20"/>
      <c r="AJ150" s="20"/>
      <c r="AK150" s="20"/>
      <c r="AL150" s="20"/>
      <c r="AM150" s="20"/>
      <c r="AN150" s="20"/>
      <c r="AO150" s="20"/>
      <c r="AP150" s="20"/>
      <c r="AQ150" s="20"/>
      <c r="AR150" s="20"/>
      <c r="AS150" s="20"/>
      <c r="AT150" s="20"/>
      <c r="AU150" s="20"/>
      <c r="AV150" s="20"/>
      <c r="AW150" s="20"/>
      <c r="AX150" s="20"/>
      <c r="AY150" s="20"/>
      <c r="AZ150" s="20"/>
      <c r="BA150" s="20"/>
      <c r="BB150" s="20"/>
      <c r="BC150" s="20"/>
      <c r="BD150" s="20"/>
      <c r="BE150" s="20"/>
      <c r="BF150" s="20"/>
      <c r="BG150" s="20"/>
      <c r="BH150" s="31"/>
      <c r="BI150" s="31"/>
      <c r="BJ150" s="31"/>
      <c r="BK150" s="31"/>
      <c r="BL150" s="31"/>
      <c r="BM150" s="31"/>
      <c r="BN150" s="31"/>
      <c r="BO150" s="31"/>
      <c r="BP150" s="31"/>
      <c r="BQ150" s="31"/>
      <c r="BR150" s="31"/>
      <c r="BS150" s="31">
        <v>15</v>
      </c>
      <c r="BT150" s="64">
        <v>17</v>
      </c>
      <c r="BU150" s="64">
        <v>12</v>
      </c>
      <c r="BV150" s="64">
        <v>8</v>
      </c>
      <c r="BW150" s="64">
        <v>8</v>
      </c>
      <c r="BX150" s="65">
        <v>7</v>
      </c>
      <c r="BY150" s="65">
        <v>7</v>
      </c>
      <c r="BZ150" s="65">
        <v>3</v>
      </c>
      <c r="CA150" s="30">
        <v>0</v>
      </c>
      <c r="CB150" s="30"/>
      <c r="CC150" s="30"/>
      <c r="CD150" s="30"/>
      <c r="CE150" s="30"/>
      <c r="CF150" s="30"/>
      <c r="CG150" s="30"/>
      <c r="CH150" s="30"/>
      <c r="CI150" s="30"/>
      <c r="CJ150" s="30"/>
      <c r="CK150" s="30"/>
      <c r="CL150" s="30"/>
      <c r="CM150" s="30"/>
      <c r="CN150" s="30"/>
      <c r="CO150" s="30"/>
      <c r="CP150" s="30"/>
      <c r="CQ150" s="30"/>
      <c r="CR150" s="30"/>
      <c r="CS150" s="30"/>
      <c r="CT150" s="30"/>
      <c r="CU150" s="30"/>
      <c r="CV150" s="30"/>
      <c r="CW150" s="30"/>
      <c r="CX150" s="30"/>
      <c r="CY150" s="30"/>
      <c r="CZ150" s="30"/>
      <c r="DA150" s="30"/>
      <c r="DB150" s="30"/>
      <c r="DC150" s="30"/>
      <c r="DD150" s="30"/>
      <c r="DE150" s="30"/>
      <c r="DF150" s="30"/>
      <c r="DG150" s="30"/>
      <c r="DH150" s="30"/>
      <c r="DI150" s="30"/>
      <c r="DJ150" s="30"/>
      <c r="DK150" s="30"/>
      <c r="DL150" s="30"/>
      <c r="DM150" s="30"/>
      <c r="DN150" s="30"/>
      <c r="DO150" s="30"/>
      <c r="DP150" s="30"/>
      <c r="DQ150" s="30"/>
      <c r="DR150" s="30"/>
      <c r="DS150" s="30"/>
      <c r="DT150" s="23"/>
      <c r="DU150" s="82"/>
      <c r="DV150" s="83"/>
      <c r="DW150" s="2">
        <v>7</v>
      </c>
    </row>
    <row r="151" spans="1:127" ht="20.25" hidden="1">
      <c r="A151" s="3">
        <v>1309</v>
      </c>
      <c r="B151" s="29"/>
      <c r="C151" s="32">
        <v>42289</v>
      </c>
      <c r="D151" s="29">
        <v>42298</v>
      </c>
      <c r="E151" s="20"/>
      <c r="F151" s="20"/>
      <c r="G151" s="20"/>
      <c r="H151" s="4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0"/>
      <c r="Y151" s="20"/>
      <c r="Z151" s="20"/>
      <c r="AA151" s="20"/>
      <c r="AB151" s="20"/>
      <c r="AC151" s="20"/>
      <c r="AD151" s="20"/>
      <c r="AE151" s="20"/>
      <c r="AF151" s="20"/>
      <c r="AG151" s="20"/>
      <c r="AH151" s="20"/>
      <c r="AI151" s="20"/>
      <c r="AJ151" s="20"/>
      <c r="AK151" s="20"/>
      <c r="AL151" s="20"/>
      <c r="AM151" s="20"/>
      <c r="AN151" s="20"/>
      <c r="AO151" s="20"/>
      <c r="AP151" s="20"/>
      <c r="AQ151" s="20"/>
      <c r="AR151" s="20"/>
      <c r="AS151" s="20"/>
      <c r="AT151" s="20"/>
      <c r="AU151" s="20"/>
      <c r="AV151" s="20"/>
      <c r="AW151" s="20"/>
      <c r="AX151" s="20"/>
      <c r="AY151" s="20"/>
      <c r="AZ151" s="20"/>
      <c r="BA151" s="20"/>
      <c r="BB151" s="20"/>
      <c r="BC151" s="20"/>
      <c r="BD151" s="20"/>
      <c r="BE151" s="20"/>
      <c r="BF151" s="20"/>
      <c r="BG151" s="20"/>
      <c r="BH151" s="31"/>
      <c r="BI151" s="31"/>
      <c r="BJ151" s="31"/>
      <c r="BK151" s="31"/>
      <c r="BL151" s="31"/>
      <c r="BM151" s="31"/>
      <c r="BN151" s="31"/>
      <c r="BO151" s="31"/>
      <c r="BP151" s="31"/>
      <c r="BQ151" s="31"/>
      <c r="BR151" s="31"/>
      <c r="BS151" s="31">
        <v>20</v>
      </c>
      <c r="BT151" s="31">
        <v>16</v>
      </c>
      <c r="BU151" s="118">
        <v>12</v>
      </c>
      <c r="BV151" s="118">
        <v>4</v>
      </c>
      <c r="BW151" s="118">
        <v>4</v>
      </c>
      <c r="BX151" s="65">
        <v>2</v>
      </c>
      <c r="BY151" s="65">
        <v>2</v>
      </c>
      <c r="BZ151" s="65">
        <v>2</v>
      </c>
      <c r="CA151" s="30">
        <v>0</v>
      </c>
      <c r="CB151" s="30"/>
      <c r="CC151" s="30"/>
      <c r="CD151" s="30"/>
      <c r="CE151" s="30"/>
      <c r="CF151" s="30"/>
      <c r="CG151" s="30"/>
      <c r="CH151" s="30"/>
      <c r="CI151" s="30"/>
      <c r="CJ151" s="30"/>
      <c r="CK151" s="30"/>
      <c r="CL151" s="30"/>
      <c r="CM151" s="30"/>
      <c r="CN151" s="30"/>
      <c r="CO151" s="30"/>
      <c r="CP151" s="30"/>
      <c r="CQ151" s="30"/>
      <c r="CR151" s="30"/>
      <c r="CS151" s="30"/>
      <c r="CT151" s="30"/>
      <c r="CU151" s="30"/>
      <c r="CV151" s="30"/>
      <c r="CW151" s="30"/>
      <c r="CX151" s="30"/>
      <c r="CY151" s="30"/>
      <c r="CZ151" s="30"/>
      <c r="DA151" s="30"/>
      <c r="DB151" s="30"/>
      <c r="DC151" s="30"/>
      <c r="DD151" s="30"/>
      <c r="DE151" s="30"/>
      <c r="DF151" s="30"/>
      <c r="DG151" s="30"/>
      <c r="DH151" s="30"/>
      <c r="DI151" s="30"/>
      <c r="DJ151" s="30"/>
      <c r="DK151" s="30"/>
      <c r="DL151" s="30"/>
      <c r="DM151" s="30"/>
      <c r="DN151" s="30"/>
      <c r="DO151" s="30"/>
      <c r="DP151" s="30"/>
      <c r="DQ151" s="30"/>
      <c r="DR151" s="30"/>
      <c r="DS151" s="30"/>
      <c r="DT151" s="23"/>
      <c r="DU151" s="82"/>
      <c r="DV151" s="83"/>
      <c r="DW151" s="2">
        <v>7</v>
      </c>
    </row>
    <row r="152" spans="1:127" ht="20.25" hidden="1">
      <c r="A152" s="126">
        <v>1310</v>
      </c>
      <c r="B152" s="127"/>
      <c r="C152" s="127">
        <v>42292</v>
      </c>
      <c r="D152" s="127">
        <v>42304</v>
      </c>
      <c r="E152" s="128"/>
      <c r="F152" s="128"/>
      <c r="G152" s="128"/>
      <c r="H152" s="129"/>
      <c r="I152" s="128"/>
      <c r="J152" s="128"/>
      <c r="K152" s="128"/>
      <c r="L152" s="128"/>
      <c r="M152" s="128"/>
      <c r="N152" s="128"/>
      <c r="O152" s="128"/>
      <c r="P152" s="128"/>
      <c r="Q152" s="128"/>
      <c r="R152" s="128"/>
      <c r="S152" s="128"/>
      <c r="T152" s="128"/>
      <c r="U152" s="128"/>
      <c r="V152" s="128"/>
      <c r="W152" s="128"/>
      <c r="X152" s="128"/>
      <c r="Y152" s="128"/>
      <c r="Z152" s="128"/>
      <c r="AA152" s="128"/>
      <c r="AB152" s="128"/>
      <c r="AC152" s="128"/>
      <c r="AD152" s="128"/>
      <c r="AE152" s="128"/>
      <c r="AF152" s="128"/>
      <c r="AG152" s="128"/>
      <c r="AH152" s="128"/>
      <c r="AI152" s="128"/>
      <c r="AJ152" s="128"/>
      <c r="AK152" s="128"/>
      <c r="AL152" s="128"/>
      <c r="AM152" s="128"/>
      <c r="AN152" s="128"/>
      <c r="AO152" s="128"/>
      <c r="AP152" s="128"/>
      <c r="AQ152" s="128"/>
      <c r="AR152" s="128"/>
      <c r="AS152" s="128"/>
      <c r="AT152" s="128"/>
      <c r="AU152" s="128"/>
      <c r="AV152" s="128"/>
      <c r="AW152" s="128"/>
      <c r="AX152" s="128"/>
      <c r="AY152" s="128"/>
      <c r="AZ152" s="128"/>
      <c r="BA152" s="128"/>
      <c r="BB152" s="128"/>
      <c r="BC152" s="128"/>
      <c r="BD152" s="128"/>
      <c r="BE152" s="128"/>
      <c r="BF152" s="128"/>
      <c r="BG152" s="128"/>
      <c r="BH152" s="130"/>
      <c r="BI152" s="130"/>
      <c r="BJ152" s="130"/>
      <c r="BK152" s="130"/>
      <c r="BL152" s="130"/>
      <c r="BM152" s="130"/>
      <c r="BN152" s="130"/>
      <c r="BO152" s="130"/>
      <c r="BP152" s="130"/>
      <c r="BQ152" s="130"/>
      <c r="BR152" s="130"/>
      <c r="BS152" s="130">
        <v>11</v>
      </c>
      <c r="BT152" s="130">
        <v>14</v>
      </c>
      <c r="BU152" s="130">
        <v>13</v>
      </c>
      <c r="BV152" s="130">
        <v>8</v>
      </c>
      <c r="BW152" s="131">
        <v>8</v>
      </c>
      <c r="BX152" s="131">
        <v>8</v>
      </c>
      <c r="BY152" s="131">
        <v>8</v>
      </c>
      <c r="BZ152" s="131">
        <v>8</v>
      </c>
      <c r="CA152" s="133">
        <v>2</v>
      </c>
      <c r="CB152" s="30">
        <v>0</v>
      </c>
      <c r="CC152" s="30"/>
      <c r="CD152" s="30"/>
      <c r="CE152" s="30"/>
      <c r="CF152" s="30"/>
      <c r="CG152" s="30"/>
      <c r="CH152" s="30"/>
      <c r="CI152" s="30"/>
      <c r="CJ152" s="30"/>
      <c r="CK152" s="30"/>
      <c r="CL152" s="30"/>
      <c r="CM152" s="30"/>
      <c r="CN152" s="30"/>
      <c r="CO152" s="30"/>
      <c r="CP152" s="30"/>
      <c r="CQ152" s="30"/>
      <c r="CR152" s="30"/>
      <c r="CS152" s="30"/>
      <c r="CT152" s="30"/>
      <c r="CU152" s="30"/>
      <c r="CV152" s="30"/>
      <c r="CW152" s="30"/>
      <c r="CX152" s="30"/>
      <c r="CY152" s="30"/>
      <c r="CZ152" s="30"/>
      <c r="DA152" s="30"/>
      <c r="DB152" s="30"/>
      <c r="DC152" s="30"/>
      <c r="DD152" s="30"/>
      <c r="DE152" s="30"/>
      <c r="DF152" s="30"/>
      <c r="DG152" s="30"/>
      <c r="DH152" s="30"/>
      <c r="DI152" s="30"/>
      <c r="DJ152" s="30"/>
      <c r="DK152" s="30"/>
      <c r="DL152" s="30"/>
      <c r="DM152" s="30"/>
      <c r="DN152" s="30"/>
      <c r="DO152" s="30"/>
      <c r="DP152" s="30"/>
      <c r="DQ152" s="30"/>
      <c r="DR152" s="30"/>
      <c r="DS152" s="30"/>
      <c r="DT152" s="23"/>
      <c r="DU152" s="82"/>
      <c r="DV152" s="83"/>
      <c r="DW152" s="2">
        <v>7</v>
      </c>
    </row>
    <row r="153" spans="1:127" ht="20.25" hidden="1">
      <c r="A153" s="50">
        <v>1206</v>
      </c>
      <c r="B153" s="29" t="s">
        <v>65</v>
      </c>
      <c r="C153" s="75">
        <v>42256</v>
      </c>
      <c r="D153" s="75">
        <v>42264</v>
      </c>
      <c r="E153" s="77"/>
      <c r="F153" s="77"/>
      <c r="G153" s="77"/>
      <c r="H153" s="78"/>
      <c r="I153" s="77"/>
      <c r="J153" s="77"/>
      <c r="K153" s="77"/>
      <c r="L153" s="77"/>
      <c r="M153" s="77"/>
      <c r="N153" s="77"/>
      <c r="O153" s="77"/>
      <c r="P153" s="77"/>
      <c r="Q153" s="77"/>
      <c r="R153" s="77"/>
      <c r="S153" s="77"/>
      <c r="T153" s="77"/>
      <c r="U153" s="77"/>
      <c r="V153" s="77"/>
      <c r="W153" s="77"/>
      <c r="X153" s="77"/>
      <c r="Y153" s="77"/>
      <c r="Z153" s="77"/>
      <c r="AA153" s="77"/>
      <c r="AB153" s="77"/>
      <c r="AC153" s="77"/>
      <c r="AD153" s="77"/>
      <c r="AE153" s="77"/>
      <c r="AF153" s="77"/>
      <c r="AG153" s="77"/>
      <c r="AH153" s="77"/>
      <c r="AI153" s="77"/>
      <c r="AJ153" s="77"/>
      <c r="AK153" s="77"/>
      <c r="AL153" s="77"/>
      <c r="AM153" s="77"/>
      <c r="AN153" s="77"/>
      <c r="AO153" s="77"/>
      <c r="AP153" s="77"/>
      <c r="AQ153" s="77"/>
      <c r="AR153" s="77"/>
      <c r="AS153" s="77"/>
      <c r="AT153" s="77"/>
      <c r="AU153" s="77"/>
      <c r="AV153" s="77"/>
      <c r="AW153" s="77"/>
      <c r="AX153" s="77"/>
      <c r="AY153" s="77"/>
      <c r="AZ153" s="77"/>
      <c r="BA153" s="77"/>
      <c r="BB153" s="77"/>
      <c r="BC153" s="77"/>
      <c r="BD153" s="77"/>
      <c r="BE153" s="77"/>
      <c r="BF153" s="77"/>
      <c r="BG153" s="77"/>
      <c r="BH153" s="76"/>
      <c r="BI153" s="76"/>
      <c r="BJ153" s="76"/>
      <c r="BK153" s="76"/>
      <c r="BL153" s="76"/>
      <c r="BM153" s="76"/>
      <c r="BN153" s="76"/>
      <c r="BO153" s="76"/>
      <c r="BP153" s="79">
        <v>20</v>
      </c>
      <c r="BQ153" s="79">
        <v>15</v>
      </c>
      <c r="BR153" s="79"/>
      <c r="BS153" s="79">
        <v>21</v>
      </c>
      <c r="BT153" s="79">
        <v>16</v>
      </c>
      <c r="BU153" s="79">
        <v>15</v>
      </c>
      <c r="BV153" s="79">
        <v>10</v>
      </c>
      <c r="BW153" s="80">
        <v>9</v>
      </c>
      <c r="BX153" s="80">
        <v>9</v>
      </c>
      <c r="BY153" s="80">
        <v>15</v>
      </c>
      <c r="BZ153" s="80">
        <v>14</v>
      </c>
      <c r="CA153" s="80">
        <v>13</v>
      </c>
      <c r="CB153" s="80">
        <v>12</v>
      </c>
      <c r="CC153" s="80">
        <v>3</v>
      </c>
      <c r="CD153" s="80">
        <v>2</v>
      </c>
      <c r="CE153" s="80">
        <v>2</v>
      </c>
      <c r="CF153" s="80">
        <v>4</v>
      </c>
      <c r="CG153" s="80">
        <v>5</v>
      </c>
      <c r="CH153" s="80">
        <v>5</v>
      </c>
      <c r="CI153" s="80">
        <v>5</v>
      </c>
      <c r="CJ153" s="80">
        <v>5</v>
      </c>
      <c r="CK153" s="80">
        <v>4</v>
      </c>
      <c r="CL153" s="80">
        <v>4</v>
      </c>
      <c r="CM153" s="80">
        <v>4</v>
      </c>
      <c r="CN153" s="81">
        <v>0</v>
      </c>
      <c r="CO153" s="141"/>
      <c r="CP153" s="141"/>
      <c r="CQ153" s="141"/>
      <c r="CR153" s="141"/>
      <c r="CS153" s="141"/>
      <c r="CT153" s="141"/>
      <c r="CU153" s="141"/>
      <c r="CV153" s="141"/>
      <c r="CW153" s="141"/>
      <c r="CX153" s="141"/>
      <c r="CY153" s="141"/>
      <c r="CZ153" s="141"/>
      <c r="DA153" s="141"/>
      <c r="DB153" s="141"/>
      <c r="DC153" s="141"/>
      <c r="DD153" s="141"/>
      <c r="DE153" s="141"/>
      <c r="DF153" s="141"/>
      <c r="DG153" s="141"/>
      <c r="DH153" s="141"/>
      <c r="DI153" s="141"/>
      <c r="DJ153" s="141"/>
      <c r="DK153" s="141"/>
      <c r="DL153" s="141"/>
      <c r="DM153" s="141"/>
      <c r="DN153" s="141"/>
      <c r="DO153" s="141"/>
      <c r="DP153" s="141"/>
      <c r="DQ153" s="141"/>
      <c r="DR153" s="141"/>
      <c r="DS153" s="141"/>
      <c r="DT153" s="75"/>
      <c r="DU153" s="137"/>
      <c r="DV153" s="137"/>
      <c r="DW153" s="51">
        <v>25</v>
      </c>
    </row>
    <row r="154" spans="1:127" ht="20.25" hidden="1">
      <c r="A154" s="3">
        <v>1305</v>
      </c>
      <c r="B154" s="29" t="s">
        <v>64</v>
      </c>
      <c r="C154" s="32">
        <v>42276</v>
      </c>
      <c r="D154" s="29">
        <v>42282</v>
      </c>
      <c r="E154" s="20"/>
      <c r="F154" s="20"/>
      <c r="G154" s="20"/>
      <c r="H154" s="4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0"/>
      <c r="Y154" s="20"/>
      <c r="Z154" s="20"/>
      <c r="AA154" s="20"/>
      <c r="AB154" s="20"/>
      <c r="AC154" s="20"/>
      <c r="AD154" s="20"/>
      <c r="AE154" s="20"/>
      <c r="AF154" s="20"/>
      <c r="AG154" s="20"/>
      <c r="AH154" s="20"/>
      <c r="AI154" s="20"/>
      <c r="AJ154" s="20"/>
      <c r="AK154" s="20"/>
      <c r="AL154" s="20"/>
      <c r="AM154" s="20"/>
      <c r="AN154" s="20"/>
      <c r="AO154" s="20"/>
      <c r="AP154" s="20"/>
      <c r="AQ154" s="20"/>
      <c r="AR154" s="20"/>
      <c r="AS154" s="20"/>
      <c r="AT154" s="20"/>
      <c r="AU154" s="20"/>
      <c r="AV154" s="20"/>
      <c r="AW154" s="20"/>
      <c r="AX154" s="20"/>
      <c r="AY154" s="20"/>
      <c r="AZ154" s="20"/>
      <c r="BA154" s="20"/>
      <c r="BB154" s="20"/>
      <c r="BC154" s="20"/>
      <c r="BD154" s="20"/>
      <c r="BE154" s="20"/>
      <c r="BF154" s="20"/>
      <c r="BG154" s="20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64">
        <v>15</v>
      </c>
      <c r="BT154" s="64">
        <v>12</v>
      </c>
      <c r="BU154" s="64">
        <v>10</v>
      </c>
      <c r="BV154" s="64">
        <v>6</v>
      </c>
      <c r="BW154" s="65">
        <v>6</v>
      </c>
      <c r="BX154" s="65">
        <v>6</v>
      </c>
      <c r="BY154" s="65">
        <v>6</v>
      </c>
      <c r="BZ154" s="65">
        <v>6</v>
      </c>
      <c r="CA154" s="65">
        <v>2</v>
      </c>
      <c r="CB154" s="30">
        <v>0</v>
      </c>
      <c r="CC154" s="30"/>
      <c r="CD154" s="30"/>
      <c r="CE154" s="30"/>
      <c r="CF154" s="30"/>
      <c r="CG154" s="30"/>
      <c r="CH154" s="30"/>
      <c r="CI154" s="30"/>
      <c r="CJ154" s="30"/>
      <c r="CK154" s="30"/>
      <c r="CL154" s="30"/>
      <c r="CM154" s="30"/>
      <c r="CN154" s="30"/>
      <c r="CO154" s="30"/>
      <c r="CP154" s="30"/>
      <c r="CQ154" s="30"/>
      <c r="CR154" s="30"/>
      <c r="CS154" s="30"/>
      <c r="CT154" s="30"/>
      <c r="CU154" s="30"/>
      <c r="CV154" s="30"/>
      <c r="CW154" s="30"/>
      <c r="CX154" s="30"/>
      <c r="CY154" s="30"/>
      <c r="CZ154" s="30"/>
      <c r="DA154" s="30"/>
      <c r="DB154" s="30"/>
      <c r="DC154" s="30"/>
      <c r="DD154" s="30"/>
      <c r="DE154" s="30"/>
      <c r="DF154" s="30"/>
      <c r="DG154" s="30"/>
      <c r="DH154" s="30"/>
      <c r="DI154" s="30"/>
      <c r="DJ154" s="30"/>
      <c r="DK154" s="30"/>
      <c r="DL154" s="30"/>
      <c r="DM154" s="30"/>
      <c r="DN154" s="30"/>
      <c r="DO154" s="30"/>
      <c r="DP154" s="30"/>
      <c r="DQ154" s="30"/>
      <c r="DR154" s="30"/>
      <c r="DS154" s="30"/>
      <c r="DT154" s="23"/>
      <c r="DU154" s="82"/>
      <c r="DV154" s="83"/>
      <c r="DW154" s="2">
        <v>10</v>
      </c>
    </row>
    <row r="155" spans="1:127" ht="20.25" hidden="1">
      <c r="A155" s="3">
        <v>1307</v>
      </c>
      <c r="B155" s="29" t="s">
        <v>63</v>
      </c>
      <c r="C155" s="32">
        <v>42283</v>
      </c>
      <c r="D155" s="29">
        <v>42291</v>
      </c>
      <c r="E155" s="20"/>
      <c r="F155" s="20"/>
      <c r="G155" s="20"/>
      <c r="H155" s="4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0"/>
      <c r="Y155" s="20"/>
      <c r="Z155" s="20"/>
      <c r="AA155" s="20"/>
      <c r="AB155" s="20"/>
      <c r="AC155" s="20"/>
      <c r="AD155" s="20"/>
      <c r="AE155" s="20"/>
      <c r="AF155" s="20"/>
      <c r="AG155" s="20"/>
      <c r="AH155" s="20"/>
      <c r="AI155" s="20"/>
      <c r="AJ155" s="20"/>
      <c r="AK155" s="20"/>
      <c r="AL155" s="20"/>
      <c r="AM155" s="20"/>
      <c r="AN155" s="20"/>
      <c r="AO155" s="20"/>
      <c r="AP155" s="20"/>
      <c r="AQ155" s="20"/>
      <c r="AR155" s="20"/>
      <c r="AS155" s="20"/>
      <c r="AT155" s="20"/>
      <c r="AU155" s="20"/>
      <c r="AV155" s="20"/>
      <c r="AW155" s="20"/>
      <c r="AX155" s="20"/>
      <c r="AY155" s="20"/>
      <c r="AZ155" s="20"/>
      <c r="BA155" s="20"/>
      <c r="BB155" s="20"/>
      <c r="BC155" s="20"/>
      <c r="BD155" s="20"/>
      <c r="BE155" s="28"/>
      <c r="BF155" s="20"/>
      <c r="BG155" s="20"/>
      <c r="BH155" s="31"/>
      <c r="BI155" s="31"/>
      <c r="BJ155" s="31"/>
      <c r="BK155" s="31"/>
      <c r="BL155" s="31"/>
      <c r="BM155" s="31"/>
      <c r="BN155" s="31"/>
      <c r="BO155" s="31"/>
      <c r="BP155" s="31"/>
      <c r="BQ155" s="31"/>
      <c r="BR155" s="31"/>
      <c r="BS155" s="31">
        <v>15</v>
      </c>
      <c r="BT155" s="64">
        <v>14</v>
      </c>
      <c r="BU155" s="64">
        <v>7</v>
      </c>
      <c r="BV155" s="64">
        <v>5</v>
      </c>
      <c r="BW155" s="64">
        <v>5</v>
      </c>
      <c r="BX155" s="64">
        <v>5</v>
      </c>
      <c r="BY155" s="64">
        <v>5</v>
      </c>
      <c r="BZ155" s="64">
        <v>5</v>
      </c>
      <c r="CA155" s="64">
        <v>8</v>
      </c>
      <c r="CB155" s="64">
        <v>8</v>
      </c>
      <c r="CC155" s="64">
        <v>3</v>
      </c>
      <c r="CD155" s="64">
        <v>3</v>
      </c>
      <c r="CE155" s="64">
        <v>3</v>
      </c>
      <c r="CF155" s="64">
        <v>3</v>
      </c>
      <c r="CG155" s="64">
        <v>3</v>
      </c>
      <c r="CH155" s="30">
        <v>0</v>
      </c>
      <c r="CI155" s="30"/>
      <c r="CJ155" s="30"/>
      <c r="CK155" s="30"/>
      <c r="CL155" s="30"/>
      <c r="CM155" s="30"/>
      <c r="CN155" s="30"/>
      <c r="CO155" s="30"/>
      <c r="CP155" s="30"/>
      <c r="CQ155" s="30"/>
      <c r="CR155" s="30"/>
      <c r="CS155" s="30"/>
      <c r="CT155" s="30"/>
      <c r="CU155" s="30"/>
      <c r="CV155" s="30"/>
      <c r="CW155" s="30"/>
      <c r="CX155" s="30"/>
      <c r="CY155" s="30"/>
      <c r="CZ155" s="30"/>
      <c r="DA155" s="30"/>
      <c r="DB155" s="30"/>
      <c r="DC155" s="30"/>
      <c r="DD155" s="30"/>
      <c r="DE155" s="30"/>
      <c r="DF155" s="30"/>
      <c r="DG155" s="30"/>
      <c r="DH155" s="30"/>
      <c r="DI155" s="30"/>
      <c r="DJ155" s="30"/>
      <c r="DK155" s="30"/>
      <c r="DL155" s="30"/>
      <c r="DM155" s="30"/>
      <c r="DN155" s="30"/>
      <c r="DO155" s="30"/>
      <c r="DP155" s="30"/>
      <c r="DQ155" s="30"/>
      <c r="DR155" s="30"/>
      <c r="DS155" s="30"/>
      <c r="DT155" s="23"/>
      <c r="DU155" s="82"/>
      <c r="DV155" s="83"/>
      <c r="DW155" s="2">
        <v>15</v>
      </c>
    </row>
    <row r="156" spans="1:127" ht="20.25" hidden="1">
      <c r="A156" s="3">
        <v>1313</v>
      </c>
      <c r="B156" s="29" t="s">
        <v>62</v>
      </c>
      <c r="C156" s="29">
        <v>42298</v>
      </c>
      <c r="D156" s="29">
        <v>42307</v>
      </c>
      <c r="E156" s="20"/>
      <c r="F156" s="20"/>
      <c r="G156" s="20"/>
      <c r="H156" s="4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  <c r="AA156" s="20"/>
      <c r="AB156" s="20"/>
      <c r="AC156" s="20"/>
      <c r="AD156" s="20"/>
      <c r="AE156" s="20"/>
      <c r="AF156" s="20"/>
      <c r="AG156" s="20"/>
      <c r="AH156" s="20"/>
      <c r="AI156" s="20"/>
      <c r="AJ156" s="20"/>
      <c r="AK156" s="20"/>
      <c r="AL156" s="20"/>
      <c r="AM156" s="20"/>
      <c r="AN156" s="20"/>
      <c r="AO156" s="20"/>
      <c r="AP156" s="20"/>
      <c r="AQ156" s="20"/>
      <c r="AR156" s="20"/>
      <c r="AS156" s="20"/>
      <c r="AT156" s="20"/>
      <c r="AU156" s="20"/>
      <c r="AV156" s="20"/>
      <c r="AW156" s="20"/>
      <c r="AX156" s="20"/>
      <c r="AY156" s="20"/>
      <c r="AZ156" s="20"/>
      <c r="BA156" s="20"/>
      <c r="BB156" s="20"/>
      <c r="BC156" s="20"/>
      <c r="BD156" s="20"/>
      <c r="BE156" s="132"/>
      <c r="BF156" s="20"/>
      <c r="BG156" s="20"/>
      <c r="BH156" s="31"/>
      <c r="BI156" s="31"/>
      <c r="BJ156" s="31"/>
      <c r="BK156" s="31"/>
      <c r="BL156" s="31"/>
      <c r="BM156" s="31"/>
      <c r="BN156" s="31"/>
      <c r="BO156" s="31"/>
      <c r="BP156" s="31"/>
      <c r="BQ156" s="31"/>
      <c r="BR156" s="31"/>
      <c r="BS156" s="31">
        <v>22</v>
      </c>
      <c r="BT156" s="31">
        <v>13</v>
      </c>
      <c r="BU156" s="31">
        <v>12</v>
      </c>
      <c r="BV156" s="31">
        <v>13</v>
      </c>
      <c r="BW156" s="118">
        <v>13</v>
      </c>
      <c r="BX156" s="118">
        <v>10</v>
      </c>
      <c r="BY156" s="118">
        <v>9</v>
      </c>
      <c r="BZ156" s="118">
        <v>9</v>
      </c>
      <c r="CA156" s="65">
        <v>6</v>
      </c>
      <c r="CB156" s="30">
        <v>0</v>
      </c>
      <c r="CC156" s="30"/>
      <c r="CD156" s="30"/>
      <c r="CE156" s="30"/>
      <c r="CF156" s="30"/>
      <c r="CG156" s="30"/>
      <c r="CH156" s="30"/>
      <c r="CI156" s="30"/>
      <c r="CJ156" s="30"/>
      <c r="CK156" s="30"/>
      <c r="CL156" s="30"/>
      <c r="CM156" s="30"/>
      <c r="CN156" s="30"/>
      <c r="CO156" s="30"/>
      <c r="CP156" s="30"/>
      <c r="CQ156" s="30"/>
      <c r="CR156" s="30"/>
      <c r="CS156" s="30"/>
      <c r="CT156" s="30"/>
      <c r="CU156" s="30"/>
      <c r="CV156" s="30"/>
      <c r="CW156" s="30"/>
      <c r="CX156" s="30"/>
      <c r="CY156" s="30"/>
      <c r="CZ156" s="30"/>
      <c r="DA156" s="30"/>
      <c r="DB156" s="30"/>
      <c r="DC156" s="30"/>
      <c r="DD156" s="30"/>
      <c r="DE156" s="30"/>
      <c r="DF156" s="30"/>
      <c r="DG156" s="30"/>
      <c r="DH156" s="30"/>
      <c r="DI156" s="30"/>
      <c r="DJ156" s="30"/>
      <c r="DK156" s="30"/>
      <c r="DL156" s="30"/>
      <c r="DM156" s="30"/>
      <c r="DN156" s="30"/>
      <c r="DO156" s="30"/>
      <c r="DP156" s="30"/>
      <c r="DQ156" s="30"/>
      <c r="DR156" s="30"/>
      <c r="DS156" s="30"/>
      <c r="DT156" s="23"/>
      <c r="DU156" s="82"/>
      <c r="DV156" s="83"/>
      <c r="DW156" s="2">
        <v>6</v>
      </c>
    </row>
    <row r="157" spans="1:127" ht="20.25" hidden="1">
      <c r="A157" s="3">
        <v>1314</v>
      </c>
      <c r="B157" s="29" t="s">
        <v>61</v>
      </c>
      <c r="C157" s="29"/>
      <c r="D157" s="29">
        <v>42313</v>
      </c>
      <c r="E157" s="20"/>
      <c r="F157" s="20"/>
      <c r="G157" s="20"/>
      <c r="H157" s="4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/>
      <c r="Y157" s="20"/>
      <c r="Z157" s="20"/>
      <c r="AA157" s="20"/>
      <c r="AB157" s="20"/>
      <c r="AC157" s="20"/>
      <c r="AD157" s="20"/>
      <c r="AE157" s="20"/>
      <c r="AF157" s="20"/>
      <c r="AG157" s="20"/>
      <c r="AH157" s="20"/>
      <c r="AI157" s="20"/>
      <c r="AJ157" s="20"/>
      <c r="AK157" s="20"/>
      <c r="AL157" s="20"/>
      <c r="AM157" s="20"/>
      <c r="AN157" s="20"/>
      <c r="AO157" s="20"/>
      <c r="AP157" s="20"/>
      <c r="AQ157" s="20"/>
      <c r="AR157" s="20"/>
      <c r="AS157" s="20"/>
      <c r="AT157" s="20"/>
      <c r="AU157" s="20"/>
      <c r="AV157" s="20"/>
      <c r="AW157" s="20"/>
      <c r="AX157" s="20"/>
      <c r="AY157" s="20"/>
      <c r="AZ157" s="20"/>
      <c r="BA157" s="20"/>
      <c r="BB157" s="20"/>
      <c r="BC157" s="20"/>
      <c r="BD157" s="20"/>
      <c r="BE157" s="20"/>
      <c r="BF157" s="20"/>
      <c r="BG157" s="20"/>
      <c r="BH157" s="31"/>
      <c r="BI157" s="31"/>
      <c r="BJ157" s="31"/>
      <c r="BK157" s="31"/>
      <c r="BL157" s="31"/>
      <c r="BM157" s="31"/>
      <c r="BN157" s="31"/>
      <c r="BO157" s="31"/>
      <c r="BP157" s="31"/>
      <c r="BQ157" s="31"/>
      <c r="BR157" s="31"/>
      <c r="BS157" s="31"/>
      <c r="BT157" s="31"/>
      <c r="BU157" s="31">
        <v>17</v>
      </c>
      <c r="BV157" s="31">
        <v>17</v>
      </c>
      <c r="BW157" s="118">
        <v>16</v>
      </c>
      <c r="BX157" s="118">
        <v>16</v>
      </c>
      <c r="BY157" s="118">
        <v>16</v>
      </c>
      <c r="BZ157" s="118">
        <v>14</v>
      </c>
      <c r="CA157" s="65">
        <v>13</v>
      </c>
      <c r="CB157" s="65">
        <v>1</v>
      </c>
      <c r="CC157" s="30">
        <v>0</v>
      </c>
      <c r="CD157" s="30"/>
      <c r="CE157" s="30"/>
      <c r="CF157" s="30"/>
      <c r="CG157" s="30"/>
      <c r="CH157" s="30"/>
      <c r="CI157" s="30"/>
      <c r="CJ157" s="30"/>
      <c r="CK157" s="30"/>
      <c r="CL157" s="30"/>
      <c r="CM157" s="30"/>
      <c r="CN157" s="30"/>
      <c r="CO157" s="30"/>
      <c r="CP157" s="30"/>
      <c r="CQ157" s="30"/>
      <c r="CR157" s="30"/>
      <c r="CS157" s="30"/>
      <c r="CT157" s="30"/>
      <c r="CU157" s="30"/>
      <c r="CV157" s="30"/>
      <c r="CW157" s="30"/>
      <c r="CX157" s="30"/>
      <c r="CY157" s="30"/>
      <c r="CZ157" s="30"/>
      <c r="DA157" s="30"/>
      <c r="DB157" s="30"/>
      <c r="DC157" s="30"/>
      <c r="DD157" s="30"/>
      <c r="DE157" s="30"/>
      <c r="DF157" s="30"/>
      <c r="DG157" s="30"/>
      <c r="DH157" s="30"/>
      <c r="DI157" s="30"/>
      <c r="DJ157" s="30"/>
      <c r="DK157" s="30"/>
      <c r="DL157" s="30"/>
      <c r="DM157" s="30"/>
      <c r="DN157" s="30"/>
      <c r="DO157" s="30"/>
      <c r="DP157" s="30"/>
      <c r="DQ157" s="30"/>
      <c r="DR157" s="30"/>
      <c r="DS157" s="30"/>
      <c r="DT157" s="23"/>
      <c r="DU157" s="82"/>
      <c r="DV157" s="83"/>
      <c r="DW157" s="2">
        <v>7</v>
      </c>
    </row>
    <row r="158" spans="1:127" ht="20.25" hidden="1">
      <c r="A158" s="3">
        <v>1311</v>
      </c>
      <c r="B158" s="29" t="s">
        <v>60</v>
      </c>
      <c r="C158" s="29"/>
      <c r="D158" s="29">
        <v>42320</v>
      </c>
      <c r="E158" s="20"/>
      <c r="F158" s="20"/>
      <c r="G158" s="20"/>
      <c r="H158" s="4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0"/>
      <c r="Y158" s="20"/>
      <c r="Z158" s="20"/>
      <c r="AA158" s="20"/>
      <c r="AB158" s="20"/>
      <c r="AC158" s="20"/>
      <c r="AD158" s="20"/>
      <c r="AE158" s="20"/>
      <c r="AF158" s="20"/>
      <c r="AG158" s="20"/>
      <c r="AH158" s="20"/>
      <c r="AI158" s="20"/>
      <c r="AJ158" s="20"/>
      <c r="AK158" s="20"/>
      <c r="AL158" s="20"/>
      <c r="AM158" s="20"/>
      <c r="AN158" s="20"/>
      <c r="AO158" s="20"/>
      <c r="AP158" s="20"/>
      <c r="AQ158" s="20"/>
      <c r="AR158" s="20"/>
      <c r="AS158" s="20"/>
      <c r="AT158" s="20"/>
      <c r="AU158" s="20"/>
      <c r="AV158" s="20"/>
      <c r="AW158" s="20"/>
      <c r="AX158" s="20"/>
      <c r="AY158" s="20"/>
      <c r="AZ158" s="20"/>
      <c r="BA158" s="20"/>
      <c r="BB158" s="20"/>
      <c r="BC158" s="20"/>
      <c r="BD158" s="20"/>
      <c r="BE158" s="20"/>
      <c r="BF158" s="20"/>
      <c r="BG158" s="20"/>
      <c r="BH158" s="31"/>
      <c r="BI158" s="31"/>
      <c r="BJ158" s="31"/>
      <c r="BK158" s="31"/>
      <c r="BL158" s="31"/>
      <c r="BM158" s="31"/>
      <c r="BN158" s="31"/>
      <c r="BO158" s="31"/>
      <c r="BP158" s="31"/>
      <c r="BQ158" s="31"/>
      <c r="BR158" s="31"/>
      <c r="BS158" s="31" t="s">
        <v>0</v>
      </c>
      <c r="BT158" s="31">
        <v>18</v>
      </c>
      <c r="BU158" s="31">
        <v>13</v>
      </c>
      <c r="BV158" s="31">
        <v>11</v>
      </c>
      <c r="BW158" s="31">
        <v>11</v>
      </c>
      <c r="BX158" s="118">
        <v>11</v>
      </c>
      <c r="BY158" s="118">
        <v>11</v>
      </c>
      <c r="BZ158" s="118">
        <v>11</v>
      </c>
      <c r="CA158" s="118">
        <v>13</v>
      </c>
      <c r="CB158" s="118">
        <v>1</v>
      </c>
      <c r="CC158" s="118">
        <v>1</v>
      </c>
      <c r="CD158" s="118">
        <v>1</v>
      </c>
      <c r="CE158" s="30">
        <v>0</v>
      </c>
      <c r="CF158" s="30"/>
      <c r="CG158" s="30"/>
      <c r="CH158" s="30"/>
      <c r="CI158" s="30"/>
      <c r="CJ158" s="30"/>
      <c r="CK158" s="30"/>
      <c r="CL158" s="30"/>
      <c r="CM158" s="30"/>
      <c r="CN158" s="30"/>
      <c r="CO158" s="30"/>
      <c r="CP158" s="30"/>
      <c r="CQ158" s="30"/>
      <c r="CR158" s="30"/>
      <c r="CS158" s="30"/>
      <c r="CT158" s="30"/>
      <c r="CU158" s="30"/>
      <c r="CV158" s="30"/>
      <c r="CW158" s="30"/>
      <c r="CX158" s="30"/>
      <c r="CY158" s="30"/>
      <c r="CZ158" s="30"/>
      <c r="DA158" s="30"/>
      <c r="DB158" s="30"/>
      <c r="DC158" s="30"/>
      <c r="DD158" s="30"/>
      <c r="DE158" s="30"/>
      <c r="DF158" s="30"/>
      <c r="DG158" s="30"/>
      <c r="DH158" s="30"/>
      <c r="DI158" s="30"/>
      <c r="DJ158" s="30"/>
      <c r="DK158" s="30"/>
      <c r="DL158" s="30"/>
      <c r="DM158" s="30"/>
      <c r="DN158" s="30"/>
      <c r="DO158" s="30"/>
      <c r="DP158" s="30"/>
      <c r="DQ158" s="30"/>
      <c r="DR158" s="30"/>
      <c r="DS158" s="30"/>
      <c r="DT158" s="23"/>
      <c r="DU158" s="82"/>
      <c r="DV158" s="83"/>
      <c r="DW158" s="2">
        <v>7</v>
      </c>
    </row>
    <row r="159" spans="1:127" ht="22.5" hidden="1" customHeight="1">
      <c r="A159" s="3">
        <v>1312</v>
      </c>
      <c r="B159" s="29" t="s">
        <v>60</v>
      </c>
      <c r="C159" s="29"/>
      <c r="D159" s="29">
        <v>42321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  <c r="AY159" s="22"/>
      <c r="AZ159" s="22"/>
      <c r="BA159" s="22"/>
      <c r="BB159" s="22"/>
      <c r="BC159" s="22"/>
      <c r="BD159" s="22"/>
      <c r="BE159" s="22"/>
      <c r="BF159" s="22"/>
      <c r="BG159" s="22"/>
      <c r="BH159" s="22"/>
      <c r="BI159" s="22"/>
      <c r="BJ159" s="22"/>
      <c r="BK159" s="22"/>
      <c r="BL159" s="22"/>
      <c r="BM159" s="22"/>
      <c r="BN159" s="22"/>
      <c r="BO159" s="22"/>
      <c r="BP159" s="22"/>
      <c r="BQ159" s="22"/>
      <c r="BR159" s="22"/>
      <c r="BS159" s="22"/>
      <c r="BT159" s="31">
        <v>18</v>
      </c>
      <c r="BU159" s="31">
        <v>20</v>
      </c>
      <c r="BV159" s="31">
        <v>17</v>
      </c>
      <c r="BW159" s="31">
        <v>16</v>
      </c>
      <c r="BX159" s="118">
        <v>13</v>
      </c>
      <c r="BY159" s="118">
        <v>13</v>
      </c>
      <c r="BZ159" s="118">
        <v>14</v>
      </c>
      <c r="CA159" s="118">
        <v>13</v>
      </c>
      <c r="CB159" s="118">
        <v>3</v>
      </c>
      <c r="CC159" s="30">
        <v>0</v>
      </c>
      <c r="CD159" s="30"/>
      <c r="CE159" s="30"/>
      <c r="CF159" s="30"/>
      <c r="CG159" s="30"/>
      <c r="CH159" s="30"/>
      <c r="CI159" s="30"/>
      <c r="CJ159" s="30"/>
      <c r="CK159" s="30"/>
      <c r="CL159" s="30"/>
      <c r="CM159" s="30"/>
      <c r="CN159" s="30"/>
      <c r="CO159" s="30"/>
      <c r="CP159" s="30"/>
      <c r="CQ159" s="30"/>
      <c r="CR159" s="30"/>
      <c r="CS159" s="30"/>
      <c r="CT159" s="30"/>
      <c r="CU159" s="30"/>
      <c r="CV159" s="30"/>
      <c r="CW159" s="30"/>
      <c r="CX159" s="30"/>
      <c r="CY159" s="30"/>
      <c r="CZ159" s="30"/>
      <c r="DA159" s="30"/>
      <c r="DB159" s="30"/>
      <c r="DC159" s="30"/>
      <c r="DD159" s="30"/>
      <c r="DE159" s="30"/>
      <c r="DF159" s="30"/>
      <c r="DG159" s="30"/>
      <c r="DH159" s="30"/>
      <c r="DI159" s="30"/>
      <c r="DJ159" s="30"/>
      <c r="DK159" s="30"/>
      <c r="DL159" s="30"/>
      <c r="DM159" s="30"/>
      <c r="DN159" s="30"/>
      <c r="DO159" s="30"/>
      <c r="DP159" s="30"/>
      <c r="DQ159" s="30"/>
      <c r="DR159" s="30"/>
      <c r="DS159" s="30"/>
      <c r="DT159" s="23"/>
      <c r="DU159" s="82"/>
      <c r="DV159" s="83"/>
      <c r="DW159" s="2">
        <v>5</v>
      </c>
    </row>
    <row r="160" spans="1:127" ht="20.25" hidden="1">
      <c r="A160" s="3">
        <v>1316</v>
      </c>
      <c r="B160" s="29" t="s">
        <v>59</v>
      </c>
      <c r="C160" s="29"/>
      <c r="D160" s="29">
        <v>42328</v>
      </c>
      <c r="E160" s="20"/>
      <c r="F160" s="20"/>
      <c r="G160" s="20"/>
      <c r="H160" s="4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/>
      <c r="Y160" s="20"/>
      <c r="Z160" s="20"/>
      <c r="AA160" s="20"/>
      <c r="AB160" s="20"/>
      <c r="AC160" s="20"/>
      <c r="AD160" s="20"/>
      <c r="AE160" s="20"/>
      <c r="AF160" s="20"/>
      <c r="AG160" s="20"/>
      <c r="AH160" s="20"/>
      <c r="AI160" s="20"/>
      <c r="AJ160" s="20"/>
      <c r="AK160" s="20"/>
      <c r="AL160" s="20"/>
      <c r="AM160" s="20"/>
      <c r="AN160" s="20"/>
      <c r="AO160" s="20"/>
      <c r="AP160" s="20"/>
      <c r="AQ160" s="20"/>
      <c r="AR160" s="20"/>
      <c r="AS160" s="20"/>
      <c r="AT160" s="20"/>
      <c r="AU160" s="20"/>
      <c r="AV160" s="20"/>
      <c r="AW160" s="20"/>
      <c r="AX160" s="20"/>
      <c r="AY160" s="20"/>
      <c r="AZ160" s="20"/>
      <c r="BA160" s="20"/>
      <c r="BB160" s="20"/>
      <c r="BC160" s="20"/>
      <c r="BD160" s="20"/>
      <c r="BE160" s="20"/>
      <c r="BF160" s="20"/>
      <c r="BG160" s="20"/>
      <c r="BH160" s="31"/>
      <c r="BI160" s="31"/>
      <c r="BJ160" s="31"/>
      <c r="BK160" s="31"/>
      <c r="BL160" s="31"/>
      <c r="BM160" s="31"/>
      <c r="BN160" s="31"/>
      <c r="BO160" s="31"/>
      <c r="BP160" s="31"/>
      <c r="BQ160" s="31"/>
      <c r="BR160" s="31"/>
      <c r="BS160" s="31"/>
      <c r="BT160" s="31"/>
      <c r="BU160" s="31">
        <v>17</v>
      </c>
      <c r="BV160" s="31">
        <v>14</v>
      </c>
      <c r="BW160" s="31">
        <v>16</v>
      </c>
      <c r="BX160" s="31">
        <v>16</v>
      </c>
      <c r="BY160" s="118">
        <v>17</v>
      </c>
      <c r="BZ160" s="118">
        <v>16</v>
      </c>
      <c r="CA160" s="118">
        <v>17</v>
      </c>
      <c r="CB160" s="118">
        <v>17</v>
      </c>
      <c r="CC160" s="118">
        <v>1</v>
      </c>
      <c r="CD160" s="118">
        <v>1</v>
      </c>
      <c r="CE160" s="134">
        <v>1</v>
      </c>
      <c r="CF160" s="134">
        <v>1</v>
      </c>
      <c r="CG160" s="134">
        <v>1</v>
      </c>
      <c r="CH160" s="30">
        <v>0</v>
      </c>
      <c r="CI160" s="30"/>
      <c r="CJ160" s="30"/>
      <c r="CK160" s="30"/>
      <c r="CL160" s="30"/>
      <c r="CM160" s="30"/>
      <c r="CN160" s="30"/>
      <c r="CO160" s="30"/>
      <c r="CP160" s="30"/>
      <c r="CQ160" s="30"/>
      <c r="CR160" s="30"/>
      <c r="CS160" s="30"/>
      <c r="CT160" s="30"/>
      <c r="CU160" s="30"/>
      <c r="CV160" s="30"/>
      <c r="CW160" s="30"/>
      <c r="CX160" s="30"/>
      <c r="CY160" s="30"/>
      <c r="CZ160" s="30"/>
      <c r="DA160" s="30"/>
      <c r="DB160" s="30"/>
      <c r="DC160" s="30"/>
      <c r="DD160" s="30"/>
      <c r="DE160" s="30"/>
      <c r="DF160" s="30"/>
      <c r="DG160" s="30"/>
      <c r="DH160" s="30"/>
      <c r="DI160" s="30"/>
      <c r="DJ160" s="30"/>
      <c r="DK160" s="30"/>
      <c r="DL160" s="30"/>
      <c r="DM160" s="30"/>
      <c r="DN160" s="30"/>
      <c r="DO160" s="30"/>
      <c r="DP160" s="30"/>
      <c r="DQ160" s="30"/>
      <c r="DR160" s="30"/>
      <c r="DS160" s="30"/>
      <c r="DT160" s="23"/>
      <c r="DU160" s="82"/>
      <c r="DV160" s="83"/>
      <c r="DW160" s="2">
        <v>9</v>
      </c>
    </row>
    <row r="161" spans="1:127" ht="20.25" hidden="1">
      <c r="A161" s="3">
        <v>1317</v>
      </c>
      <c r="B161" s="29" t="s">
        <v>59</v>
      </c>
      <c r="C161" s="29"/>
      <c r="D161" s="29">
        <v>42333</v>
      </c>
      <c r="E161" s="20"/>
      <c r="F161" s="20"/>
      <c r="G161" s="20"/>
      <c r="H161" s="4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0"/>
      <c r="Y161" s="20"/>
      <c r="Z161" s="20"/>
      <c r="AA161" s="20"/>
      <c r="AB161" s="20"/>
      <c r="AC161" s="20"/>
      <c r="AD161" s="20"/>
      <c r="AE161" s="20"/>
      <c r="AF161" s="20"/>
      <c r="AG161" s="20"/>
      <c r="AH161" s="20"/>
      <c r="AI161" s="20"/>
      <c r="AJ161" s="20"/>
      <c r="AK161" s="20"/>
      <c r="AL161" s="20"/>
      <c r="AM161" s="20"/>
      <c r="AN161" s="20"/>
      <c r="AO161" s="20"/>
      <c r="AP161" s="20"/>
      <c r="AQ161" s="20"/>
      <c r="AR161" s="20"/>
      <c r="AS161" s="20"/>
      <c r="AT161" s="20"/>
      <c r="AU161" s="20"/>
      <c r="AV161" s="20"/>
      <c r="AW161" s="20"/>
      <c r="AX161" s="20"/>
      <c r="AY161" s="20"/>
      <c r="AZ161" s="20"/>
      <c r="BA161" s="20"/>
      <c r="BB161" s="20"/>
      <c r="BC161" s="20"/>
      <c r="BD161" s="20"/>
      <c r="BE161" s="20"/>
      <c r="BF161" s="20"/>
      <c r="BG161" s="20"/>
      <c r="BH161" s="31"/>
      <c r="BI161" s="31"/>
      <c r="BJ161" s="31"/>
      <c r="BK161" s="31"/>
      <c r="BL161" s="31"/>
      <c r="BM161" s="31"/>
      <c r="BN161" s="31"/>
      <c r="BO161" s="31"/>
      <c r="BP161" s="31"/>
      <c r="BQ161" s="31"/>
      <c r="BR161" s="31"/>
      <c r="BS161" s="31"/>
      <c r="BT161" s="31"/>
      <c r="BU161" s="31">
        <v>12</v>
      </c>
      <c r="BV161" s="31">
        <v>11</v>
      </c>
      <c r="BW161" s="31">
        <v>11</v>
      </c>
      <c r="BX161" s="31">
        <v>13</v>
      </c>
      <c r="BY161" s="118">
        <v>14</v>
      </c>
      <c r="BZ161" s="118">
        <v>13</v>
      </c>
      <c r="CA161" s="118">
        <v>15</v>
      </c>
      <c r="CB161" s="118">
        <v>16</v>
      </c>
      <c r="CC161" s="118">
        <v>1</v>
      </c>
      <c r="CD161" s="118">
        <v>5</v>
      </c>
      <c r="CE161" s="65">
        <v>9</v>
      </c>
      <c r="CF161" s="135">
        <v>0</v>
      </c>
      <c r="CG161" s="135">
        <v>1</v>
      </c>
      <c r="CH161" s="135">
        <v>1</v>
      </c>
      <c r="CI161" s="30">
        <v>0</v>
      </c>
      <c r="CJ161" s="30"/>
      <c r="CK161" s="30"/>
      <c r="CL161" s="30"/>
      <c r="CM161" s="30"/>
      <c r="CN161" s="30"/>
      <c r="CO161" s="30"/>
      <c r="CP161" s="30"/>
      <c r="CQ161" s="30"/>
      <c r="CR161" s="30"/>
      <c r="CS161" s="30"/>
      <c r="CT161" s="30"/>
      <c r="CU161" s="30"/>
      <c r="CV161" s="30"/>
      <c r="CW161" s="30"/>
      <c r="CX161" s="30"/>
      <c r="CY161" s="30"/>
      <c r="CZ161" s="30"/>
      <c r="DA161" s="30"/>
      <c r="DB161" s="30"/>
      <c r="DC161" s="30"/>
      <c r="DD161" s="30"/>
      <c r="DE161" s="30"/>
      <c r="DF161" s="30"/>
      <c r="DG161" s="30"/>
      <c r="DH161" s="30"/>
      <c r="DI161" s="30"/>
      <c r="DJ161" s="30"/>
      <c r="DK161" s="30"/>
      <c r="DL161" s="30"/>
      <c r="DM161" s="30"/>
      <c r="DN161" s="30"/>
      <c r="DO161" s="30"/>
      <c r="DP161" s="30"/>
      <c r="DQ161" s="30"/>
      <c r="DR161" s="30"/>
      <c r="DS161" s="30"/>
      <c r="DT161" s="23"/>
      <c r="DU161" s="82"/>
      <c r="DV161" s="83"/>
      <c r="DW161" s="2">
        <v>10</v>
      </c>
    </row>
    <row r="162" spans="1:127" ht="20.25" hidden="1">
      <c r="A162" s="3">
        <v>1315</v>
      </c>
      <c r="B162" s="29" t="s">
        <v>58</v>
      </c>
      <c r="C162" s="29"/>
      <c r="D162" s="29">
        <v>42340</v>
      </c>
      <c r="E162" s="20"/>
      <c r="F162" s="20"/>
      <c r="G162" s="20"/>
      <c r="H162" s="4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0"/>
      <c r="Y162" s="20"/>
      <c r="Z162" s="20"/>
      <c r="AA162" s="20"/>
      <c r="AB162" s="20"/>
      <c r="AC162" s="20"/>
      <c r="AD162" s="20"/>
      <c r="AE162" s="20"/>
      <c r="AF162" s="20"/>
      <c r="AG162" s="20"/>
      <c r="AH162" s="20"/>
      <c r="AI162" s="20"/>
      <c r="AJ162" s="20"/>
      <c r="AK162" s="20"/>
      <c r="AL162" s="20"/>
      <c r="AM162" s="20"/>
      <c r="AN162" s="20"/>
      <c r="AO162" s="20"/>
      <c r="AP162" s="20"/>
      <c r="AQ162" s="20"/>
      <c r="AR162" s="20"/>
      <c r="AS162" s="20"/>
      <c r="AT162" s="20"/>
      <c r="AU162" s="20"/>
      <c r="AV162" s="20"/>
      <c r="AW162" s="20"/>
      <c r="AX162" s="20"/>
      <c r="AY162" s="20"/>
      <c r="AZ162" s="20"/>
      <c r="BA162" s="20"/>
      <c r="BB162" s="20"/>
      <c r="BC162" s="20"/>
      <c r="BD162" s="20"/>
      <c r="BE162" s="20"/>
      <c r="BF162" s="20"/>
      <c r="BG162" s="20"/>
      <c r="BH162" s="31"/>
      <c r="BI162" s="31"/>
      <c r="BJ162" s="31"/>
      <c r="BK162" s="31"/>
      <c r="BL162" s="31"/>
      <c r="BM162" s="31"/>
      <c r="BN162" s="31"/>
      <c r="BO162" s="31"/>
      <c r="BP162" s="31"/>
      <c r="BQ162" s="31"/>
      <c r="BR162" s="31"/>
      <c r="BS162" s="31"/>
      <c r="BT162" s="31">
        <v>21</v>
      </c>
      <c r="BU162" s="31">
        <v>14</v>
      </c>
      <c r="BV162" s="31">
        <v>12</v>
      </c>
      <c r="BW162" s="31">
        <v>14</v>
      </c>
      <c r="BX162" s="31">
        <v>14</v>
      </c>
      <c r="BY162" s="31">
        <v>15</v>
      </c>
      <c r="BZ162" s="118">
        <v>12</v>
      </c>
      <c r="CA162" s="118">
        <v>14</v>
      </c>
      <c r="CB162" s="118">
        <v>14</v>
      </c>
      <c r="CC162" s="118">
        <v>1</v>
      </c>
      <c r="CD162" s="118">
        <v>1</v>
      </c>
      <c r="CE162" s="118">
        <v>1</v>
      </c>
      <c r="CF162" s="30">
        <v>0</v>
      </c>
      <c r="CG162" s="30">
        <v>0</v>
      </c>
      <c r="CH162" s="30">
        <v>0</v>
      </c>
      <c r="CI162" s="30"/>
      <c r="CJ162" s="30"/>
      <c r="CK162" s="30"/>
      <c r="CL162" s="30"/>
      <c r="CM162" s="30"/>
      <c r="CN162" s="30"/>
      <c r="CO162" s="30"/>
      <c r="CP162" s="30"/>
      <c r="CQ162" s="30"/>
      <c r="CR162" s="30"/>
      <c r="CS162" s="30"/>
      <c r="CT162" s="30"/>
      <c r="CU162" s="30"/>
      <c r="CV162" s="30"/>
      <c r="CW162" s="30"/>
      <c r="CX162" s="30"/>
      <c r="CY162" s="30"/>
      <c r="CZ162" s="30"/>
      <c r="DA162" s="30"/>
      <c r="DB162" s="30"/>
      <c r="DC162" s="30"/>
      <c r="DD162" s="30"/>
      <c r="DE162" s="30"/>
      <c r="DF162" s="30"/>
      <c r="DG162" s="30"/>
      <c r="DH162" s="30"/>
      <c r="DI162" s="30"/>
      <c r="DJ162" s="30"/>
      <c r="DK162" s="30"/>
      <c r="DL162" s="30"/>
      <c r="DM162" s="30"/>
      <c r="DN162" s="30"/>
      <c r="DO162" s="30"/>
      <c r="DP162" s="30"/>
      <c r="DQ162" s="30"/>
      <c r="DR162" s="30"/>
      <c r="DS162" s="30"/>
      <c r="DT162" s="23"/>
      <c r="DU162" s="82"/>
      <c r="DV162" s="83"/>
      <c r="DW162" s="2">
        <v>6</v>
      </c>
    </row>
    <row r="163" spans="1:127" ht="20.25" hidden="1">
      <c r="A163" s="3">
        <v>1318</v>
      </c>
      <c r="B163" s="29" t="s">
        <v>58</v>
      </c>
      <c r="C163" s="29"/>
      <c r="D163" s="29">
        <v>42342</v>
      </c>
      <c r="E163" s="20"/>
      <c r="F163" s="20"/>
      <c r="G163" s="20"/>
      <c r="H163" s="4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0"/>
      <c r="Y163" s="20"/>
      <c r="Z163" s="20"/>
      <c r="AA163" s="20"/>
      <c r="AB163" s="20"/>
      <c r="AC163" s="20"/>
      <c r="AD163" s="20"/>
      <c r="AE163" s="20"/>
      <c r="AF163" s="20"/>
      <c r="AG163" s="20"/>
      <c r="AH163" s="20"/>
      <c r="AI163" s="20"/>
      <c r="AJ163" s="20"/>
      <c r="AK163" s="20"/>
      <c r="AL163" s="20"/>
      <c r="AM163" s="20"/>
      <c r="AN163" s="20"/>
      <c r="AO163" s="20"/>
      <c r="AP163" s="20"/>
      <c r="AQ163" s="20"/>
      <c r="AR163" s="20"/>
      <c r="AS163" s="20"/>
      <c r="AT163" s="20"/>
      <c r="AU163" s="20"/>
      <c r="AV163" s="20"/>
      <c r="AW163" s="20"/>
      <c r="AX163" s="20"/>
      <c r="AY163" s="20"/>
      <c r="AZ163" s="20"/>
      <c r="BA163" s="20"/>
      <c r="BB163" s="20"/>
      <c r="BC163" s="20"/>
      <c r="BD163" s="20"/>
      <c r="BE163" s="20"/>
      <c r="BF163" s="20"/>
      <c r="BG163" s="20"/>
      <c r="BH163" s="31"/>
      <c r="BI163" s="31"/>
      <c r="BJ163" s="31"/>
      <c r="BK163" s="31"/>
      <c r="BL163" s="31"/>
      <c r="BM163" s="31"/>
      <c r="BN163" s="31"/>
      <c r="BO163" s="31"/>
      <c r="BP163" s="31"/>
      <c r="BQ163" s="31"/>
      <c r="BR163" s="31"/>
      <c r="BS163" s="31"/>
      <c r="BT163" s="31"/>
      <c r="BU163" s="31"/>
      <c r="BV163" s="31"/>
      <c r="BW163" s="31"/>
      <c r="BX163" s="31"/>
      <c r="BY163" s="31">
        <v>14</v>
      </c>
      <c r="BZ163" s="64">
        <v>11</v>
      </c>
      <c r="CA163" s="64">
        <v>12</v>
      </c>
      <c r="CB163" s="64">
        <v>10</v>
      </c>
      <c r="CC163" s="64">
        <v>2</v>
      </c>
      <c r="CD163" s="64">
        <v>1</v>
      </c>
      <c r="CE163" s="64">
        <v>1</v>
      </c>
      <c r="CF163" s="64">
        <v>1</v>
      </c>
      <c r="CG163" s="65">
        <v>1</v>
      </c>
      <c r="CH163" s="65">
        <v>2</v>
      </c>
      <c r="CI163" s="140">
        <v>0</v>
      </c>
      <c r="CJ163" s="140">
        <v>1</v>
      </c>
      <c r="CK163" s="140">
        <v>1</v>
      </c>
      <c r="CL163" s="140">
        <v>1</v>
      </c>
      <c r="CM163" s="30">
        <v>0</v>
      </c>
      <c r="CN163" s="30"/>
      <c r="CO163" s="30"/>
      <c r="CP163" s="30"/>
      <c r="CQ163" s="30"/>
      <c r="CR163" s="30"/>
      <c r="CS163" s="30"/>
      <c r="CT163" s="30"/>
      <c r="CU163" s="30"/>
      <c r="CV163" s="30"/>
      <c r="CW163" s="30"/>
      <c r="CX163" s="30"/>
      <c r="CY163" s="30"/>
      <c r="CZ163" s="30"/>
      <c r="DA163" s="30"/>
      <c r="DB163" s="30"/>
      <c r="DC163" s="30"/>
      <c r="DD163" s="30"/>
      <c r="DE163" s="30"/>
      <c r="DF163" s="30"/>
      <c r="DG163" s="30"/>
      <c r="DH163" s="30"/>
      <c r="DI163" s="30"/>
      <c r="DJ163" s="30"/>
      <c r="DK163" s="30"/>
      <c r="DL163" s="30"/>
      <c r="DM163" s="30"/>
      <c r="DN163" s="30"/>
      <c r="DO163" s="30"/>
      <c r="DP163" s="30"/>
      <c r="DQ163" s="30"/>
      <c r="DR163" s="30"/>
      <c r="DS163" s="30"/>
      <c r="DT163" s="23"/>
      <c r="DU163" s="82"/>
      <c r="DV163" s="83"/>
      <c r="DW163" s="2">
        <v>12</v>
      </c>
    </row>
    <row r="164" spans="1:127" ht="20.25" hidden="1">
      <c r="A164" s="3">
        <v>1319</v>
      </c>
      <c r="B164" s="29" t="s">
        <v>57</v>
      </c>
      <c r="C164" s="29"/>
      <c r="D164" s="29">
        <v>42348</v>
      </c>
      <c r="E164" s="20"/>
      <c r="F164" s="20"/>
      <c r="G164" s="20"/>
      <c r="H164" s="4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0"/>
      <c r="Y164" s="20"/>
      <c r="Z164" s="20"/>
      <c r="AA164" s="20"/>
      <c r="AB164" s="20"/>
      <c r="AC164" s="20"/>
      <c r="AD164" s="20"/>
      <c r="AE164" s="20"/>
      <c r="AF164" s="20"/>
      <c r="AG164" s="20"/>
      <c r="AH164" s="20"/>
      <c r="AI164" s="20"/>
      <c r="AJ164" s="20"/>
      <c r="AK164" s="20"/>
      <c r="AL164" s="20"/>
      <c r="AM164" s="20"/>
      <c r="AN164" s="20"/>
      <c r="AO164" s="20"/>
      <c r="AP164" s="20"/>
      <c r="AQ164" s="20"/>
      <c r="AR164" s="20"/>
      <c r="AS164" s="20"/>
      <c r="AT164" s="20"/>
      <c r="AU164" s="20"/>
      <c r="AV164" s="20"/>
      <c r="AW164" s="20"/>
      <c r="AX164" s="20"/>
      <c r="AY164" s="20"/>
      <c r="AZ164" s="20"/>
      <c r="BA164" s="20"/>
      <c r="BB164" s="20"/>
      <c r="BC164" s="20"/>
      <c r="BD164" s="20"/>
      <c r="BE164" s="20"/>
      <c r="BF164" s="20"/>
      <c r="BG164" s="20"/>
      <c r="BH164" s="31"/>
      <c r="BI164" s="31"/>
      <c r="BJ164" s="31"/>
      <c r="BK164" s="31"/>
      <c r="BL164" s="31"/>
      <c r="BM164" s="31"/>
      <c r="BN164" s="31"/>
      <c r="BO164" s="31"/>
      <c r="BP164" s="31"/>
      <c r="BQ164" s="31"/>
      <c r="BR164" s="31"/>
      <c r="BS164" s="31"/>
      <c r="BT164" s="31"/>
      <c r="BU164" s="31">
        <v>18</v>
      </c>
      <c r="BV164" s="31">
        <v>11</v>
      </c>
      <c r="BW164" s="31">
        <v>11</v>
      </c>
      <c r="BX164" s="31">
        <v>11</v>
      </c>
      <c r="BY164" s="31">
        <v>14</v>
      </c>
      <c r="BZ164" s="31">
        <v>14</v>
      </c>
      <c r="CA164" s="118">
        <v>15</v>
      </c>
      <c r="CB164" s="118">
        <v>15</v>
      </c>
      <c r="CC164" s="118">
        <v>4</v>
      </c>
      <c r="CD164" s="118">
        <v>5</v>
      </c>
      <c r="CE164" s="118">
        <v>6</v>
      </c>
      <c r="CF164" s="118">
        <v>2</v>
      </c>
      <c r="CG164" s="65">
        <v>2</v>
      </c>
      <c r="CH164" s="65">
        <v>1</v>
      </c>
      <c r="CI164" s="30">
        <v>0</v>
      </c>
      <c r="CJ164" s="30"/>
      <c r="CK164" s="30"/>
      <c r="CL164" s="30"/>
      <c r="CM164" s="30"/>
      <c r="CN164" s="30"/>
      <c r="CO164" s="30"/>
      <c r="CP164" s="30"/>
      <c r="CQ164" s="30"/>
      <c r="CR164" s="30"/>
      <c r="CS164" s="30"/>
      <c r="CT164" s="30"/>
      <c r="CU164" s="30"/>
      <c r="CV164" s="30"/>
      <c r="CW164" s="30"/>
      <c r="CX164" s="30"/>
      <c r="CY164" s="30"/>
      <c r="CZ164" s="30"/>
      <c r="DA164" s="30"/>
      <c r="DB164" s="30"/>
      <c r="DC164" s="30"/>
      <c r="DD164" s="30"/>
      <c r="DE164" s="30"/>
      <c r="DF164" s="30"/>
      <c r="DG164" s="30"/>
      <c r="DH164" s="30"/>
      <c r="DI164" s="30"/>
      <c r="DJ164" s="30"/>
      <c r="DK164" s="30"/>
      <c r="DL164" s="30"/>
      <c r="DM164" s="30"/>
      <c r="DN164" s="30"/>
      <c r="DO164" s="30"/>
      <c r="DP164" s="30"/>
      <c r="DQ164" s="30"/>
      <c r="DR164" s="30"/>
      <c r="DS164" s="30"/>
      <c r="DT164" s="23"/>
      <c r="DU164" s="82"/>
      <c r="DV164" s="83"/>
      <c r="DW164" s="2">
        <v>8</v>
      </c>
    </row>
    <row r="165" spans="1:127" ht="20.25" hidden="1">
      <c r="A165" s="3">
        <v>1320</v>
      </c>
      <c r="B165" s="29" t="s">
        <v>57</v>
      </c>
      <c r="C165" s="29"/>
      <c r="D165" s="29">
        <v>42348</v>
      </c>
      <c r="E165" s="20"/>
      <c r="F165" s="20"/>
      <c r="G165" s="20"/>
      <c r="H165" s="4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0"/>
      <c r="Y165" s="20"/>
      <c r="Z165" s="20"/>
      <c r="AA165" s="20"/>
      <c r="AB165" s="20"/>
      <c r="AC165" s="20"/>
      <c r="AD165" s="20"/>
      <c r="AE165" s="20"/>
      <c r="AF165" s="20"/>
      <c r="AG165" s="20"/>
      <c r="AH165" s="20"/>
      <c r="AI165" s="20"/>
      <c r="AJ165" s="20"/>
      <c r="AK165" s="20"/>
      <c r="AL165" s="20"/>
      <c r="AM165" s="20"/>
      <c r="AN165" s="20"/>
      <c r="AO165" s="20"/>
      <c r="AP165" s="20"/>
      <c r="AQ165" s="20"/>
      <c r="AR165" s="20"/>
      <c r="AS165" s="20"/>
      <c r="AT165" s="20"/>
      <c r="AU165" s="20"/>
      <c r="AV165" s="20"/>
      <c r="AW165" s="20"/>
      <c r="AX165" s="20"/>
      <c r="AY165" s="20"/>
      <c r="AZ165" s="20"/>
      <c r="BA165" s="20"/>
      <c r="BB165" s="20"/>
      <c r="BC165" s="20"/>
      <c r="BD165" s="20"/>
      <c r="BE165" s="20"/>
      <c r="BF165" s="20"/>
      <c r="BG165" s="20"/>
      <c r="BH165" s="31"/>
      <c r="BI165" s="31"/>
      <c r="BJ165" s="31"/>
      <c r="BK165" s="31"/>
      <c r="BL165" s="31"/>
      <c r="BM165" s="31"/>
      <c r="BN165" s="31"/>
      <c r="BO165" s="31"/>
      <c r="BP165" s="31"/>
      <c r="BQ165" s="31"/>
      <c r="BR165" s="31"/>
      <c r="BS165" s="31"/>
      <c r="BT165" s="31"/>
      <c r="BU165" s="31">
        <v>11</v>
      </c>
      <c r="BV165" s="31">
        <v>15</v>
      </c>
      <c r="BW165" s="31">
        <v>14</v>
      </c>
      <c r="BX165" s="31">
        <v>10</v>
      </c>
      <c r="BY165" s="31">
        <v>12</v>
      </c>
      <c r="BZ165" s="31">
        <v>12</v>
      </c>
      <c r="CA165" s="118">
        <v>14</v>
      </c>
      <c r="CB165" s="118">
        <v>15</v>
      </c>
      <c r="CC165" s="118">
        <v>11</v>
      </c>
      <c r="CD165" s="118">
        <v>11</v>
      </c>
      <c r="CE165" s="118">
        <v>11</v>
      </c>
      <c r="CF165" s="118">
        <v>4</v>
      </c>
      <c r="CG165" s="118">
        <v>2</v>
      </c>
      <c r="CH165" s="30">
        <v>0</v>
      </c>
      <c r="CI165" s="30"/>
      <c r="CJ165" s="30"/>
      <c r="CK165" s="30"/>
      <c r="CL165" s="30"/>
      <c r="CM165" s="30"/>
      <c r="CN165" s="30"/>
      <c r="CO165" s="30"/>
      <c r="CP165" s="30"/>
      <c r="CQ165" s="30"/>
      <c r="CR165" s="30"/>
      <c r="CS165" s="30"/>
      <c r="CT165" s="30"/>
      <c r="CU165" s="30"/>
      <c r="CV165" s="30"/>
      <c r="CW165" s="30"/>
      <c r="CX165" s="30"/>
      <c r="CY165" s="30"/>
      <c r="CZ165" s="30"/>
      <c r="DA165" s="30"/>
      <c r="DB165" s="30"/>
      <c r="DC165" s="30"/>
      <c r="DD165" s="30"/>
      <c r="DE165" s="30"/>
      <c r="DF165" s="30"/>
      <c r="DG165" s="30"/>
      <c r="DH165" s="30"/>
      <c r="DI165" s="30"/>
      <c r="DJ165" s="30"/>
      <c r="DK165" s="30"/>
      <c r="DL165" s="30"/>
      <c r="DM165" s="30"/>
      <c r="DN165" s="30"/>
      <c r="DO165" s="30"/>
      <c r="DP165" s="30"/>
      <c r="DQ165" s="30"/>
      <c r="DR165" s="30"/>
      <c r="DS165" s="30"/>
      <c r="DT165" s="23"/>
      <c r="DU165" s="82"/>
      <c r="DV165" s="83"/>
      <c r="DW165" s="2">
        <v>8</v>
      </c>
    </row>
    <row r="166" spans="1:127" ht="21" hidden="1" thickBot="1">
      <c r="A166" s="3">
        <v>1321</v>
      </c>
      <c r="B166" s="29" t="s">
        <v>56</v>
      </c>
      <c r="C166" s="29"/>
      <c r="D166" s="29">
        <v>42353</v>
      </c>
      <c r="E166" s="20"/>
      <c r="F166" s="20"/>
      <c r="G166" s="20"/>
      <c r="H166" s="4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0"/>
      <c r="Y166" s="20"/>
      <c r="Z166" s="20"/>
      <c r="AA166" s="20"/>
      <c r="AB166" s="20"/>
      <c r="AC166" s="20"/>
      <c r="AD166" s="20"/>
      <c r="AE166" s="20"/>
      <c r="AF166" s="20"/>
      <c r="AG166" s="20"/>
      <c r="AH166" s="20"/>
      <c r="AI166" s="20"/>
      <c r="AJ166" s="20"/>
      <c r="AK166" s="20"/>
      <c r="AL166" s="20"/>
      <c r="AM166" s="20"/>
      <c r="AN166" s="20"/>
      <c r="AO166" s="20"/>
      <c r="AP166" s="20"/>
      <c r="AQ166" s="20"/>
      <c r="AR166" s="20"/>
      <c r="AS166" s="20"/>
      <c r="AT166" s="20"/>
      <c r="AU166" s="20"/>
      <c r="AV166" s="20"/>
      <c r="AW166" s="20"/>
      <c r="AX166" s="20"/>
      <c r="AY166" s="20"/>
      <c r="AZ166" s="20"/>
      <c r="BA166" s="20"/>
      <c r="BB166" s="20"/>
      <c r="BC166" s="20"/>
      <c r="BD166" s="20"/>
      <c r="BE166" s="20"/>
      <c r="BF166" s="20"/>
      <c r="BG166" s="20"/>
      <c r="BH166" s="31"/>
      <c r="BI166" s="31"/>
      <c r="BJ166" s="31"/>
      <c r="BK166" s="31"/>
      <c r="BL166" s="31"/>
      <c r="BM166" s="31"/>
      <c r="BN166" s="31"/>
      <c r="BO166" s="31"/>
      <c r="BP166" s="31"/>
      <c r="BQ166" s="31"/>
      <c r="BR166" s="31"/>
      <c r="BS166" s="31"/>
      <c r="BT166" s="31"/>
      <c r="BU166" s="31"/>
      <c r="BV166" s="31">
        <v>17</v>
      </c>
      <c r="BW166" s="31">
        <v>16</v>
      </c>
      <c r="BX166" s="31">
        <v>12</v>
      </c>
      <c r="BY166" s="31">
        <v>12</v>
      </c>
      <c r="BZ166" s="31">
        <v>13</v>
      </c>
      <c r="CA166" s="31">
        <v>12</v>
      </c>
      <c r="CB166" s="118">
        <v>16</v>
      </c>
      <c r="CC166" s="118">
        <v>13</v>
      </c>
      <c r="CD166" s="118">
        <v>13</v>
      </c>
      <c r="CE166" s="118">
        <v>13</v>
      </c>
      <c r="CF166" s="118">
        <v>7</v>
      </c>
      <c r="CG166" s="118">
        <v>4</v>
      </c>
      <c r="CH166" s="30">
        <v>0</v>
      </c>
      <c r="CI166" s="73"/>
      <c r="CJ166" s="136"/>
      <c r="CK166" s="136"/>
      <c r="CL166" s="136"/>
      <c r="CM166" s="136"/>
      <c r="CN166" s="136"/>
      <c r="CO166" s="136"/>
      <c r="CP166" s="136"/>
      <c r="CQ166" s="136"/>
      <c r="CR166" s="136"/>
      <c r="CS166" s="136"/>
      <c r="CT166" s="136"/>
      <c r="CU166" s="136"/>
      <c r="CV166" s="136"/>
      <c r="CW166" s="136"/>
      <c r="CX166" s="136"/>
      <c r="CY166" s="136"/>
      <c r="CZ166" s="136"/>
      <c r="DA166" s="136"/>
      <c r="DB166" s="136"/>
      <c r="DC166" s="136"/>
      <c r="DD166" s="136"/>
      <c r="DE166" s="136"/>
      <c r="DF166" s="136"/>
      <c r="DG166" s="136"/>
      <c r="DH166" s="136"/>
      <c r="DI166" s="136"/>
      <c r="DJ166" s="136"/>
      <c r="DK166" s="136"/>
      <c r="DL166" s="136"/>
      <c r="DM166" s="136"/>
      <c r="DN166" s="136"/>
      <c r="DO166" s="136"/>
      <c r="DP166" s="136"/>
      <c r="DQ166" s="136"/>
      <c r="DR166" s="136"/>
      <c r="DS166" s="136"/>
      <c r="DT166" s="82"/>
      <c r="DU166" s="83"/>
      <c r="DV166" s="2"/>
      <c r="DW166" s="2">
        <v>7</v>
      </c>
    </row>
    <row r="167" spans="1:127" ht="20.25" hidden="1">
      <c r="A167" s="3">
        <v>1322</v>
      </c>
      <c r="B167" s="29" t="s">
        <v>56</v>
      </c>
      <c r="C167" s="29"/>
      <c r="D167" s="29">
        <v>42355</v>
      </c>
      <c r="E167" s="20"/>
      <c r="F167" s="20"/>
      <c r="G167" s="20"/>
      <c r="H167" s="4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0"/>
      <c r="Y167" s="20"/>
      <c r="Z167" s="20"/>
      <c r="AA167" s="20"/>
      <c r="AB167" s="20"/>
      <c r="AC167" s="20"/>
      <c r="AD167" s="20"/>
      <c r="AE167" s="20"/>
      <c r="AF167" s="20"/>
      <c r="AG167" s="20"/>
      <c r="AH167" s="20"/>
      <c r="AI167" s="20"/>
      <c r="AJ167" s="20"/>
      <c r="AK167" s="20"/>
      <c r="AL167" s="20"/>
      <c r="AM167" s="20"/>
      <c r="AN167" s="20"/>
      <c r="AO167" s="20"/>
      <c r="AP167" s="20"/>
      <c r="AQ167" s="20"/>
      <c r="AR167" s="20"/>
      <c r="AS167" s="20"/>
      <c r="AT167" s="20"/>
      <c r="AU167" s="20"/>
      <c r="AV167" s="20"/>
      <c r="AW167" s="20"/>
      <c r="AX167" s="20"/>
      <c r="AY167" s="20"/>
      <c r="AZ167" s="20"/>
      <c r="BA167" s="20"/>
      <c r="BB167" s="20"/>
      <c r="BC167" s="20"/>
      <c r="BD167" s="20"/>
      <c r="BE167" s="20"/>
      <c r="BF167" s="20"/>
      <c r="BG167" s="20"/>
      <c r="BH167" s="31"/>
      <c r="BI167" s="31"/>
      <c r="BJ167" s="31"/>
      <c r="BK167" s="31"/>
      <c r="BL167" s="31"/>
      <c r="BM167" s="31"/>
      <c r="BN167" s="31"/>
      <c r="BO167" s="31"/>
      <c r="BP167" s="31"/>
      <c r="BQ167" s="31"/>
      <c r="BR167" s="31"/>
      <c r="BS167" s="31"/>
      <c r="BT167" s="31"/>
      <c r="BU167" s="31"/>
      <c r="BV167" s="31"/>
      <c r="BW167" s="31">
        <v>20</v>
      </c>
      <c r="BX167" s="31">
        <v>20</v>
      </c>
      <c r="BY167" s="31">
        <v>16</v>
      </c>
      <c r="BZ167" s="31">
        <v>15</v>
      </c>
      <c r="CA167" s="31">
        <v>16</v>
      </c>
      <c r="CB167" s="118">
        <v>16</v>
      </c>
      <c r="CC167" s="118">
        <v>13</v>
      </c>
      <c r="CD167" s="118">
        <v>13</v>
      </c>
      <c r="CE167" s="118">
        <v>13</v>
      </c>
      <c r="CF167" s="118">
        <v>6</v>
      </c>
      <c r="CG167" s="139">
        <v>5</v>
      </c>
      <c r="CH167" s="118">
        <v>3</v>
      </c>
      <c r="CI167" s="65">
        <v>2</v>
      </c>
      <c r="CJ167" s="65">
        <v>2</v>
      </c>
      <c r="CK167" s="65">
        <v>2</v>
      </c>
      <c r="CL167" s="65">
        <v>3</v>
      </c>
      <c r="CM167" s="65">
        <v>2</v>
      </c>
      <c r="CN167" s="65">
        <v>2</v>
      </c>
      <c r="CO167" s="65">
        <v>2</v>
      </c>
      <c r="CP167" s="65">
        <v>2</v>
      </c>
      <c r="CQ167" s="65">
        <v>2</v>
      </c>
      <c r="CR167" s="24">
        <v>0</v>
      </c>
      <c r="CS167" s="30"/>
      <c r="CT167" s="30"/>
      <c r="CU167" s="30"/>
      <c r="CV167" s="30"/>
      <c r="CW167" s="30"/>
      <c r="CX167" s="30"/>
      <c r="CY167" s="30"/>
      <c r="CZ167" s="30"/>
      <c r="DA167" s="30"/>
      <c r="DB167" s="30"/>
      <c r="DC167" s="30"/>
      <c r="DD167" s="30"/>
      <c r="DE167" s="30"/>
      <c r="DF167" s="30"/>
      <c r="DG167" s="30"/>
      <c r="DH167" s="30"/>
      <c r="DI167" s="30"/>
      <c r="DJ167" s="30"/>
      <c r="DK167" s="30"/>
      <c r="DL167" s="30"/>
      <c r="DM167" s="30"/>
      <c r="DN167" s="30"/>
      <c r="DO167" s="30"/>
      <c r="DP167" s="30"/>
      <c r="DQ167" s="30"/>
      <c r="DR167" s="30"/>
      <c r="DS167" s="30"/>
      <c r="DT167" s="142"/>
      <c r="DU167" s="137"/>
      <c r="DV167" s="138"/>
      <c r="DW167" s="2">
        <v>17</v>
      </c>
    </row>
    <row r="168" spans="1:127" ht="20.25" hidden="1">
      <c r="A168" s="3">
        <v>1323</v>
      </c>
      <c r="B168" s="29" t="s">
        <v>56</v>
      </c>
      <c r="C168" s="29"/>
      <c r="D168" s="29">
        <v>42356</v>
      </c>
      <c r="E168" s="20"/>
      <c r="F168" s="20"/>
      <c r="G168" s="20"/>
      <c r="H168" s="4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0"/>
      <c r="Y168" s="20"/>
      <c r="Z168" s="20"/>
      <c r="AA168" s="20"/>
      <c r="AB168" s="20"/>
      <c r="AC168" s="20"/>
      <c r="AD168" s="20"/>
      <c r="AE168" s="20"/>
      <c r="AF168" s="20"/>
      <c r="AG168" s="20"/>
      <c r="AH168" s="20"/>
      <c r="AI168" s="20"/>
      <c r="AJ168" s="20"/>
      <c r="AK168" s="20"/>
      <c r="AL168" s="20"/>
      <c r="AM168" s="20"/>
      <c r="AN168" s="20"/>
      <c r="AO168" s="20"/>
      <c r="AP168" s="20"/>
      <c r="AQ168" s="20"/>
      <c r="AR168" s="20"/>
      <c r="AS168" s="20"/>
      <c r="AT168" s="20"/>
      <c r="AU168" s="20"/>
      <c r="AV168" s="20"/>
      <c r="AW168" s="20"/>
      <c r="AX168" s="20"/>
      <c r="AY168" s="20"/>
      <c r="AZ168" s="20"/>
      <c r="BA168" s="20"/>
      <c r="BB168" s="20"/>
      <c r="BC168" s="20"/>
      <c r="BD168" s="20"/>
      <c r="BE168" s="20"/>
      <c r="BF168" s="20"/>
      <c r="BG168" s="20"/>
      <c r="BH168" s="31"/>
      <c r="BI168" s="31"/>
      <c r="BJ168" s="31"/>
      <c r="BK168" s="31"/>
      <c r="BL168" s="31"/>
      <c r="BM168" s="31"/>
      <c r="BN168" s="31"/>
      <c r="BO168" s="31"/>
      <c r="BP168" s="31"/>
      <c r="BQ168" s="31"/>
      <c r="BR168" s="31"/>
      <c r="BS168" s="31"/>
      <c r="BT168" s="31"/>
      <c r="BU168" s="31"/>
      <c r="BV168" s="31"/>
      <c r="BW168" s="31"/>
      <c r="BX168" s="31">
        <v>10</v>
      </c>
      <c r="BY168" s="31">
        <v>6</v>
      </c>
      <c r="BZ168" s="31">
        <v>5</v>
      </c>
      <c r="CA168" s="31">
        <v>8</v>
      </c>
      <c r="CB168" s="118">
        <v>8</v>
      </c>
      <c r="CC168" s="118">
        <v>7</v>
      </c>
      <c r="CD168" s="118">
        <v>7</v>
      </c>
      <c r="CE168" s="118">
        <v>7</v>
      </c>
      <c r="CF168" s="118">
        <v>7</v>
      </c>
      <c r="CG168" s="118">
        <v>3</v>
      </c>
      <c r="CH168" s="24">
        <v>0</v>
      </c>
      <c r="CI168" s="30"/>
      <c r="CJ168" s="30"/>
      <c r="CK168" s="30"/>
      <c r="CL168" s="30"/>
      <c r="CM168" s="140">
        <v>1</v>
      </c>
      <c r="CN168" s="30">
        <v>0</v>
      </c>
      <c r="CO168" s="30"/>
      <c r="CP168" s="30"/>
      <c r="CQ168" s="30"/>
      <c r="CR168" s="30"/>
      <c r="CS168" s="30"/>
      <c r="CT168" s="30"/>
      <c r="CU168" s="30"/>
      <c r="CV168" s="30"/>
      <c r="CW168" s="30"/>
      <c r="CX168" s="30"/>
      <c r="CY168" s="30"/>
      <c r="CZ168" s="30"/>
      <c r="DA168" s="30"/>
      <c r="DB168" s="30"/>
      <c r="DC168" s="30"/>
      <c r="DD168" s="30"/>
      <c r="DE168" s="30"/>
      <c r="DF168" s="30"/>
      <c r="DG168" s="30"/>
      <c r="DH168" s="30"/>
      <c r="DI168" s="30"/>
      <c r="DJ168" s="30"/>
      <c r="DK168" s="30"/>
      <c r="DL168" s="30"/>
      <c r="DM168" s="30"/>
      <c r="DN168" s="30"/>
      <c r="DO168" s="30"/>
      <c r="DP168" s="30"/>
      <c r="DQ168" s="30"/>
      <c r="DR168" s="30"/>
      <c r="DS168" s="30"/>
      <c r="DT168" s="23"/>
      <c r="DU168" s="137"/>
      <c r="DV168" s="138"/>
      <c r="DW168" s="2">
        <v>11</v>
      </c>
    </row>
    <row r="169" spans="1:127" ht="20.25" hidden="1">
      <c r="A169" s="3">
        <v>1324</v>
      </c>
      <c r="B169" s="29"/>
      <c r="C169" s="29"/>
      <c r="D169" s="29">
        <v>42376</v>
      </c>
      <c r="E169" s="20"/>
      <c r="F169" s="20"/>
      <c r="G169" s="20"/>
      <c r="H169" s="4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0"/>
      <c r="Y169" s="20"/>
      <c r="Z169" s="20"/>
      <c r="AA169" s="20"/>
      <c r="AB169" s="20"/>
      <c r="AC169" s="20"/>
      <c r="AD169" s="20"/>
      <c r="AE169" s="20"/>
      <c r="AF169" s="20"/>
      <c r="AG169" s="20"/>
      <c r="AH169" s="20"/>
      <c r="AI169" s="20"/>
      <c r="AJ169" s="20"/>
      <c r="AK169" s="20"/>
      <c r="AL169" s="20"/>
      <c r="AM169" s="20"/>
      <c r="AN169" s="20"/>
      <c r="AO169" s="20"/>
      <c r="AP169" s="20"/>
      <c r="AQ169" s="20"/>
      <c r="AR169" s="20"/>
      <c r="AS169" s="20"/>
      <c r="AT169" s="20"/>
      <c r="AU169" s="20"/>
      <c r="AV169" s="20"/>
      <c r="AW169" s="20"/>
      <c r="AX169" s="20"/>
      <c r="AY169" s="20"/>
      <c r="AZ169" s="20"/>
      <c r="BA169" s="20"/>
      <c r="BB169" s="20"/>
      <c r="BC169" s="20"/>
      <c r="BD169" s="20"/>
      <c r="BE169" s="20"/>
      <c r="BF169" s="20"/>
      <c r="BG169" s="20"/>
      <c r="BH169" s="31"/>
      <c r="BI169" s="31"/>
      <c r="BJ169" s="31"/>
      <c r="BK169" s="31"/>
      <c r="BL169" s="31"/>
      <c r="BM169" s="31"/>
      <c r="BN169" s="31"/>
      <c r="BO169" s="31"/>
      <c r="BP169" s="31"/>
      <c r="BQ169" s="31"/>
      <c r="BR169" s="31"/>
      <c r="BS169" s="31"/>
      <c r="BT169" s="31"/>
      <c r="BU169" s="31"/>
      <c r="BV169" s="31"/>
      <c r="BW169" s="31"/>
      <c r="BX169" s="31">
        <v>16</v>
      </c>
      <c r="BY169" s="31">
        <v>12</v>
      </c>
      <c r="BZ169" s="31">
        <v>10</v>
      </c>
      <c r="CA169" s="31">
        <v>11</v>
      </c>
      <c r="CB169" s="31">
        <v>14</v>
      </c>
      <c r="CC169" s="31">
        <v>11</v>
      </c>
      <c r="CD169" s="118">
        <v>12</v>
      </c>
      <c r="CE169" s="118">
        <v>13</v>
      </c>
      <c r="CF169" s="118">
        <v>10</v>
      </c>
      <c r="CG169" s="118">
        <v>9</v>
      </c>
      <c r="CH169" s="24">
        <v>0</v>
      </c>
      <c r="CI169" s="30"/>
      <c r="CJ169" s="30"/>
      <c r="CK169" s="30"/>
      <c r="CL169" s="30"/>
      <c r="CM169" s="30"/>
      <c r="CN169" s="30"/>
      <c r="CO169" s="30"/>
      <c r="CP169" s="30"/>
      <c r="CQ169" s="30"/>
      <c r="CR169" s="30"/>
      <c r="CS169" s="30"/>
      <c r="CT169" s="30"/>
      <c r="CU169" s="30"/>
      <c r="CV169" s="30"/>
      <c r="CW169" s="30"/>
      <c r="CX169" s="30"/>
      <c r="CY169" s="30"/>
      <c r="CZ169" s="30"/>
      <c r="DA169" s="30"/>
      <c r="DB169" s="30"/>
      <c r="DC169" s="30"/>
      <c r="DD169" s="30"/>
      <c r="DE169" s="30"/>
      <c r="DF169" s="30"/>
      <c r="DG169" s="30"/>
      <c r="DH169" s="30"/>
      <c r="DI169" s="30"/>
      <c r="DJ169" s="30"/>
      <c r="DK169" s="30"/>
      <c r="DL169" s="30"/>
      <c r="DM169" s="30"/>
      <c r="DN169" s="30"/>
      <c r="DO169" s="30"/>
      <c r="DP169" s="30"/>
      <c r="DQ169" s="30"/>
      <c r="DR169" s="30"/>
      <c r="DS169" s="30"/>
      <c r="DT169" s="23"/>
      <c r="DU169" s="82"/>
      <c r="DV169" s="83"/>
      <c r="DW169" s="2">
        <v>4</v>
      </c>
    </row>
    <row r="170" spans="1:127" ht="20.25" hidden="1">
      <c r="A170" s="3">
        <v>1325</v>
      </c>
      <c r="B170" s="29"/>
      <c r="C170" s="29"/>
      <c r="D170" s="29">
        <v>42375</v>
      </c>
      <c r="E170" s="20"/>
      <c r="F170" s="20"/>
      <c r="G170" s="20"/>
      <c r="H170" s="4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0"/>
      <c r="Y170" s="20"/>
      <c r="Z170" s="20"/>
      <c r="AA170" s="20"/>
      <c r="AB170" s="20"/>
      <c r="AC170" s="20"/>
      <c r="AD170" s="20"/>
      <c r="AE170" s="20"/>
      <c r="AF170" s="20"/>
      <c r="AG170" s="20"/>
      <c r="AH170" s="20"/>
      <c r="AI170" s="20"/>
      <c r="AJ170" s="20"/>
      <c r="AK170" s="20"/>
      <c r="AL170" s="20"/>
      <c r="AM170" s="20"/>
      <c r="AN170" s="20"/>
      <c r="AO170" s="20"/>
      <c r="AP170" s="20"/>
      <c r="AQ170" s="20"/>
      <c r="AR170" s="20"/>
      <c r="AS170" s="20"/>
      <c r="AT170" s="20"/>
      <c r="AU170" s="20"/>
      <c r="AV170" s="20"/>
      <c r="AW170" s="20"/>
      <c r="AX170" s="20"/>
      <c r="AY170" s="20"/>
      <c r="AZ170" s="20"/>
      <c r="BA170" s="20"/>
      <c r="BB170" s="20"/>
      <c r="BC170" s="20"/>
      <c r="BD170" s="20"/>
      <c r="BE170" s="20"/>
      <c r="BF170" s="20"/>
      <c r="BG170" s="20"/>
      <c r="BH170" s="31"/>
      <c r="BI170" s="31"/>
      <c r="BJ170" s="31"/>
      <c r="BK170" s="31"/>
      <c r="BL170" s="31"/>
      <c r="BM170" s="31"/>
      <c r="BN170" s="31"/>
      <c r="BO170" s="31"/>
      <c r="BP170" s="31"/>
      <c r="BQ170" s="31"/>
      <c r="BR170" s="31"/>
      <c r="BS170" s="31"/>
      <c r="BT170" s="31"/>
      <c r="BU170" s="31"/>
      <c r="BV170" s="31"/>
      <c r="BW170" s="31"/>
      <c r="BX170" s="31"/>
      <c r="BY170" s="31">
        <v>12</v>
      </c>
      <c r="BZ170" s="31">
        <v>7</v>
      </c>
      <c r="CA170" s="31">
        <v>9</v>
      </c>
      <c r="CB170" s="31">
        <v>11</v>
      </c>
      <c r="CC170" s="31">
        <v>11</v>
      </c>
      <c r="CD170" s="118">
        <v>10</v>
      </c>
      <c r="CE170" s="118">
        <v>9</v>
      </c>
      <c r="CF170" s="118">
        <v>8</v>
      </c>
      <c r="CG170" s="118">
        <v>6</v>
      </c>
      <c r="CH170" s="24">
        <v>0</v>
      </c>
      <c r="CI170" s="30"/>
      <c r="CJ170" s="30"/>
      <c r="CK170" s="30"/>
      <c r="CL170" s="30"/>
      <c r="CM170" s="30"/>
      <c r="CN170" s="30"/>
      <c r="CO170" s="30"/>
      <c r="CP170" s="30"/>
      <c r="CQ170" s="30"/>
      <c r="CR170" s="30"/>
      <c r="CS170" s="30"/>
      <c r="CT170" s="30"/>
      <c r="CU170" s="30"/>
      <c r="CV170" s="30"/>
      <c r="CW170" s="30"/>
      <c r="CX170" s="30"/>
      <c r="CY170" s="30"/>
      <c r="CZ170" s="30"/>
      <c r="DA170" s="30"/>
      <c r="DB170" s="30"/>
      <c r="DC170" s="30"/>
      <c r="DD170" s="30"/>
      <c r="DE170" s="30"/>
      <c r="DF170" s="30"/>
      <c r="DG170" s="30"/>
      <c r="DH170" s="30"/>
      <c r="DI170" s="30"/>
      <c r="DJ170" s="30"/>
      <c r="DK170" s="30"/>
      <c r="DL170" s="30"/>
      <c r="DM170" s="30"/>
      <c r="DN170" s="30"/>
      <c r="DO170" s="30"/>
      <c r="DP170" s="30"/>
      <c r="DQ170" s="30"/>
      <c r="DR170" s="30"/>
      <c r="DS170" s="30"/>
      <c r="DT170" s="23"/>
      <c r="DU170" s="82"/>
      <c r="DV170" s="83"/>
      <c r="DW170" s="2">
        <v>4</v>
      </c>
    </row>
    <row r="171" spans="1:127" ht="20.25" hidden="1">
      <c r="A171" s="3">
        <v>1326</v>
      </c>
      <c r="B171" s="29"/>
      <c r="C171" s="29"/>
      <c r="D171" s="29">
        <v>42381</v>
      </c>
      <c r="E171" s="20"/>
      <c r="F171" s="20"/>
      <c r="G171" s="20"/>
      <c r="H171" s="4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0"/>
      <c r="Y171" s="20"/>
      <c r="Z171" s="20"/>
      <c r="AA171" s="20"/>
      <c r="AB171" s="20"/>
      <c r="AC171" s="20"/>
      <c r="AD171" s="20"/>
      <c r="AE171" s="20"/>
      <c r="AF171" s="20"/>
      <c r="AG171" s="20"/>
      <c r="AH171" s="20"/>
      <c r="AI171" s="20"/>
      <c r="AJ171" s="20"/>
      <c r="AK171" s="20"/>
      <c r="AL171" s="20"/>
      <c r="AM171" s="20"/>
      <c r="AN171" s="20"/>
      <c r="AO171" s="20"/>
      <c r="AP171" s="20"/>
      <c r="AQ171" s="20"/>
      <c r="AR171" s="20"/>
      <c r="AS171" s="20"/>
      <c r="AT171" s="20"/>
      <c r="AU171" s="20"/>
      <c r="AV171" s="20"/>
      <c r="AW171" s="20"/>
      <c r="AX171" s="20"/>
      <c r="AY171" s="20"/>
      <c r="AZ171" s="20"/>
      <c r="BA171" s="20"/>
      <c r="BB171" s="20"/>
      <c r="BC171" s="20"/>
      <c r="BD171" s="20"/>
      <c r="BE171" s="20"/>
      <c r="BF171" s="20"/>
      <c r="BG171" s="20"/>
      <c r="BH171" s="31"/>
      <c r="BI171" s="31"/>
      <c r="BJ171" s="31"/>
      <c r="BK171" s="31"/>
      <c r="BL171" s="31"/>
      <c r="BM171" s="31"/>
      <c r="BN171" s="31"/>
      <c r="BO171" s="31"/>
      <c r="BP171" s="31"/>
      <c r="BQ171" s="31"/>
      <c r="BR171" s="31"/>
      <c r="BS171" s="31"/>
      <c r="BT171" s="31"/>
      <c r="BU171" s="31"/>
      <c r="BV171" s="31"/>
      <c r="BW171" s="31"/>
      <c r="BX171" s="31"/>
      <c r="BY171" s="31"/>
      <c r="BZ171" s="31">
        <v>11</v>
      </c>
      <c r="CA171" s="31">
        <v>12</v>
      </c>
      <c r="CB171" s="31">
        <v>14</v>
      </c>
      <c r="CC171" s="31">
        <v>13</v>
      </c>
      <c r="CD171" s="31">
        <v>13</v>
      </c>
      <c r="CE171" s="118">
        <v>13</v>
      </c>
      <c r="CF171" s="118">
        <v>10</v>
      </c>
      <c r="CG171" s="118">
        <v>10</v>
      </c>
      <c r="CH171" s="118">
        <v>6</v>
      </c>
      <c r="CI171" s="118">
        <v>3</v>
      </c>
      <c r="CJ171" s="65">
        <v>1</v>
      </c>
      <c r="CK171" s="24">
        <v>0</v>
      </c>
      <c r="CL171" s="30"/>
      <c r="CM171" s="30"/>
      <c r="CN171" s="30"/>
      <c r="CO171" s="30"/>
      <c r="CP171" s="30"/>
      <c r="CQ171" s="30"/>
      <c r="CR171" s="30"/>
      <c r="CS171" s="30"/>
      <c r="CT171" s="30"/>
      <c r="CU171" s="30"/>
      <c r="CV171" s="30"/>
      <c r="CW171" s="30"/>
      <c r="CX171" s="30"/>
      <c r="CY171" s="30"/>
      <c r="CZ171" s="30"/>
      <c r="DA171" s="30"/>
      <c r="DB171" s="30"/>
      <c r="DC171" s="30"/>
      <c r="DD171" s="30"/>
      <c r="DE171" s="30"/>
      <c r="DF171" s="30"/>
      <c r="DG171" s="30"/>
      <c r="DH171" s="30"/>
      <c r="DI171" s="30"/>
      <c r="DJ171" s="30"/>
      <c r="DK171" s="30"/>
      <c r="DL171" s="30"/>
      <c r="DM171" s="30"/>
      <c r="DN171" s="30"/>
      <c r="DO171" s="30"/>
      <c r="DP171" s="30"/>
      <c r="DQ171" s="30"/>
      <c r="DR171" s="30"/>
      <c r="DS171" s="30"/>
      <c r="DT171" s="26"/>
      <c r="DU171" s="137"/>
      <c r="DV171" s="138"/>
      <c r="DW171" s="2">
        <v>5</v>
      </c>
    </row>
    <row r="172" spans="1:127" ht="20.25" hidden="1">
      <c r="A172" s="3">
        <v>1207</v>
      </c>
      <c r="B172" s="29"/>
      <c r="C172" s="29"/>
      <c r="D172" s="29">
        <v>42440</v>
      </c>
      <c r="E172" s="20"/>
      <c r="F172" s="20"/>
      <c r="G172" s="20"/>
      <c r="H172" s="4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0"/>
      <c r="Y172" s="20"/>
      <c r="Z172" s="20"/>
      <c r="AA172" s="20"/>
      <c r="AB172" s="20"/>
      <c r="AC172" s="20"/>
      <c r="AD172" s="20"/>
      <c r="AE172" s="20"/>
      <c r="AF172" s="20"/>
      <c r="AG172" s="20"/>
      <c r="AH172" s="20"/>
      <c r="AI172" s="20"/>
      <c r="AJ172" s="20"/>
      <c r="AK172" s="20"/>
      <c r="AL172" s="20"/>
      <c r="AM172" s="20"/>
      <c r="AN172" s="20"/>
      <c r="AO172" s="20"/>
      <c r="AP172" s="20"/>
      <c r="AQ172" s="20"/>
      <c r="AR172" s="20"/>
      <c r="AS172" s="20"/>
      <c r="AT172" s="20"/>
      <c r="AU172" s="20"/>
      <c r="AV172" s="20"/>
      <c r="AW172" s="20"/>
      <c r="AX172" s="20"/>
      <c r="AY172" s="20"/>
      <c r="AZ172" s="20"/>
      <c r="BA172" s="20"/>
      <c r="BB172" s="20"/>
      <c r="BC172" s="20"/>
      <c r="BD172" s="20"/>
      <c r="BE172" s="20"/>
      <c r="BF172" s="20"/>
      <c r="BG172" s="20"/>
      <c r="BH172" s="31"/>
      <c r="BI172" s="31"/>
      <c r="BJ172" s="31"/>
      <c r="BK172" s="31"/>
      <c r="BL172" s="31"/>
      <c r="BM172" s="31"/>
      <c r="BN172" s="31"/>
      <c r="BO172" s="31"/>
      <c r="BP172" s="31"/>
      <c r="BQ172" s="31"/>
      <c r="BR172" s="31"/>
      <c r="BS172" s="31"/>
      <c r="BT172" s="31"/>
      <c r="BU172" s="31"/>
      <c r="BV172" s="31"/>
      <c r="BW172" s="31"/>
      <c r="BX172" s="31"/>
      <c r="BY172" s="31"/>
      <c r="BZ172" s="31">
        <v>12</v>
      </c>
      <c r="CA172" s="31">
        <v>12</v>
      </c>
      <c r="CB172" s="31">
        <v>15</v>
      </c>
      <c r="CC172" s="31">
        <v>19</v>
      </c>
      <c r="CD172" s="31">
        <v>18</v>
      </c>
      <c r="CE172" s="31">
        <v>18</v>
      </c>
      <c r="CF172" s="31">
        <v>13</v>
      </c>
      <c r="CG172" s="31">
        <v>14</v>
      </c>
      <c r="CH172" s="31">
        <v>13</v>
      </c>
      <c r="CI172" s="31">
        <v>12</v>
      </c>
      <c r="CJ172" s="31">
        <v>13</v>
      </c>
      <c r="CK172" s="31">
        <v>13</v>
      </c>
      <c r="CL172" s="31">
        <v>13</v>
      </c>
      <c r="CM172" s="31">
        <v>12</v>
      </c>
      <c r="CN172" s="118">
        <v>12</v>
      </c>
      <c r="CO172" s="118">
        <v>9</v>
      </c>
      <c r="CP172" s="118">
        <v>2</v>
      </c>
      <c r="CQ172" s="118">
        <v>2</v>
      </c>
      <c r="CR172" s="118">
        <v>2</v>
      </c>
      <c r="CS172" s="118">
        <v>2</v>
      </c>
      <c r="CT172" s="118">
        <v>2</v>
      </c>
      <c r="CU172" s="24">
        <v>0</v>
      </c>
      <c r="CV172" s="30"/>
      <c r="CW172" s="30"/>
      <c r="CX172" s="30">
        <v>0</v>
      </c>
      <c r="CY172" s="30"/>
      <c r="CZ172" s="30"/>
      <c r="DA172" s="30"/>
      <c r="DB172" s="30"/>
      <c r="DC172" s="30"/>
      <c r="DD172" s="30"/>
      <c r="DE172" s="30"/>
      <c r="DF172" s="30"/>
      <c r="DG172" s="30"/>
      <c r="DH172" s="30"/>
      <c r="DI172" s="30"/>
      <c r="DJ172" s="30"/>
      <c r="DK172" s="30"/>
      <c r="DL172" s="30"/>
      <c r="DM172" s="30"/>
      <c r="DN172" s="30"/>
      <c r="DO172" s="30"/>
      <c r="DP172" s="30"/>
      <c r="DQ172" s="30"/>
      <c r="DR172" s="30"/>
      <c r="DS172" s="30"/>
      <c r="DT172" s="26"/>
      <c r="DU172" s="137"/>
      <c r="DV172" s="138"/>
      <c r="DW172" s="2">
        <v>7</v>
      </c>
    </row>
    <row r="173" spans="1:127" ht="20.25" hidden="1">
      <c r="A173" s="3">
        <v>1327</v>
      </c>
      <c r="B173" s="29"/>
      <c r="C173" s="29"/>
      <c r="D173" s="29">
        <v>42382</v>
      </c>
      <c r="E173" s="20"/>
      <c r="F173" s="20"/>
      <c r="G173" s="20"/>
      <c r="H173" s="4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0"/>
      <c r="Y173" s="20"/>
      <c r="Z173" s="20"/>
      <c r="AA173" s="20"/>
      <c r="AB173" s="20"/>
      <c r="AC173" s="20"/>
      <c r="AD173" s="20"/>
      <c r="AE173" s="20"/>
      <c r="AF173" s="20"/>
      <c r="AG173" s="20"/>
      <c r="AH173" s="20"/>
      <c r="AI173" s="20"/>
      <c r="AJ173" s="20"/>
      <c r="AK173" s="20"/>
      <c r="AL173" s="20"/>
      <c r="AM173" s="20"/>
      <c r="AN173" s="20"/>
      <c r="AO173" s="20"/>
      <c r="AP173" s="20"/>
      <c r="AQ173" s="20"/>
      <c r="AR173" s="20"/>
      <c r="AS173" s="20"/>
      <c r="AT173" s="20"/>
      <c r="AU173" s="20"/>
      <c r="AV173" s="20"/>
      <c r="AW173" s="20"/>
      <c r="AX173" s="20"/>
      <c r="AY173" s="20"/>
      <c r="AZ173" s="20"/>
      <c r="BA173" s="20"/>
      <c r="BB173" s="20"/>
      <c r="BC173" s="20"/>
      <c r="BD173" s="20"/>
      <c r="BE173" s="20"/>
      <c r="BF173" s="20"/>
      <c r="BG173" s="20"/>
      <c r="BH173" s="31"/>
      <c r="BI173" s="31"/>
      <c r="BJ173" s="31"/>
      <c r="BK173" s="31"/>
      <c r="BL173" s="31"/>
      <c r="BM173" s="31"/>
      <c r="BN173" s="31"/>
      <c r="BO173" s="31"/>
      <c r="BP173" s="31"/>
      <c r="BQ173" s="31"/>
      <c r="BR173" s="31"/>
      <c r="BS173" s="31"/>
      <c r="BT173" s="31"/>
      <c r="BU173" s="31"/>
      <c r="BV173" s="31"/>
      <c r="BW173" s="31"/>
      <c r="BX173" s="31"/>
      <c r="BY173" s="31"/>
      <c r="BZ173" s="31"/>
      <c r="CA173" s="31">
        <v>13</v>
      </c>
      <c r="CB173" s="31">
        <v>8</v>
      </c>
      <c r="CC173" s="31">
        <v>13</v>
      </c>
      <c r="CD173" s="31">
        <v>13</v>
      </c>
      <c r="CE173" s="118">
        <v>14</v>
      </c>
      <c r="CF173" s="118">
        <v>11</v>
      </c>
      <c r="CG173" s="118">
        <v>10</v>
      </c>
      <c r="CH173" s="118">
        <v>2</v>
      </c>
      <c r="CI173" s="118">
        <v>3</v>
      </c>
      <c r="CJ173" s="118">
        <v>2</v>
      </c>
      <c r="CK173" s="24">
        <v>0</v>
      </c>
      <c r="CL173" s="30"/>
      <c r="CM173" s="30"/>
      <c r="CN173" s="30"/>
      <c r="CO173" s="30"/>
      <c r="CP173" s="30"/>
      <c r="CQ173" s="30"/>
      <c r="CR173" s="30"/>
      <c r="CS173" s="30"/>
      <c r="CT173" s="30"/>
      <c r="CU173" s="30"/>
      <c r="CV173" s="30"/>
      <c r="CW173" s="30"/>
      <c r="CX173" s="30"/>
      <c r="CY173" s="30"/>
      <c r="CZ173" s="30"/>
      <c r="DA173" s="30"/>
      <c r="DB173" s="30"/>
      <c r="DC173" s="30"/>
      <c r="DD173" s="30"/>
      <c r="DE173" s="30"/>
      <c r="DF173" s="30"/>
      <c r="DG173" s="30"/>
      <c r="DH173" s="30"/>
      <c r="DI173" s="30"/>
      <c r="DJ173" s="30"/>
      <c r="DK173" s="30"/>
      <c r="DL173" s="30"/>
      <c r="DM173" s="30"/>
      <c r="DN173" s="30"/>
      <c r="DO173" s="30"/>
      <c r="DP173" s="30"/>
      <c r="DQ173" s="30"/>
      <c r="DR173" s="30"/>
      <c r="DS173" s="30"/>
      <c r="DT173" s="26"/>
      <c r="DU173" s="137"/>
      <c r="DV173" s="138"/>
      <c r="DW173" s="2">
        <v>5</v>
      </c>
    </row>
    <row r="174" spans="1:127" ht="20.25" hidden="1">
      <c r="A174" s="3">
        <v>1328</v>
      </c>
      <c r="B174" s="29"/>
      <c r="C174" s="29"/>
      <c r="D174" s="29">
        <v>42389</v>
      </c>
      <c r="E174" s="20"/>
      <c r="F174" s="20"/>
      <c r="G174" s="20"/>
      <c r="H174" s="4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0"/>
      <c r="Y174" s="20"/>
      <c r="Z174" s="20"/>
      <c r="AA174" s="20"/>
      <c r="AB174" s="20"/>
      <c r="AC174" s="20"/>
      <c r="AD174" s="20"/>
      <c r="AE174" s="20"/>
      <c r="AF174" s="20"/>
      <c r="AG174" s="20"/>
      <c r="AH174" s="20"/>
      <c r="AI174" s="20"/>
      <c r="AJ174" s="20"/>
      <c r="AK174" s="20"/>
      <c r="AL174" s="20"/>
      <c r="AM174" s="20"/>
      <c r="AN174" s="20"/>
      <c r="AO174" s="20"/>
      <c r="AP174" s="20"/>
      <c r="AQ174" s="20"/>
      <c r="AR174" s="20"/>
      <c r="AS174" s="20"/>
      <c r="AT174" s="20"/>
      <c r="AU174" s="20"/>
      <c r="AV174" s="20"/>
      <c r="AW174" s="20"/>
      <c r="AX174" s="20"/>
      <c r="AY174" s="20"/>
      <c r="AZ174" s="20"/>
      <c r="BA174" s="20"/>
      <c r="BB174" s="20"/>
      <c r="BC174" s="20"/>
      <c r="BD174" s="20"/>
      <c r="BE174" s="20"/>
      <c r="BF174" s="20"/>
      <c r="BG174" s="20"/>
      <c r="BH174" s="31"/>
      <c r="BI174" s="31"/>
      <c r="BJ174" s="31"/>
      <c r="BK174" s="31"/>
      <c r="BL174" s="31"/>
      <c r="BM174" s="31"/>
      <c r="BN174" s="31"/>
      <c r="BO174" s="31"/>
      <c r="BP174" s="31"/>
      <c r="BQ174" s="31"/>
      <c r="BR174" s="31"/>
      <c r="BS174" s="31"/>
      <c r="BT174" s="31"/>
      <c r="BU174" s="31"/>
      <c r="BV174" s="31"/>
      <c r="BW174" s="31"/>
      <c r="BX174" s="31"/>
      <c r="BY174" s="31"/>
      <c r="BZ174" s="31"/>
      <c r="CA174" s="31">
        <v>13</v>
      </c>
      <c r="CB174" s="31">
        <v>17</v>
      </c>
      <c r="CC174" s="31">
        <v>18</v>
      </c>
      <c r="CD174" s="31">
        <v>18</v>
      </c>
      <c r="CE174" s="118">
        <v>19</v>
      </c>
      <c r="CF174" s="118">
        <v>18</v>
      </c>
      <c r="CG174" s="118">
        <v>12</v>
      </c>
      <c r="CH174" s="118">
        <v>12</v>
      </c>
      <c r="CI174" s="118">
        <v>7</v>
      </c>
      <c r="CJ174" s="118">
        <v>6</v>
      </c>
      <c r="CK174" s="65">
        <v>2</v>
      </c>
      <c r="CL174" s="65">
        <v>3</v>
      </c>
      <c r="CM174" s="65">
        <v>1</v>
      </c>
      <c r="CN174" s="65">
        <v>1</v>
      </c>
      <c r="CO174" s="65">
        <v>1</v>
      </c>
      <c r="CP174" s="24">
        <v>0</v>
      </c>
      <c r="CQ174" s="30"/>
      <c r="CR174" s="30"/>
      <c r="CS174" s="30"/>
      <c r="CT174" s="30"/>
      <c r="CU174" s="30"/>
      <c r="CV174" s="30"/>
      <c r="CW174" s="30"/>
      <c r="CX174" s="30"/>
      <c r="CY174" s="30"/>
      <c r="CZ174" s="30"/>
      <c r="DA174" s="30"/>
      <c r="DB174" s="30"/>
      <c r="DC174" s="30"/>
      <c r="DD174" s="30"/>
      <c r="DE174" s="30"/>
      <c r="DF174" s="30"/>
      <c r="DG174" s="30"/>
      <c r="DH174" s="30"/>
      <c r="DI174" s="30"/>
      <c r="DJ174" s="30"/>
      <c r="DK174" s="30"/>
      <c r="DL174" s="30"/>
      <c r="DM174" s="30"/>
      <c r="DN174" s="30"/>
      <c r="DO174" s="30"/>
      <c r="DP174" s="30"/>
      <c r="DQ174" s="30"/>
      <c r="DR174" s="30"/>
      <c r="DS174" s="30"/>
      <c r="DT174" s="26"/>
      <c r="DU174" s="137"/>
      <c r="DV174" s="138"/>
      <c r="DW174" s="2">
        <v>9</v>
      </c>
    </row>
    <row r="175" spans="1:127" ht="20.25" hidden="1">
      <c r="A175" s="3">
        <v>1329</v>
      </c>
      <c r="B175" s="29"/>
      <c r="C175" s="29"/>
      <c r="D175" s="29">
        <v>42391</v>
      </c>
      <c r="E175" s="20"/>
      <c r="F175" s="20"/>
      <c r="G175" s="20"/>
      <c r="H175" s="4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0"/>
      <c r="Y175" s="20"/>
      <c r="Z175" s="20"/>
      <c r="AA175" s="20"/>
      <c r="AB175" s="20"/>
      <c r="AC175" s="20"/>
      <c r="AD175" s="20"/>
      <c r="AE175" s="20"/>
      <c r="AF175" s="20"/>
      <c r="AG175" s="20"/>
      <c r="AH175" s="20"/>
      <c r="AI175" s="20"/>
      <c r="AJ175" s="20"/>
      <c r="AK175" s="20"/>
      <c r="AL175" s="20"/>
      <c r="AM175" s="20"/>
      <c r="AN175" s="20"/>
      <c r="AO175" s="20"/>
      <c r="AP175" s="20"/>
      <c r="AQ175" s="20"/>
      <c r="AR175" s="20"/>
      <c r="AS175" s="20"/>
      <c r="AT175" s="20"/>
      <c r="AU175" s="20"/>
      <c r="AV175" s="20"/>
      <c r="AW175" s="20"/>
      <c r="AX175" s="20"/>
      <c r="AY175" s="20"/>
      <c r="AZ175" s="20"/>
      <c r="BA175" s="20"/>
      <c r="BB175" s="20"/>
      <c r="BC175" s="20"/>
      <c r="BD175" s="20"/>
      <c r="BE175" s="20"/>
      <c r="BF175" s="20"/>
      <c r="BG175" s="20"/>
      <c r="BH175" s="31"/>
      <c r="BI175" s="31"/>
      <c r="BJ175" s="31"/>
      <c r="BK175" s="31"/>
      <c r="BL175" s="31"/>
      <c r="BM175" s="31"/>
      <c r="BN175" s="31"/>
      <c r="BO175" s="31"/>
      <c r="BP175" s="31"/>
      <c r="BQ175" s="31"/>
      <c r="BR175" s="31"/>
      <c r="BS175" s="31"/>
      <c r="BT175" s="31"/>
      <c r="BU175" s="31"/>
      <c r="BV175" s="31"/>
      <c r="BW175" s="31"/>
      <c r="BX175" s="31"/>
      <c r="BY175" s="31"/>
      <c r="BZ175" s="31"/>
      <c r="CA175" s="31"/>
      <c r="CB175" s="31">
        <v>17</v>
      </c>
      <c r="CC175" s="31">
        <v>21</v>
      </c>
      <c r="CD175" s="31">
        <v>21</v>
      </c>
      <c r="CE175" s="31">
        <v>12</v>
      </c>
      <c r="CF175" s="118">
        <v>11</v>
      </c>
      <c r="CG175" s="118">
        <v>12</v>
      </c>
      <c r="CH175" s="118">
        <v>8</v>
      </c>
      <c r="CI175" s="118">
        <v>7</v>
      </c>
      <c r="CJ175" s="118">
        <v>4</v>
      </c>
      <c r="CK175" s="65">
        <v>2</v>
      </c>
      <c r="CL175" s="65">
        <v>1</v>
      </c>
      <c r="CM175" s="65">
        <v>1</v>
      </c>
      <c r="CN175" s="65">
        <v>1</v>
      </c>
      <c r="CO175" s="24">
        <v>0</v>
      </c>
      <c r="CP175" s="30"/>
      <c r="CQ175" s="30"/>
      <c r="CR175" s="30"/>
      <c r="CS175" s="30"/>
      <c r="CT175" s="30"/>
      <c r="CU175" s="30"/>
      <c r="CV175" s="30"/>
      <c r="CW175" s="30"/>
      <c r="CX175" s="30"/>
      <c r="CY175" s="30"/>
      <c r="CZ175" s="30"/>
      <c r="DA175" s="30"/>
      <c r="DB175" s="30"/>
      <c r="DC175" s="30"/>
      <c r="DD175" s="30"/>
      <c r="DE175" s="30"/>
      <c r="DF175" s="30"/>
      <c r="DG175" s="30"/>
      <c r="DH175" s="30"/>
      <c r="DI175" s="30"/>
      <c r="DJ175" s="30"/>
      <c r="DK175" s="30"/>
      <c r="DL175" s="30"/>
      <c r="DM175" s="30"/>
      <c r="DN175" s="30"/>
      <c r="DO175" s="30"/>
      <c r="DP175" s="30"/>
      <c r="DQ175" s="30"/>
      <c r="DR175" s="30"/>
      <c r="DS175" s="30"/>
      <c r="DT175" s="26"/>
      <c r="DU175" s="137"/>
      <c r="DV175" s="138"/>
      <c r="DW175" s="2">
        <v>7</v>
      </c>
    </row>
    <row r="176" spans="1:127" ht="20.25" hidden="1">
      <c r="A176" s="3">
        <v>1208</v>
      </c>
      <c r="B176" s="29"/>
      <c r="C176" s="29"/>
      <c r="D176" s="29">
        <v>42401</v>
      </c>
      <c r="E176" s="20"/>
      <c r="F176" s="20"/>
      <c r="G176" s="20"/>
      <c r="H176" s="4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0"/>
      <c r="Y176" s="20"/>
      <c r="Z176" s="20"/>
      <c r="AA176" s="20"/>
      <c r="AB176" s="20"/>
      <c r="AC176" s="20"/>
      <c r="AD176" s="20"/>
      <c r="AE176" s="20"/>
      <c r="AF176" s="20"/>
      <c r="AG176" s="20"/>
      <c r="AH176" s="20"/>
      <c r="AI176" s="20"/>
      <c r="AJ176" s="20"/>
      <c r="AK176" s="20"/>
      <c r="AL176" s="20"/>
      <c r="AM176" s="20"/>
      <c r="AN176" s="20"/>
      <c r="AO176" s="20"/>
      <c r="AP176" s="20"/>
      <c r="AQ176" s="20"/>
      <c r="AR176" s="20"/>
      <c r="AS176" s="20"/>
      <c r="AT176" s="20"/>
      <c r="AU176" s="20"/>
      <c r="AV176" s="20"/>
      <c r="AW176" s="20"/>
      <c r="AX176" s="20"/>
      <c r="AY176" s="20"/>
      <c r="AZ176" s="20"/>
      <c r="BA176" s="20"/>
      <c r="BB176" s="20"/>
      <c r="BC176" s="20"/>
      <c r="BD176" s="20"/>
      <c r="BE176" s="20"/>
      <c r="BF176" s="20"/>
      <c r="BG176" s="20"/>
      <c r="BH176" s="31"/>
      <c r="BI176" s="31"/>
      <c r="BJ176" s="31"/>
      <c r="BK176" s="31"/>
      <c r="BL176" s="31"/>
      <c r="BM176" s="31"/>
      <c r="BN176" s="31"/>
      <c r="BO176" s="31"/>
      <c r="BP176" s="31"/>
      <c r="BQ176" s="31"/>
      <c r="BR176" s="31"/>
      <c r="BS176" s="31"/>
      <c r="BT176" s="31"/>
      <c r="BU176" s="31"/>
      <c r="BV176" s="31"/>
      <c r="BW176" s="31"/>
      <c r="BX176" s="31"/>
      <c r="BY176" s="31"/>
      <c r="BZ176" s="31"/>
      <c r="CA176" s="31"/>
      <c r="CB176" s="31"/>
      <c r="CC176" s="31"/>
      <c r="CD176" s="31"/>
      <c r="CE176" s="31"/>
      <c r="CF176" s="31"/>
      <c r="CG176" s="31"/>
      <c r="CH176" s="31"/>
      <c r="CI176" s="118">
        <v>13</v>
      </c>
      <c r="CJ176" s="118">
        <v>9</v>
      </c>
      <c r="CK176" s="65">
        <v>8</v>
      </c>
      <c r="CL176" s="65">
        <v>7</v>
      </c>
      <c r="CM176" s="65">
        <v>6</v>
      </c>
      <c r="CN176" s="65">
        <v>4</v>
      </c>
      <c r="CO176" s="65">
        <v>3</v>
      </c>
      <c r="CP176" s="65">
        <v>1</v>
      </c>
      <c r="CQ176" s="65">
        <v>2</v>
      </c>
      <c r="CR176" s="65">
        <v>1</v>
      </c>
      <c r="CS176" s="65">
        <v>1</v>
      </c>
      <c r="CT176" s="65">
        <v>1</v>
      </c>
      <c r="CU176" s="24">
        <v>0</v>
      </c>
      <c r="CV176" s="30"/>
      <c r="CW176" s="30"/>
      <c r="CX176" s="30">
        <v>0</v>
      </c>
      <c r="CY176" s="30"/>
      <c r="CZ176" s="30"/>
      <c r="DA176" s="30"/>
      <c r="DB176" s="30"/>
      <c r="DC176" s="30"/>
      <c r="DD176" s="30"/>
      <c r="DE176" s="30"/>
      <c r="DF176" s="30"/>
      <c r="DG176" s="30"/>
      <c r="DH176" s="30"/>
      <c r="DI176" s="30"/>
      <c r="DJ176" s="30"/>
      <c r="DK176" s="30"/>
      <c r="DL176" s="30"/>
      <c r="DM176" s="30"/>
      <c r="DN176" s="30"/>
      <c r="DO176" s="30"/>
      <c r="DP176" s="30"/>
      <c r="DQ176" s="30"/>
      <c r="DR176" s="30"/>
      <c r="DS176" s="30"/>
      <c r="DT176" s="26"/>
      <c r="DU176" s="137"/>
      <c r="DV176" s="138"/>
      <c r="DW176" s="2">
        <v>13</v>
      </c>
    </row>
    <row r="177" spans="1:127" ht="20.25" hidden="1">
      <c r="A177" s="3">
        <v>1330</v>
      </c>
      <c r="B177" s="29"/>
      <c r="C177" s="29"/>
      <c r="D177" s="29">
        <v>42395</v>
      </c>
      <c r="E177" s="20"/>
      <c r="F177" s="20"/>
      <c r="G177" s="20"/>
      <c r="H177" s="4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0"/>
      <c r="Y177" s="20"/>
      <c r="Z177" s="20"/>
      <c r="AA177" s="20"/>
      <c r="AB177" s="20"/>
      <c r="AC177" s="20"/>
      <c r="AD177" s="20"/>
      <c r="AE177" s="20"/>
      <c r="AF177" s="20"/>
      <c r="AG177" s="20"/>
      <c r="AH177" s="20"/>
      <c r="AI177" s="20"/>
      <c r="AJ177" s="20"/>
      <c r="AK177" s="20"/>
      <c r="AL177" s="20"/>
      <c r="AM177" s="20"/>
      <c r="AN177" s="20"/>
      <c r="AO177" s="20"/>
      <c r="AP177" s="20"/>
      <c r="AQ177" s="20"/>
      <c r="AR177" s="20"/>
      <c r="AS177" s="20"/>
      <c r="AT177" s="20"/>
      <c r="AU177" s="20"/>
      <c r="AV177" s="20"/>
      <c r="AW177" s="20"/>
      <c r="AX177" s="20"/>
      <c r="AY177" s="20"/>
      <c r="AZ177" s="20"/>
      <c r="BA177" s="20"/>
      <c r="BB177" s="20"/>
      <c r="BC177" s="20"/>
      <c r="BD177" s="20"/>
      <c r="BE177" s="20"/>
      <c r="BF177" s="20"/>
      <c r="BG177" s="20"/>
      <c r="BH177" s="31"/>
      <c r="BI177" s="31"/>
      <c r="BJ177" s="31"/>
      <c r="BK177" s="31"/>
      <c r="BL177" s="31"/>
      <c r="BM177" s="31"/>
      <c r="BN177" s="31"/>
      <c r="BO177" s="31"/>
      <c r="BP177" s="31"/>
      <c r="BQ177" s="31"/>
      <c r="BR177" s="31"/>
      <c r="BS177" s="31"/>
      <c r="BT177" s="31"/>
      <c r="BU177" s="31"/>
      <c r="BV177" s="31"/>
      <c r="BW177" s="31"/>
      <c r="BX177" s="31"/>
      <c r="BY177" s="31"/>
      <c r="BZ177" s="31"/>
      <c r="CA177" s="31"/>
      <c r="CB177" s="31">
        <v>12</v>
      </c>
      <c r="CC177" s="31">
        <v>12</v>
      </c>
      <c r="CD177" s="31">
        <v>15</v>
      </c>
      <c r="CE177" s="31">
        <v>20</v>
      </c>
      <c r="CF177" s="31">
        <v>18</v>
      </c>
      <c r="CG177" s="118">
        <v>19</v>
      </c>
      <c r="CH177" s="118">
        <v>13</v>
      </c>
      <c r="CI177" s="118">
        <v>12</v>
      </c>
      <c r="CJ177" s="118">
        <v>7</v>
      </c>
      <c r="CK177" s="65">
        <v>5</v>
      </c>
      <c r="CL177" s="65">
        <v>6</v>
      </c>
      <c r="CM177" s="65">
        <v>4</v>
      </c>
      <c r="CN177" s="65">
        <v>2</v>
      </c>
      <c r="CO177" s="65">
        <v>1</v>
      </c>
      <c r="CP177" s="65">
        <v>2</v>
      </c>
      <c r="CQ177" s="65">
        <v>1</v>
      </c>
      <c r="CR177" s="24">
        <v>0</v>
      </c>
      <c r="CS177" s="30"/>
      <c r="CT177" s="30"/>
      <c r="CU177" s="30"/>
      <c r="CV177" s="30"/>
      <c r="CW177" s="30"/>
      <c r="CX177" s="30"/>
      <c r="CY177" s="30"/>
      <c r="CZ177" s="30"/>
      <c r="DA177" s="30"/>
      <c r="DB177" s="30"/>
      <c r="DC177" s="30"/>
      <c r="DD177" s="30"/>
      <c r="DE177" s="30"/>
      <c r="DF177" s="30"/>
      <c r="DG177" s="30"/>
      <c r="DH177" s="30"/>
      <c r="DI177" s="30"/>
      <c r="DJ177" s="30"/>
      <c r="DK177" s="30"/>
      <c r="DL177" s="30"/>
      <c r="DM177" s="30"/>
      <c r="DN177" s="30"/>
      <c r="DO177" s="30"/>
      <c r="DP177" s="30"/>
      <c r="DQ177" s="30"/>
      <c r="DR177" s="30"/>
      <c r="DS177" s="30"/>
      <c r="DT177" s="142"/>
      <c r="DU177" s="137"/>
      <c r="DV177" s="138"/>
      <c r="DW177" s="2">
        <v>11</v>
      </c>
    </row>
    <row r="178" spans="1:127" ht="20.25" hidden="1">
      <c r="A178" s="3">
        <v>1331</v>
      </c>
      <c r="B178" s="29"/>
      <c r="C178" s="29"/>
      <c r="D178" s="29">
        <v>42401</v>
      </c>
      <c r="E178" s="20"/>
      <c r="F178" s="20"/>
      <c r="G178" s="20"/>
      <c r="H178" s="4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0"/>
      <c r="Y178" s="20"/>
      <c r="Z178" s="20"/>
      <c r="AA178" s="20"/>
      <c r="AB178" s="20"/>
      <c r="AC178" s="20"/>
      <c r="AD178" s="20"/>
      <c r="AE178" s="20"/>
      <c r="AF178" s="20"/>
      <c r="AG178" s="20"/>
      <c r="AH178" s="20"/>
      <c r="AI178" s="20"/>
      <c r="AJ178" s="20"/>
      <c r="AK178" s="20"/>
      <c r="AL178" s="20"/>
      <c r="AM178" s="20"/>
      <c r="AN178" s="20"/>
      <c r="AO178" s="20"/>
      <c r="AP178" s="20"/>
      <c r="AQ178" s="20"/>
      <c r="AR178" s="20"/>
      <c r="AS178" s="20"/>
      <c r="AT178" s="20"/>
      <c r="AU178" s="20"/>
      <c r="AV178" s="20"/>
      <c r="AW178" s="20"/>
      <c r="AX178" s="20"/>
      <c r="AY178" s="20"/>
      <c r="AZ178" s="20"/>
      <c r="BA178" s="20"/>
      <c r="BB178" s="20"/>
      <c r="BC178" s="20"/>
      <c r="BD178" s="20"/>
      <c r="BE178" s="20"/>
      <c r="BF178" s="20"/>
      <c r="BG178" s="20"/>
      <c r="BH178" s="31"/>
      <c r="BI178" s="31"/>
      <c r="BJ178" s="31"/>
      <c r="BK178" s="31"/>
      <c r="BL178" s="31"/>
      <c r="BM178" s="31"/>
      <c r="BN178" s="31"/>
      <c r="BO178" s="31"/>
      <c r="BP178" s="31"/>
      <c r="BQ178" s="31"/>
      <c r="BR178" s="31"/>
      <c r="BS178" s="31"/>
      <c r="BT178" s="31"/>
      <c r="BU178" s="31"/>
      <c r="BV178" s="31"/>
      <c r="BW178" s="31"/>
      <c r="BX178" s="31"/>
      <c r="BY178" s="31"/>
      <c r="BZ178" s="31"/>
      <c r="CA178" s="31"/>
      <c r="CB178" s="31">
        <v>10</v>
      </c>
      <c r="CC178" s="31">
        <v>10</v>
      </c>
      <c r="CD178" s="31">
        <v>10</v>
      </c>
      <c r="CE178" s="31">
        <v>10</v>
      </c>
      <c r="CF178" s="31">
        <v>10</v>
      </c>
      <c r="CG178" s="118">
        <v>13</v>
      </c>
      <c r="CH178" s="118">
        <v>9</v>
      </c>
      <c r="CI178" s="118">
        <v>5</v>
      </c>
      <c r="CJ178" s="118">
        <v>3</v>
      </c>
      <c r="CK178" s="118">
        <v>3</v>
      </c>
      <c r="CL178" s="118">
        <v>0</v>
      </c>
      <c r="CM178" s="140">
        <v>1</v>
      </c>
      <c r="CN178" s="140">
        <v>2</v>
      </c>
      <c r="CO178" s="140">
        <v>3</v>
      </c>
      <c r="CP178" s="140">
        <v>2</v>
      </c>
      <c r="CQ178" s="140">
        <v>1</v>
      </c>
      <c r="CR178" s="140">
        <v>1</v>
      </c>
      <c r="CS178" s="140">
        <v>1</v>
      </c>
      <c r="CT178" s="140">
        <v>1</v>
      </c>
      <c r="CU178" s="140">
        <v>1</v>
      </c>
      <c r="CV178" s="140">
        <v>1</v>
      </c>
      <c r="CW178" s="140">
        <v>1</v>
      </c>
      <c r="CX178" s="140">
        <v>1</v>
      </c>
      <c r="CY178" s="30">
        <v>0</v>
      </c>
      <c r="CZ178" s="30"/>
      <c r="DA178" s="30"/>
      <c r="DB178" s="30"/>
      <c r="DC178" s="30"/>
      <c r="DD178" s="30"/>
      <c r="DE178" s="30"/>
      <c r="DF178" s="30"/>
      <c r="DG178" s="30"/>
      <c r="DH178" s="30"/>
      <c r="DI178" s="30"/>
      <c r="DJ178" s="30"/>
      <c r="DK178" s="30"/>
      <c r="DL178" s="30"/>
      <c r="DM178" s="30"/>
      <c r="DN178" s="30"/>
      <c r="DO178" s="30"/>
      <c r="DP178" s="30"/>
      <c r="DQ178" s="30"/>
      <c r="DR178" s="30"/>
      <c r="DS178" s="30"/>
      <c r="DT178" s="142"/>
      <c r="DU178" s="137"/>
      <c r="DV178" s="138"/>
      <c r="DW178" s="2">
        <v>17</v>
      </c>
    </row>
    <row r="179" spans="1:127" ht="20.25" hidden="1">
      <c r="A179" s="3">
        <v>1332</v>
      </c>
      <c r="B179" s="29"/>
      <c r="C179" s="29"/>
      <c r="D179" s="29">
        <v>42408</v>
      </c>
      <c r="E179" s="20"/>
      <c r="F179" s="20"/>
      <c r="G179" s="20"/>
      <c r="H179" s="4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0"/>
      <c r="Y179" s="20"/>
      <c r="Z179" s="20"/>
      <c r="AA179" s="20"/>
      <c r="AB179" s="20"/>
      <c r="AC179" s="20"/>
      <c r="AD179" s="20"/>
      <c r="AE179" s="20"/>
      <c r="AF179" s="20"/>
      <c r="AG179" s="20"/>
      <c r="AH179" s="20"/>
      <c r="AI179" s="20"/>
      <c r="AJ179" s="20"/>
      <c r="AK179" s="20"/>
      <c r="AL179" s="20"/>
      <c r="AM179" s="20"/>
      <c r="AN179" s="20"/>
      <c r="AO179" s="20"/>
      <c r="AP179" s="20"/>
      <c r="AQ179" s="20"/>
      <c r="AR179" s="20"/>
      <c r="AS179" s="20"/>
      <c r="AT179" s="20"/>
      <c r="AU179" s="20"/>
      <c r="AV179" s="20"/>
      <c r="AW179" s="20"/>
      <c r="AX179" s="20"/>
      <c r="AY179" s="20"/>
      <c r="AZ179" s="20"/>
      <c r="BA179" s="20"/>
      <c r="BB179" s="20"/>
      <c r="BC179" s="20"/>
      <c r="BD179" s="20"/>
      <c r="BE179" s="20"/>
      <c r="BF179" s="20"/>
      <c r="BG179" s="20"/>
      <c r="BH179" s="31"/>
      <c r="BI179" s="31"/>
      <c r="BJ179" s="31"/>
      <c r="BK179" s="31"/>
      <c r="BL179" s="31"/>
      <c r="BM179" s="31"/>
      <c r="BN179" s="31"/>
      <c r="BO179" s="31"/>
      <c r="BP179" s="31"/>
      <c r="BQ179" s="31"/>
      <c r="BR179" s="31"/>
      <c r="BS179" s="31"/>
      <c r="BT179" s="31"/>
      <c r="BU179" s="31"/>
      <c r="BV179" s="31"/>
      <c r="BW179" s="31"/>
      <c r="BX179" s="31"/>
      <c r="BY179" s="31"/>
      <c r="BZ179" s="31"/>
      <c r="CA179" s="31"/>
      <c r="CB179" s="31"/>
      <c r="CC179" s="31">
        <v>11</v>
      </c>
      <c r="CD179" s="31">
        <v>11</v>
      </c>
      <c r="CE179" s="31">
        <v>11</v>
      </c>
      <c r="CF179" s="31">
        <v>8</v>
      </c>
      <c r="CG179" s="31">
        <v>10</v>
      </c>
      <c r="CH179" s="118">
        <v>11</v>
      </c>
      <c r="CI179" s="118">
        <v>9</v>
      </c>
      <c r="CJ179" s="118">
        <v>7</v>
      </c>
      <c r="CK179" s="118">
        <v>1</v>
      </c>
      <c r="CL179" s="118">
        <v>4</v>
      </c>
      <c r="CM179" s="65">
        <v>1</v>
      </c>
      <c r="CN179" s="65">
        <v>1</v>
      </c>
      <c r="CO179" s="24">
        <v>0</v>
      </c>
      <c r="CP179" s="140">
        <v>1</v>
      </c>
      <c r="CQ179" s="30">
        <v>0</v>
      </c>
      <c r="CR179" s="30"/>
      <c r="CS179" s="30"/>
      <c r="CT179" s="30"/>
      <c r="CU179" s="30"/>
      <c r="CV179" s="30"/>
      <c r="CW179" s="30"/>
      <c r="CX179" s="30"/>
      <c r="CY179" s="30"/>
      <c r="CZ179" s="30"/>
      <c r="DA179" s="30"/>
      <c r="DB179" s="30"/>
      <c r="DC179" s="30"/>
      <c r="DD179" s="30"/>
      <c r="DE179" s="30"/>
      <c r="DF179" s="30"/>
      <c r="DG179" s="30"/>
      <c r="DH179" s="30"/>
      <c r="DI179" s="30"/>
      <c r="DJ179" s="30"/>
      <c r="DK179" s="30"/>
      <c r="DL179" s="30"/>
      <c r="DM179" s="30"/>
      <c r="DN179" s="30"/>
      <c r="DO179" s="30"/>
      <c r="DP179" s="30"/>
      <c r="DQ179" s="30"/>
      <c r="DR179" s="30"/>
      <c r="DS179" s="30"/>
      <c r="DT179" s="26"/>
      <c r="DU179" s="137"/>
      <c r="DV179" s="138"/>
      <c r="DW179" s="2">
        <v>8</v>
      </c>
    </row>
    <row r="180" spans="1:127" ht="20.25" hidden="1">
      <c r="A180" s="3">
        <v>1333</v>
      </c>
      <c r="B180" s="29"/>
      <c r="C180" s="29"/>
      <c r="D180" s="29">
        <v>42411</v>
      </c>
      <c r="E180" s="20"/>
      <c r="F180" s="20"/>
      <c r="G180" s="20"/>
      <c r="H180" s="4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0"/>
      <c r="Y180" s="20"/>
      <c r="Z180" s="20"/>
      <c r="AA180" s="20"/>
      <c r="AB180" s="20"/>
      <c r="AC180" s="20"/>
      <c r="AD180" s="20"/>
      <c r="AE180" s="20"/>
      <c r="AF180" s="20"/>
      <c r="AG180" s="20"/>
      <c r="AH180" s="20"/>
      <c r="AI180" s="20"/>
      <c r="AJ180" s="20"/>
      <c r="AK180" s="20"/>
      <c r="AL180" s="20"/>
      <c r="AM180" s="20"/>
      <c r="AN180" s="20"/>
      <c r="AO180" s="20"/>
      <c r="AP180" s="20"/>
      <c r="AQ180" s="20"/>
      <c r="AR180" s="20"/>
      <c r="AS180" s="20"/>
      <c r="AT180" s="20"/>
      <c r="AU180" s="20"/>
      <c r="AV180" s="20"/>
      <c r="AW180" s="20"/>
      <c r="AX180" s="20"/>
      <c r="AY180" s="20"/>
      <c r="AZ180" s="20"/>
      <c r="BA180" s="20"/>
      <c r="BB180" s="20"/>
      <c r="BC180" s="20"/>
      <c r="BD180" s="20"/>
      <c r="BE180" s="20"/>
      <c r="BF180" s="20"/>
      <c r="BG180" s="20"/>
      <c r="BH180" s="31"/>
      <c r="BI180" s="31"/>
      <c r="BJ180" s="31"/>
      <c r="BK180" s="31"/>
      <c r="BL180" s="31"/>
      <c r="BM180" s="31"/>
      <c r="BN180" s="31"/>
      <c r="BO180" s="31"/>
      <c r="BP180" s="31"/>
      <c r="BQ180" s="31"/>
      <c r="BR180" s="31"/>
      <c r="BS180" s="31"/>
      <c r="BT180" s="31"/>
      <c r="BU180" s="31"/>
      <c r="BV180" s="31"/>
      <c r="BW180" s="31"/>
      <c r="BX180" s="31"/>
      <c r="BY180" s="31"/>
      <c r="BZ180" s="31"/>
      <c r="CA180" s="31"/>
      <c r="CB180" s="31"/>
      <c r="CC180" s="31">
        <v>12</v>
      </c>
      <c r="CD180" s="31">
        <v>10</v>
      </c>
      <c r="CE180" s="31">
        <v>8</v>
      </c>
      <c r="CF180" s="31">
        <v>8</v>
      </c>
      <c r="CG180" s="31">
        <v>8</v>
      </c>
      <c r="CH180" s="118">
        <v>10</v>
      </c>
      <c r="CI180" s="118">
        <v>10</v>
      </c>
      <c r="CJ180" s="118">
        <v>6</v>
      </c>
      <c r="CK180" s="118">
        <v>4</v>
      </c>
      <c r="CL180" s="118">
        <v>6</v>
      </c>
      <c r="CM180" s="118">
        <v>4</v>
      </c>
      <c r="CN180" s="65">
        <v>3</v>
      </c>
      <c r="CO180" s="65">
        <v>1</v>
      </c>
      <c r="CP180" s="65">
        <v>1</v>
      </c>
      <c r="CQ180" s="65">
        <v>1</v>
      </c>
      <c r="CR180" s="24">
        <v>0</v>
      </c>
      <c r="CS180" s="30"/>
      <c r="CT180" s="30"/>
      <c r="CU180" s="30"/>
      <c r="CV180" s="30"/>
      <c r="CW180" s="30"/>
      <c r="CX180" s="30"/>
      <c r="CY180" s="30"/>
      <c r="CZ180" s="30"/>
      <c r="DA180" s="30"/>
      <c r="DB180" s="30"/>
      <c r="DC180" s="30"/>
      <c r="DD180" s="30"/>
      <c r="DE180" s="30"/>
      <c r="DF180" s="30"/>
      <c r="DG180" s="30"/>
      <c r="DH180" s="30"/>
      <c r="DI180" s="30"/>
      <c r="DJ180" s="30"/>
      <c r="DK180" s="30"/>
      <c r="DL180" s="30"/>
      <c r="DM180" s="30"/>
      <c r="DN180" s="30"/>
      <c r="DO180" s="30"/>
      <c r="DP180" s="30"/>
      <c r="DQ180" s="30"/>
      <c r="DR180" s="30"/>
      <c r="DS180" s="30"/>
      <c r="DT180" s="142"/>
      <c r="DU180" s="137"/>
      <c r="DV180" s="138"/>
      <c r="DW180" s="2">
        <v>9</v>
      </c>
    </row>
    <row r="181" spans="1:127" ht="20.25" hidden="1">
      <c r="A181" s="3">
        <v>1334</v>
      </c>
      <c r="B181" s="29"/>
      <c r="C181" s="29"/>
      <c r="D181" s="29">
        <v>42415</v>
      </c>
      <c r="E181" s="20"/>
      <c r="F181" s="20"/>
      <c r="G181" s="20"/>
      <c r="H181" s="4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0"/>
      <c r="Y181" s="20"/>
      <c r="Z181" s="20"/>
      <c r="AA181" s="20"/>
      <c r="AB181" s="20"/>
      <c r="AC181" s="20"/>
      <c r="AD181" s="20"/>
      <c r="AE181" s="20"/>
      <c r="AF181" s="20"/>
      <c r="AG181" s="20"/>
      <c r="AH181" s="20"/>
      <c r="AI181" s="20"/>
      <c r="AJ181" s="20"/>
      <c r="AK181" s="20"/>
      <c r="AL181" s="20"/>
      <c r="AM181" s="20"/>
      <c r="AN181" s="20"/>
      <c r="AO181" s="20"/>
      <c r="AP181" s="20"/>
      <c r="AQ181" s="20"/>
      <c r="AR181" s="20"/>
      <c r="AS181" s="20"/>
      <c r="AT181" s="20"/>
      <c r="AU181" s="20"/>
      <c r="AV181" s="20"/>
      <c r="AW181" s="20"/>
      <c r="AX181" s="20"/>
      <c r="AY181" s="20"/>
      <c r="AZ181" s="20"/>
      <c r="BA181" s="20"/>
      <c r="BB181" s="20"/>
      <c r="BC181" s="20"/>
      <c r="BD181" s="20"/>
      <c r="BE181" s="20"/>
      <c r="BF181" s="20"/>
      <c r="BG181" s="20"/>
      <c r="BH181" s="31"/>
      <c r="BI181" s="31"/>
      <c r="BJ181" s="31"/>
      <c r="BK181" s="31"/>
      <c r="BL181" s="31"/>
      <c r="BM181" s="31"/>
      <c r="BN181" s="31"/>
      <c r="BO181" s="31"/>
      <c r="BP181" s="31"/>
      <c r="BQ181" s="31"/>
      <c r="BR181" s="31"/>
      <c r="BS181" s="31"/>
      <c r="BT181" s="31"/>
      <c r="BU181" s="31"/>
      <c r="BV181" s="31"/>
      <c r="BW181" s="31"/>
      <c r="BX181" s="31"/>
      <c r="BY181" s="31"/>
      <c r="BZ181" s="31"/>
      <c r="CA181" s="31"/>
      <c r="CB181" s="31"/>
      <c r="CC181" s="31"/>
      <c r="CD181" s="31"/>
      <c r="CE181" s="31">
        <v>8</v>
      </c>
      <c r="CF181" s="31">
        <v>8</v>
      </c>
      <c r="CG181" s="31">
        <v>8</v>
      </c>
      <c r="CH181" s="118">
        <v>15</v>
      </c>
      <c r="CI181" s="118">
        <v>13</v>
      </c>
      <c r="CJ181" s="118">
        <v>10</v>
      </c>
      <c r="CK181" s="118">
        <v>6</v>
      </c>
      <c r="CL181" s="118">
        <v>6</v>
      </c>
      <c r="CM181" s="118">
        <v>6</v>
      </c>
      <c r="CN181" s="134">
        <v>3</v>
      </c>
      <c r="CO181" s="134">
        <v>4</v>
      </c>
      <c r="CP181" s="134">
        <v>3</v>
      </c>
      <c r="CQ181" s="134">
        <v>2</v>
      </c>
      <c r="CR181" s="134">
        <v>1</v>
      </c>
      <c r="CS181" s="134">
        <v>1</v>
      </c>
      <c r="CT181" s="134">
        <v>1</v>
      </c>
      <c r="CU181" s="134">
        <v>1</v>
      </c>
      <c r="CV181" s="134">
        <v>1</v>
      </c>
      <c r="CW181" s="134">
        <v>1</v>
      </c>
      <c r="CX181" s="134">
        <v>1</v>
      </c>
      <c r="CY181" s="145">
        <v>0</v>
      </c>
      <c r="CZ181" s="146"/>
      <c r="DA181" s="146"/>
      <c r="DB181" s="146"/>
      <c r="DC181" s="146"/>
      <c r="DD181" s="146"/>
      <c r="DE181" s="146"/>
      <c r="DF181" s="146"/>
      <c r="DG181" s="146"/>
      <c r="DH181" s="146"/>
      <c r="DI181" s="146"/>
      <c r="DJ181" s="146"/>
      <c r="DK181" s="146"/>
      <c r="DL181" s="146"/>
      <c r="DM181" s="146"/>
      <c r="DN181" s="146"/>
      <c r="DO181" s="146"/>
      <c r="DP181" s="146"/>
      <c r="DQ181" s="146"/>
      <c r="DR181" s="146"/>
      <c r="DS181" s="146"/>
      <c r="DT181" s="142"/>
      <c r="DU181" s="137"/>
      <c r="DV181" s="138"/>
      <c r="DW181" s="2">
        <v>15</v>
      </c>
    </row>
    <row r="182" spans="1:127" ht="20.25" hidden="1">
      <c r="A182" s="3">
        <v>1335</v>
      </c>
      <c r="B182" s="29"/>
      <c r="C182" s="29"/>
      <c r="D182" s="29">
        <v>42418</v>
      </c>
      <c r="E182" s="20"/>
      <c r="F182" s="20"/>
      <c r="G182" s="20"/>
      <c r="H182" s="4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0"/>
      <c r="Y182" s="20"/>
      <c r="Z182" s="20"/>
      <c r="AA182" s="20"/>
      <c r="AB182" s="20"/>
      <c r="AC182" s="20"/>
      <c r="AD182" s="20"/>
      <c r="AE182" s="20"/>
      <c r="AF182" s="20"/>
      <c r="AG182" s="20"/>
      <c r="AH182" s="20"/>
      <c r="AI182" s="20"/>
      <c r="AJ182" s="20"/>
      <c r="AK182" s="20"/>
      <c r="AL182" s="20"/>
      <c r="AM182" s="20"/>
      <c r="AN182" s="20"/>
      <c r="AO182" s="20"/>
      <c r="AP182" s="20"/>
      <c r="AQ182" s="20"/>
      <c r="AR182" s="20"/>
      <c r="AS182" s="20"/>
      <c r="AT182" s="20"/>
      <c r="AU182" s="20"/>
      <c r="AV182" s="20"/>
      <c r="AW182" s="20"/>
      <c r="AX182" s="20"/>
      <c r="AY182" s="20"/>
      <c r="AZ182" s="20"/>
      <c r="BA182" s="20"/>
      <c r="BB182" s="20"/>
      <c r="BC182" s="20"/>
      <c r="BD182" s="20"/>
      <c r="BE182" s="20"/>
      <c r="BF182" s="20"/>
      <c r="BG182" s="20"/>
      <c r="BH182" s="31"/>
      <c r="BI182" s="31"/>
      <c r="BJ182" s="31"/>
      <c r="BK182" s="31"/>
      <c r="BL182" s="31"/>
      <c r="BM182" s="31"/>
      <c r="BN182" s="31"/>
      <c r="BO182" s="31"/>
      <c r="BP182" s="31"/>
      <c r="BQ182" s="31"/>
      <c r="BR182" s="31"/>
      <c r="BS182" s="31"/>
      <c r="BT182" s="31"/>
      <c r="BU182" s="31"/>
      <c r="BV182" s="31"/>
      <c r="BW182" s="31"/>
      <c r="BX182" s="31"/>
      <c r="BY182" s="31"/>
      <c r="BZ182" s="31"/>
      <c r="CA182" s="31"/>
      <c r="CB182" s="31"/>
      <c r="CC182" s="31"/>
      <c r="CD182" s="31"/>
      <c r="CE182" s="31">
        <v>10</v>
      </c>
      <c r="CF182" s="31">
        <v>10</v>
      </c>
      <c r="CG182" s="31">
        <v>10</v>
      </c>
      <c r="CH182" s="31">
        <v>10</v>
      </c>
      <c r="CI182" s="118">
        <v>11</v>
      </c>
      <c r="CJ182" s="118">
        <v>9</v>
      </c>
      <c r="CK182" s="118">
        <v>9</v>
      </c>
      <c r="CL182" s="118">
        <v>9</v>
      </c>
      <c r="CM182" s="118">
        <v>4</v>
      </c>
      <c r="CN182" s="118">
        <v>1</v>
      </c>
      <c r="CO182" s="65">
        <v>4</v>
      </c>
      <c r="CP182" s="65">
        <v>2</v>
      </c>
      <c r="CQ182" s="24">
        <v>0</v>
      </c>
      <c r="CR182" s="30"/>
      <c r="CS182" s="30"/>
      <c r="CT182" s="140">
        <v>1</v>
      </c>
      <c r="CU182" s="140">
        <v>1</v>
      </c>
      <c r="CV182" s="140">
        <v>2</v>
      </c>
      <c r="CW182" s="30">
        <v>0</v>
      </c>
      <c r="CX182" s="30"/>
      <c r="CY182" s="30"/>
      <c r="CZ182" s="30"/>
      <c r="DA182" s="30"/>
      <c r="DB182" s="30"/>
      <c r="DC182" s="30"/>
      <c r="DD182" s="30"/>
      <c r="DE182" s="30"/>
      <c r="DF182" s="30"/>
      <c r="DG182" s="30"/>
      <c r="DH182" s="30"/>
      <c r="DI182" s="30"/>
      <c r="DJ182" s="30"/>
      <c r="DK182" s="30"/>
      <c r="DL182" s="30"/>
      <c r="DM182" s="30"/>
      <c r="DN182" s="30"/>
      <c r="DO182" s="30"/>
      <c r="DP182" s="30"/>
      <c r="DQ182" s="30"/>
      <c r="DR182" s="30"/>
      <c r="DS182" s="30"/>
      <c r="DT182" s="142"/>
      <c r="DU182" s="137"/>
      <c r="DV182" s="138"/>
      <c r="DW182" s="2">
        <v>13</v>
      </c>
    </row>
    <row r="183" spans="1:127" ht="20.25" hidden="1">
      <c r="A183" s="3">
        <v>1336</v>
      </c>
      <c r="B183" s="29"/>
      <c r="C183" s="29"/>
      <c r="D183" s="29">
        <v>42422</v>
      </c>
      <c r="E183" s="20"/>
      <c r="F183" s="20"/>
      <c r="G183" s="20"/>
      <c r="H183" s="4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  <c r="AA183" s="20"/>
      <c r="AB183" s="20"/>
      <c r="AC183" s="20"/>
      <c r="AD183" s="20"/>
      <c r="AE183" s="20"/>
      <c r="AF183" s="20"/>
      <c r="AG183" s="20"/>
      <c r="AH183" s="20"/>
      <c r="AI183" s="20"/>
      <c r="AJ183" s="20"/>
      <c r="AK183" s="20"/>
      <c r="AL183" s="20"/>
      <c r="AM183" s="20"/>
      <c r="AN183" s="20"/>
      <c r="AO183" s="20"/>
      <c r="AP183" s="20"/>
      <c r="AQ183" s="20"/>
      <c r="AR183" s="20"/>
      <c r="AS183" s="20"/>
      <c r="AT183" s="20"/>
      <c r="AU183" s="20"/>
      <c r="AV183" s="20"/>
      <c r="AW183" s="20"/>
      <c r="AX183" s="20"/>
      <c r="AY183" s="20"/>
      <c r="AZ183" s="20"/>
      <c r="BA183" s="20"/>
      <c r="BB183" s="20"/>
      <c r="BC183" s="20"/>
      <c r="BD183" s="20"/>
      <c r="BE183" s="20"/>
      <c r="BF183" s="20"/>
      <c r="BG183" s="20"/>
      <c r="BH183" s="31"/>
      <c r="BI183" s="31"/>
      <c r="BJ183" s="31"/>
      <c r="BK183" s="31"/>
      <c r="BL183" s="31"/>
      <c r="BM183" s="31"/>
      <c r="BN183" s="31"/>
      <c r="BO183" s="31"/>
      <c r="BP183" s="31"/>
      <c r="BQ183" s="31"/>
      <c r="BR183" s="31"/>
      <c r="BS183" s="31"/>
      <c r="BT183" s="31"/>
      <c r="BU183" s="31"/>
      <c r="BV183" s="31"/>
      <c r="BW183" s="31"/>
      <c r="BX183" s="31"/>
      <c r="BY183" s="31"/>
      <c r="BZ183" s="31"/>
      <c r="CA183" s="31"/>
      <c r="CB183" s="31"/>
      <c r="CC183" s="31"/>
      <c r="CD183" s="31"/>
      <c r="CE183" s="31">
        <v>6</v>
      </c>
      <c r="CF183" s="31">
        <v>6</v>
      </c>
      <c r="CG183" s="31">
        <v>6</v>
      </c>
      <c r="CH183" s="31">
        <v>7</v>
      </c>
      <c r="CI183" s="31">
        <v>7</v>
      </c>
      <c r="CJ183" s="118">
        <v>8</v>
      </c>
      <c r="CK183" s="118">
        <v>1</v>
      </c>
      <c r="CL183" s="118">
        <v>4</v>
      </c>
      <c r="CM183" s="118">
        <v>4</v>
      </c>
      <c r="CN183" s="118">
        <v>2</v>
      </c>
      <c r="CO183" s="65">
        <v>4</v>
      </c>
      <c r="CP183" s="65">
        <v>2</v>
      </c>
      <c r="CQ183" s="65">
        <v>1</v>
      </c>
      <c r="CR183" s="65">
        <v>1</v>
      </c>
      <c r="CS183" s="65">
        <v>1</v>
      </c>
      <c r="CT183" s="65">
        <v>1</v>
      </c>
      <c r="CU183" s="65">
        <v>3</v>
      </c>
      <c r="CV183" s="65">
        <v>2</v>
      </c>
      <c r="CW183" s="65">
        <v>1</v>
      </c>
      <c r="CX183" s="24">
        <v>0</v>
      </c>
      <c r="CY183" s="30"/>
      <c r="CZ183" s="30"/>
      <c r="DA183" s="30"/>
      <c r="DB183" s="30"/>
      <c r="DC183" s="30"/>
      <c r="DD183" s="30"/>
      <c r="DE183" s="30"/>
      <c r="DF183" s="30"/>
      <c r="DG183" s="30"/>
      <c r="DH183" s="30"/>
      <c r="DI183" s="30"/>
      <c r="DJ183" s="30"/>
      <c r="DK183" s="30"/>
      <c r="DL183" s="30"/>
      <c r="DM183" s="30"/>
      <c r="DN183" s="30"/>
      <c r="DO183" s="30"/>
      <c r="DP183" s="30"/>
      <c r="DQ183" s="30"/>
      <c r="DR183" s="30"/>
      <c r="DS183" s="30"/>
      <c r="DT183" s="142"/>
      <c r="DU183" s="137"/>
      <c r="DV183" s="138"/>
      <c r="DW183" s="2">
        <v>13</v>
      </c>
    </row>
    <row r="184" spans="1:127" ht="20.25" hidden="1">
      <c r="A184" s="3">
        <v>1209</v>
      </c>
      <c r="B184" s="29"/>
      <c r="C184" s="29"/>
      <c r="D184" s="29">
        <v>42426</v>
      </c>
      <c r="E184" s="20"/>
      <c r="F184" s="20"/>
      <c r="G184" s="20"/>
      <c r="H184" s="4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0"/>
      <c r="Y184" s="20"/>
      <c r="Z184" s="20"/>
      <c r="AA184" s="20"/>
      <c r="AB184" s="20"/>
      <c r="AC184" s="20"/>
      <c r="AD184" s="20"/>
      <c r="AE184" s="20"/>
      <c r="AF184" s="20"/>
      <c r="AG184" s="20"/>
      <c r="AH184" s="20"/>
      <c r="AI184" s="20"/>
      <c r="AJ184" s="20"/>
      <c r="AK184" s="20"/>
      <c r="AL184" s="20"/>
      <c r="AM184" s="20"/>
      <c r="AN184" s="20"/>
      <c r="AO184" s="20"/>
      <c r="AP184" s="20"/>
      <c r="AQ184" s="20"/>
      <c r="AR184" s="20"/>
      <c r="AS184" s="20"/>
      <c r="AT184" s="20"/>
      <c r="AU184" s="20"/>
      <c r="AV184" s="20"/>
      <c r="AW184" s="20"/>
      <c r="AX184" s="20"/>
      <c r="AY184" s="20"/>
      <c r="AZ184" s="20"/>
      <c r="BA184" s="20"/>
      <c r="BB184" s="20"/>
      <c r="BC184" s="20"/>
      <c r="BD184" s="20"/>
      <c r="BE184" s="20"/>
      <c r="BF184" s="20"/>
      <c r="BG184" s="20"/>
      <c r="BH184" s="31"/>
      <c r="BI184" s="31"/>
      <c r="BJ184" s="31"/>
      <c r="BK184" s="31"/>
      <c r="BL184" s="31"/>
      <c r="BM184" s="31"/>
      <c r="BN184" s="31"/>
      <c r="BO184" s="31"/>
      <c r="BP184" s="31"/>
      <c r="BQ184" s="31"/>
      <c r="BR184" s="31"/>
      <c r="BS184" s="31"/>
      <c r="BT184" s="31"/>
      <c r="BU184" s="31"/>
      <c r="BV184" s="31"/>
      <c r="BW184" s="31"/>
      <c r="BX184" s="31"/>
      <c r="BY184" s="31"/>
      <c r="BZ184" s="31"/>
      <c r="CA184" s="31"/>
      <c r="CB184" s="31"/>
      <c r="CC184" s="31"/>
      <c r="CD184" s="31"/>
      <c r="CE184" s="31"/>
      <c r="CF184" s="31"/>
      <c r="CG184" s="31"/>
      <c r="CH184" s="31"/>
      <c r="CI184" s="31"/>
      <c r="CJ184" s="31"/>
      <c r="CK184" s="31"/>
      <c r="CL184" s="31"/>
      <c r="CM184" s="118">
        <v>18</v>
      </c>
      <c r="CN184" s="118">
        <v>16</v>
      </c>
      <c r="CO184" s="118">
        <v>15</v>
      </c>
      <c r="CP184" s="65">
        <v>4</v>
      </c>
      <c r="CQ184" s="65">
        <v>5</v>
      </c>
      <c r="CR184" s="65">
        <v>1</v>
      </c>
      <c r="CS184" s="65">
        <v>1</v>
      </c>
      <c r="CT184" s="65">
        <v>1</v>
      </c>
      <c r="CU184" s="65">
        <v>1</v>
      </c>
      <c r="CV184" s="24">
        <v>0</v>
      </c>
      <c r="CW184" s="30"/>
      <c r="CX184" s="30"/>
      <c r="CY184" s="30"/>
      <c r="CZ184" s="30"/>
      <c r="DA184" s="30"/>
      <c r="DB184" s="30"/>
      <c r="DC184" s="30"/>
      <c r="DD184" s="30"/>
      <c r="DE184" s="30"/>
      <c r="DF184" s="30"/>
      <c r="DG184" s="30"/>
      <c r="DH184" s="30"/>
      <c r="DI184" s="30"/>
      <c r="DJ184" s="30"/>
      <c r="DK184" s="30"/>
      <c r="DL184" s="30"/>
      <c r="DM184" s="30"/>
      <c r="DN184" s="30"/>
      <c r="DO184" s="30"/>
      <c r="DP184" s="30"/>
      <c r="DQ184" s="30"/>
      <c r="DR184" s="30"/>
      <c r="DS184" s="30"/>
      <c r="DT184" s="142"/>
      <c r="DU184" s="137"/>
      <c r="DV184" s="138"/>
      <c r="DW184" s="2">
        <v>11</v>
      </c>
    </row>
    <row r="185" spans="1:127" ht="20.25" hidden="1">
      <c r="A185" s="3">
        <v>1337</v>
      </c>
      <c r="B185" s="29"/>
      <c r="C185" s="29"/>
      <c r="D185" s="29">
        <v>42433</v>
      </c>
      <c r="E185" s="20"/>
      <c r="F185" s="20"/>
      <c r="G185" s="20"/>
      <c r="H185" s="4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0"/>
      <c r="Y185" s="20"/>
      <c r="Z185" s="20"/>
      <c r="AA185" s="20"/>
      <c r="AB185" s="20"/>
      <c r="AC185" s="20"/>
      <c r="AD185" s="20"/>
      <c r="AE185" s="20"/>
      <c r="AF185" s="20"/>
      <c r="AG185" s="20"/>
      <c r="AH185" s="20"/>
      <c r="AI185" s="20"/>
      <c r="AJ185" s="20"/>
      <c r="AK185" s="20"/>
      <c r="AL185" s="20"/>
      <c r="AM185" s="20"/>
      <c r="AN185" s="20"/>
      <c r="AO185" s="20"/>
      <c r="AP185" s="20"/>
      <c r="AQ185" s="20"/>
      <c r="AR185" s="20"/>
      <c r="AS185" s="20"/>
      <c r="AT185" s="20"/>
      <c r="AU185" s="20"/>
      <c r="AV185" s="20"/>
      <c r="AW185" s="20"/>
      <c r="AX185" s="20"/>
      <c r="AY185" s="20"/>
      <c r="AZ185" s="20"/>
      <c r="BA185" s="20"/>
      <c r="BB185" s="20"/>
      <c r="BC185" s="20"/>
      <c r="BD185" s="20"/>
      <c r="BE185" s="20"/>
      <c r="BF185" s="20"/>
      <c r="BG185" s="20"/>
      <c r="BH185" s="31"/>
      <c r="BI185" s="31"/>
      <c r="BJ185" s="31"/>
      <c r="BK185" s="31"/>
      <c r="BL185" s="31"/>
      <c r="BM185" s="31"/>
      <c r="BN185" s="31"/>
      <c r="BO185" s="31"/>
      <c r="BP185" s="31"/>
      <c r="BQ185" s="31"/>
      <c r="BR185" s="31"/>
      <c r="BS185" s="31"/>
      <c r="BT185" s="31"/>
      <c r="BU185" s="31"/>
      <c r="BV185" s="31"/>
      <c r="BW185" s="31"/>
      <c r="BX185" s="31"/>
      <c r="BY185" s="31"/>
      <c r="BZ185" s="31"/>
      <c r="CA185" s="31"/>
      <c r="CB185" s="31"/>
      <c r="CC185" s="31"/>
      <c r="CD185" s="31"/>
      <c r="CE185" s="31"/>
      <c r="CF185" s="31"/>
      <c r="CG185" s="31"/>
      <c r="CH185" s="31">
        <v>9</v>
      </c>
      <c r="CI185" s="31">
        <v>7</v>
      </c>
      <c r="CJ185" s="31">
        <v>7</v>
      </c>
      <c r="CK185" s="31">
        <v>9</v>
      </c>
      <c r="CL185" s="118">
        <v>8</v>
      </c>
      <c r="CM185" s="118">
        <v>6</v>
      </c>
      <c r="CN185" s="118">
        <v>6</v>
      </c>
      <c r="CO185" s="118">
        <v>6</v>
      </c>
      <c r="CP185" s="118">
        <v>3</v>
      </c>
      <c r="CQ185" s="118">
        <v>1</v>
      </c>
      <c r="CR185" s="118">
        <v>1</v>
      </c>
      <c r="CS185" s="118">
        <v>1</v>
      </c>
      <c r="CT185" s="118">
        <v>1</v>
      </c>
      <c r="CU185" s="118">
        <v>2</v>
      </c>
      <c r="CV185" s="118">
        <v>1</v>
      </c>
      <c r="CW185" s="65">
        <v>1</v>
      </c>
      <c r="CX185" s="65">
        <v>1</v>
      </c>
      <c r="CY185" s="65">
        <v>1</v>
      </c>
      <c r="CZ185" s="65">
        <v>1</v>
      </c>
      <c r="DA185" s="65">
        <v>1</v>
      </c>
      <c r="DB185" s="65">
        <v>1</v>
      </c>
      <c r="DC185" s="65">
        <v>1</v>
      </c>
      <c r="DD185" s="24">
        <v>0</v>
      </c>
      <c r="DE185" s="30"/>
      <c r="DF185" s="30"/>
      <c r="DG185" s="30"/>
      <c r="DH185" s="30"/>
      <c r="DI185" s="30"/>
      <c r="DJ185" s="30"/>
      <c r="DK185" s="30"/>
      <c r="DL185" s="30"/>
      <c r="DM185" s="30"/>
      <c r="DN185" s="30"/>
      <c r="DO185" s="30"/>
      <c r="DP185" s="30"/>
      <c r="DQ185" s="30"/>
      <c r="DR185" s="30"/>
      <c r="DS185" s="30"/>
      <c r="DT185" s="26"/>
      <c r="DU185" s="137"/>
      <c r="DV185" s="138"/>
      <c r="DW185" s="2">
        <v>18</v>
      </c>
    </row>
    <row r="186" spans="1:127" ht="20.25" hidden="1">
      <c r="A186" s="3">
        <v>1338</v>
      </c>
      <c r="B186" s="29"/>
      <c r="C186" s="29"/>
      <c r="D186" s="29">
        <v>42432</v>
      </c>
      <c r="E186" s="20"/>
      <c r="F186" s="20"/>
      <c r="G186" s="20"/>
      <c r="H186" s="4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0"/>
      <c r="Y186" s="20"/>
      <c r="Z186" s="20"/>
      <c r="AA186" s="20"/>
      <c r="AB186" s="20"/>
      <c r="AC186" s="20"/>
      <c r="AD186" s="20"/>
      <c r="AE186" s="20"/>
      <c r="AF186" s="20"/>
      <c r="AG186" s="20"/>
      <c r="AH186" s="20"/>
      <c r="AI186" s="20"/>
      <c r="AJ186" s="20"/>
      <c r="AK186" s="20"/>
      <c r="AL186" s="20"/>
      <c r="AM186" s="20"/>
      <c r="AN186" s="20"/>
      <c r="AO186" s="20"/>
      <c r="AP186" s="20"/>
      <c r="AQ186" s="20"/>
      <c r="AR186" s="20"/>
      <c r="AS186" s="20"/>
      <c r="AT186" s="20"/>
      <c r="AU186" s="20"/>
      <c r="AV186" s="20"/>
      <c r="AW186" s="20"/>
      <c r="AX186" s="20"/>
      <c r="AY186" s="20"/>
      <c r="AZ186" s="20"/>
      <c r="BA186" s="20"/>
      <c r="BB186" s="20"/>
      <c r="BC186" s="20"/>
      <c r="BD186" s="20"/>
      <c r="BE186" s="20"/>
      <c r="BF186" s="20"/>
      <c r="BG186" s="20"/>
      <c r="BH186" s="31"/>
      <c r="BI186" s="31"/>
      <c r="BJ186" s="31"/>
      <c r="BK186" s="31"/>
      <c r="BL186" s="31"/>
      <c r="BM186" s="31"/>
      <c r="BN186" s="31"/>
      <c r="BO186" s="31"/>
      <c r="BP186" s="31"/>
      <c r="BQ186" s="31"/>
      <c r="BR186" s="31"/>
      <c r="BS186" s="31"/>
      <c r="BT186" s="31"/>
      <c r="BU186" s="31"/>
      <c r="BV186" s="31"/>
      <c r="BW186" s="31"/>
      <c r="BX186" s="31"/>
      <c r="BY186" s="31"/>
      <c r="BZ186" s="31"/>
      <c r="CA186" s="31"/>
      <c r="CB186" s="31"/>
      <c r="CC186" s="31"/>
      <c r="CD186" s="31"/>
      <c r="CE186" s="31"/>
      <c r="CF186" s="31"/>
      <c r="CG186" s="31"/>
      <c r="CH186" s="31">
        <v>11</v>
      </c>
      <c r="CI186" s="31">
        <v>11</v>
      </c>
      <c r="CJ186" s="31">
        <v>11</v>
      </c>
      <c r="CK186" s="31">
        <v>12</v>
      </c>
      <c r="CL186" s="118">
        <v>16</v>
      </c>
      <c r="CM186" s="118">
        <v>9</v>
      </c>
      <c r="CN186" s="118">
        <v>6</v>
      </c>
      <c r="CO186" s="118">
        <v>5</v>
      </c>
      <c r="CP186" s="118">
        <v>5</v>
      </c>
      <c r="CQ186" s="118">
        <v>4</v>
      </c>
      <c r="CR186" s="118">
        <v>2</v>
      </c>
      <c r="CS186" s="118">
        <v>2</v>
      </c>
      <c r="CT186" s="118">
        <v>2</v>
      </c>
      <c r="CU186" s="118">
        <v>3</v>
      </c>
      <c r="CV186" s="118">
        <v>2</v>
      </c>
      <c r="CW186" s="24">
        <v>0</v>
      </c>
      <c r="CX186" s="30"/>
      <c r="CY186" s="30"/>
      <c r="CZ186" s="30"/>
      <c r="DA186" s="30"/>
      <c r="DB186" s="30"/>
      <c r="DC186" s="30"/>
      <c r="DD186" s="30"/>
      <c r="DE186" s="30"/>
      <c r="DF186" s="30"/>
      <c r="DG186" s="30"/>
      <c r="DH186" s="30"/>
      <c r="DI186" s="30"/>
      <c r="DJ186" s="30"/>
      <c r="DK186" s="30"/>
      <c r="DL186" s="30"/>
      <c r="DM186" s="30"/>
      <c r="DN186" s="30"/>
      <c r="DO186" s="30"/>
      <c r="DP186" s="30"/>
      <c r="DQ186" s="30"/>
      <c r="DR186" s="30"/>
      <c r="DS186" s="30"/>
      <c r="DT186" s="142"/>
      <c r="DU186" s="137"/>
      <c r="DV186" s="138"/>
      <c r="DW186" s="2">
        <v>11</v>
      </c>
    </row>
    <row r="187" spans="1:127" ht="20.25" hidden="1">
      <c r="A187" s="3">
        <v>1339</v>
      </c>
      <c r="B187" s="29"/>
      <c r="C187" s="29"/>
      <c r="D187" s="29">
        <v>42439</v>
      </c>
      <c r="E187" s="20"/>
      <c r="F187" s="20"/>
      <c r="G187" s="20"/>
      <c r="H187" s="4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0"/>
      <c r="Y187" s="20"/>
      <c r="Z187" s="20"/>
      <c r="AA187" s="20"/>
      <c r="AB187" s="20"/>
      <c r="AC187" s="20"/>
      <c r="AD187" s="20"/>
      <c r="AE187" s="20"/>
      <c r="AF187" s="20"/>
      <c r="AG187" s="20"/>
      <c r="AH187" s="20"/>
      <c r="AI187" s="20"/>
      <c r="AJ187" s="20"/>
      <c r="AK187" s="20"/>
      <c r="AL187" s="20"/>
      <c r="AM187" s="20"/>
      <c r="AN187" s="20"/>
      <c r="AO187" s="20"/>
      <c r="AP187" s="20"/>
      <c r="AQ187" s="20"/>
      <c r="AR187" s="20"/>
      <c r="AS187" s="20"/>
      <c r="AT187" s="20"/>
      <c r="AU187" s="20"/>
      <c r="AV187" s="20"/>
      <c r="AW187" s="20"/>
      <c r="AX187" s="20"/>
      <c r="AY187" s="20"/>
      <c r="AZ187" s="20"/>
      <c r="BA187" s="20"/>
      <c r="BB187" s="20"/>
      <c r="BC187" s="20"/>
      <c r="BD187" s="20"/>
      <c r="BE187" s="20"/>
      <c r="BF187" s="20"/>
      <c r="BG187" s="20"/>
      <c r="BH187" s="31"/>
      <c r="BI187" s="31"/>
      <c r="BJ187" s="31"/>
      <c r="BK187" s="31"/>
      <c r="BL187" s="31"/>
      <c r="BM187" s="31"/>
      <c r="BN187" s="31"/>
      <c r="BO187" s="31"/>
      <c r="BP187" s="31"/>
      <c r="BQ187" s="31"/>
      <c r="BR187" s="31"/>
      <c r="BS187" s="31"/>
      <c r="BT187" s="31"/>
      <c r="BU187" s="31"/>
      <c r="BV187" s="31"/>
      <c r="BW187" s="31"/>
      <c r="BX187" s="31"/>
      <c r="BY187" s="31"/>
      <c r="BZ187" s="31"/>
      <c r="CA187" s="31"/>
      <c r="CB187" s="31"/>
      <c r="CC187" s="31"/>
      <c r="CD187" s="31"/>
      <c r="CE187" s="31"/>
      <c r="CF187" s="31"/>
      <c r="CG187" s="31"/>
      <c r="CH187" s="31"/>
      <c r="CI187" s="31"/>
      <c r="CJ187" s="31"/>
      <c r="CK187" s="31"/>
      <c r="CL187" s="31">
        <v>11</v>
      </c>
      <c r="CM187" s="118">
        <v>9</v>
      </c>
      <c r="CN187" s="118">
        <v>10</v>
      </c>
      <c r="CO187" s="118">
        <v>11</v>
      </c>
      <c r="CP187" s="118">
        <v>8</v>
      </c>
      <c r="CQ187" s="24">
        <v>0</v>
      </c>
      <c r="CR187" s="30"/>
      <c r="CS187" s="30"/>
      <c r="CT187" s="143">
        <v>1</v>
      </c>
      <c r="CU187" s="143">
        <v>2</v>
      </c>
      <c r="CV187" s="143">
        <v>2</v>
      </c>
      <c r="CW187" s="140">
        <v>2</v>
      </c>
      <c r="CX187" s="140">
        <v>2</v>
      </c>
      <c r="CY187" s="140">
        <v>2</v>
      </c>
      <c r="CZ187" s="140">
        <v>1</v>
      </c>
      <c r="DA187" s="140">
        <v>1</v>
      </c>
      <c r="DB187" s="140">
        <v>1</v>
      </c>
      <c r="DC187" s="30">
        <v>0</v>
      </c>
      <c r="DD187" s="30"/>
      <c r="DE187" s="30"/>
      <c r="DF187" s="30"/>
      <c r="DG187" s="30"/>
      <c r="DH187" s="30"/>
      <c r="DI187" s="30"/>
      <c r="DJ187" s="30"/>
      <c r="DK187" s="30"/>
      <c r="DL187" s="30"/>
      <c r="DM187" s="30"/>
      <c r="DN187" s="30"/>
      <c r="DO187" s="30"/>
      <c r="DP187" s="30"/>
      <c r="DQ187" s="30"/>
      <c r="DR187" s="30"/>
      <c r="DS187" s="30"/>
      <c r="DT187" s="142"/>
      <c r="DU187" s="137"/>
      <c r="DV187" s="138"/>
      <c r="DW187" s="2">
        <v>17</v>
      </c>
    </row>
    <row r="188" spans="1:127" ht="20.25" hidden="1">
      <c r="A188" s="3">
        <v>1340</v>
      </c>
      <c r="B188" s="29"/>
      <c r="C188" s="29"/>
      <c r="D188" s="29">
        <v>42451</v>
      </c>
      <c r="E188" s="20"/>
      <c r="F188" s="20"/>
      <c r="G188" s="20"/>
      <c r="H188" s="4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0"/>
      <c r="Y188" s="20"/>
      <c r="Z188" s="20"/>
      <c r="AA188" s="20"/>
      <c r="AB188" s="20"/>
      <c r="AC188" s="20"/>
      <c r="AD188" s="20"/>
      <c r="AE188" s="20"/>
      <c r="AF188" s="20"/>
      <c r="AG188" s="20"/>
      <c r="AH188" s="20"/>
      <c r="AI188" s="20"/>
      <c r="AJ188" s="20"/>
      <c r="AK188" s="20"/>
      <c r="AL188" s="20"/>
      <c r="AM188" s="20"/>
      <c r="AN188" s="20"/>
      <c r="AO188" s="20"/>
      <c r="AP188" s="20"/>
      <c r="AQ188" s="20"/>
      <c r="AR188" s="20"/>
      <c r="AS188" s="20"/>
      <c r="AT188" s="20"/>
      <c r="AU188" s="20"/>
      <c r="AV188" s="20"/>
      <c r="AW188" s="20"/>
      <c r="AX188" s="20"/>
      <c r="AY188" s="20"/>
      <c r="AZ188" s="20"/>
      <c r="BA188" s="20"/>
      <c r="BB188" s="20"/>
      <c r="BC188" s="20"/>
      <c r="BD188" s="20"/>
      <c r="BE188" s="20"/>
      <c r="BF188" s="20"/>
      <c r="BG188" s="20"/>
      <c r="BH188" s="31"/>
      <c r="BI188" s="31"/>
      <c r="BJ188" s="31"/>
      <c r="BK188" s="31"/>
      <c r="BL188" s="31"/>
      <c r="BM188" s="31"/>
      <c r="BN188" s="31"/>
      <c r="BO188" s="31"/>
      <c r="BP188" s="31"/>
      <c r="BQ188" s="31"/>
      <c r="BR188" s="31"/>
      <c r="BS188" s="31"/>
      <c r="BT188" s="31"/>
      <c r="BU188" s="31"/>
      <c r="BV188" s="31"/>
      <c r="BW188" s="31"/>
      <c r="BX188" s="31"/>
      <c r="BY188" s="31"/>
      <c r="BZ188" s="31"/>
      <c r="CA188" s="31"/>
      <c r="CB188" s="31"/>
      <c r="CC188" s="31"/>
      <c r="CD188" s="31"/>
      <c r="CE188" s="31"/>
      <c r="CF188" s="31"/>
      <c r="CG188" s="31"/>
      <c r="CH188" s="31">
        <v>9</v>
      </c>
      <c r="CI188" s="31">
        <v>7</v>
      </c>
      <c r="CJ188" s="31">
        <v>7</v>
      </c>
      <c r="CK188" s="31">
        <v>8</v>
      </c>
      <c r="CL188" s="31">
        <v>8</v>
      </c>
      <c r="CM188" s="31">
        <v>8</v>
      </c>
      <c r="CN188" s="31">
        <v>8</v>
      </c>
      <c r="CO188" s="118">
        <v>2</v>
      </c>
      <c r="CP188" s="118">
        <v>3</v>
      </c>
      <c r="CQ188" s="118">
        <v>1</v>
      </c>
      <c r="CR188" s="24">
        <v>0</v>
      </c>
      <c r="CS188" s="144">
        <v>1</v>
      </c>
      <c r="CT188" s="144">
        <v>1</v>
      </c>
      <c r="CU188" s="144">
        <v>2</v>
      </c>
      <c r="CV188" s="144">
        <v>2</v>
      </c>
      <c r="CW188" s="135">
        <v>2</v>
      </c>
      <c r="CX188" s="135">
        <v>2</v>
      </c>
      <c r="CY188" s="135">
        <v>2</v>
      </c>
      <c r="CZ188" s="146">
        <v>0</v>
      </c>
      <c r="DA188" s="146"/>
      <c r="DB188" s="146"/>
      <c r="DC188" s="146"/>
      <c r="DD188" s="146"/>
      <c r="DE188" s="146"/>
      <c r="DF188" s="146"/>
      <c r="DG188" s="146"/>
      <c r="DH188" s="146"/>
      <c r="DI188" s="146"/>
      <c r="DJ188" s="146"/>
      <c r="DK188" s="146"/>
      <c r="DL188" s="146"/>
      <c r="DM188" s="146"/>
      <c r="DN188" s="146"/>
      <c r="DO188" s="146"/>
      <c r="DP188" s="146"/>
      <c r="DQ188" s="146"/>
      <c r="DR188" s="146"/>
      <c r="DS188" s="146"/>
      <c r="DT188" s="26"/>
      <c r="DU188" s="137"/>
      <c r="DV188" s="138"/>
      <c r="DW188" s="2">
        <v>12</v>
      </c>
    </row>
    <row r="189" spans="1:127" ht="20.25" hidden="1">
      <c r="A189" s="3">
        <v>1341</v>
      </c>
      <c r="B189" s="29"/>
      <c r="C189" s="29"/>
      <c r="D189" s="29">
        <v>42445</v>
      </c>
      <c r="E189" s="20"/>
      <c r="F189" s="20"/>
      <c r="G189" s="20"/>
      <c r="H189" s="4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0"/>
      <c r="Y189" s="20"/>
      <c r="Z189" s="20"/>
      <c r="AA189" s="20"/>
      <c r="AB189" s="20"/>
      <c r="AC189" s="20"/>
      <c r="AD189" s="20"/>
      <c r="AE189" s="20"/>
      <c r="AF189" s="20"/>
      <c r="AG189" s="20"/>
      <c r="AH189" s="20"/>
      <c r="AI189" s="20"/>
      <c r="AJ189" s="20"/>
      <c r="AK189" s="20"/>
      <c r="AL189" s="20"/>
      <c r="AM189" s="20"/>
      <c r="AN189" s="20"/>
      <c r="AO189" s="20"/>
      <c r="AP189" s="20"/>
      <c r="AQ189" s="20"/>
      <c r="AR189" s="20"/>
      <c r="AS189" s="20"/>
      <c r="AT189" s="20"/>
      <c r="AU189" s="20"/>
      <c r="AV189" s="20"/>
      <c r="AW189" s="20"/>
      <c r="AX189" s="20"/>
      <c r="AY189" s="20"/>
      <c r="AZ189" s="20"/>
      <c r="BA189" s="20"/>
      <c r="BB189" s="20"/>
      <c r="BC189" s="20"/>
      <c r="BD189" s="20"/>
      <c r="BE189" s="20"/>
      <c r="BF189" s="20"/>
      <c r="BG189" s="20"/>
      <c r="BH189" s="31"/>
      <c r="BI189" s="31"/>
      <c r="BJ189" s="31"/>
      <c r="BK189" s="31"/>
      <c r="BL189" s="31"/>
      <c r="BM189" s="31"/>
      <c r="BN189" s="31"/>
      <c r="BO189" s="31"/>
      <c r="BP189" s="31"/>
      <c r="BQ189" s="31"/>
      <c r="BR189" s="31"/>
      <c r="BS189" s="31"/>
      <c r="BT189" s="31"/>
      <c r="BU189" s="31"/>
      <c r="BV189" s="31"/>
      <c r="BW189" s="31"/>
      <c r="BX189" s="31"/>
      <c r="BY189" s="31"/>
      <c r="BZ189" s="31"/>
      <c r="CA189" s="31"/>
      <c r="CB189" s="31"/>
      <c r="CC189" s="31"/>
      <c r="CD189" s="31"/>
      <c r="CE189" s="31"/>
      <c r="CF189" s="31"/>
      <c r="CG189" s="31"/>
      <c r="CH189" s="31"/>
      <c r="CI189" s="31">
        <v>10</v>
      </c>
      <c r="CJ189" s="31">
        <v>10</v>
      </c>
      <c r="CK189" s="31">
        <v>11</v>
      </c>
      <c r="CL189" s="31">
        <v>11</v>
      </c>
      <c r="CM189" s="31">
        <v>12</v>
      </c>
      <c r="CN189" s="31">
        <v>12</v>
      </c>
      <c r="CO189" s="118">
        <v>12</v>
      </c>
      <c r="CP189" s="118">
        <v>9</v>
      </c>
      <c r="CQ189" s="118">
        <v>1</v>
      </c>
      <c r="CR189" s="118">
        <v>1</v>
      </c>
      <c r="CS189" s="118">
        <v>1</v>
      </c>
      <c r="CT189" s="118">
        <v>1</v>
      </c>
      <c r="CU189" s="118">
        <v>1</v>
      </c>
      <c r="CV189" s="24">
        <v>0</v>
      </c>
      <c r="CW189" s="30"/>
      <c r="CX189" s="30"/>
      <c r="CY189" s="30"/>
      <c r="CZ189" s="30"/>
      <c r="DA189" s="30"/>
      <c r="DB189" s="30"/>
      <c r="DC189" s="30"/>
      <c r="DD189" s="30"/>
      <c r="DE189" s="30"/>
      <c r="DF189" s="30"/>
      <c r="DG189" s="30"/>
      <c r="DH189" s="30"/>
      <c r="DI189" s="30"/>
      <c r="DJ189" s="30"/>
      <c r="DK189" s="30"/>
      <c r="DL189" s="30"/>
      <c r="DM189" s="30"/>
      <c r="DN189" s="30"/>
      <c r="DO189" s="30"/>
      <c r="DP189" s="30"/>
      <c r="DQ189" s="30"/>
      <c r="DR189" s="30"/>
      <c r="DS189" s="30"/>
      <c r="DT189" s="142"/>
      <c r="DU189" s="137"/>
      <c r="DV189" s="138"/>
      <c r="DW189" s="2">
        <v>8</v>
      </c>
    </row>
    <row r="190" spans="1:127" ht="20.25" hidden="1">
      <c r="A190" s="3">
        <v>1342</v>
      </c>
      <c r="B190" s="29"/>
      <c r="C190" s="29"/>
      <c r="D190" s="29">
        <v>42459</v>
      </c>
      <c r="E190" s="20"/>
      <c r="F190" s="20"/>
      <c r="G190" s="20"/>
      <c r="H190" s="4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0"/>
      <c r="Y190" s="20"/>
      <c r="Z190" s="20"/>
      <c r="AA190" s="20"/>
      <c r="AB190" s="20"/>
      <c r="AC190" s="20"/>
      <c r="AD190" s="20"/>
      <c r="AE190" s="20"/>
      <c r="AF190" s="20"/>
      <c r="AG190" s="20"/>
      <c r="AH190" s="20"/>
      <c r="AI190" s="20"/>
      <c r="AJ190" s="20"/>
      <c r="AK190" s="20"/>
      <c r="AL190" s="20"/>
      <c r="AM190" s="20"/>
      <c r="AN190" s="20"/>
      <c r="AO190" s="20"/>
      <c r="AP190" s="20"/>
      <c r="AQ190" s="20"/>
      <c r="AR190" s="20"/>
      <c r="AS190" s="20"/>
      <c r="AT190" s="20"/>
      <c r="AU190" s="20"/>
      <c r="AV190" s="20"/>
      <c r="AW190" s="20"/>
      <c r="AX190" s="20"/>
      <c r="AY190" s="20"/>
      <c r="AZ190" s="20"/>
      <c r="BA190" s="20"/>
      <c r="BB190" s="20"/>
      <c r="BC190" s="20"/>
      <c r="BD190" s="20"/>
      <c r="BE190" s="20"/>
      <c r="BF190" s="20"/>
      <c r="BG190" s="20"/>
      <c r="BH190" s="31"/>
      <c r="BI190" s="31"/>
      <c r="BJ190" s="31"/>
      <c r="BK190" s="31"/>
      <c r="BL190" s="31"/>
      <c r="BM190" s="31"/>
      <c r="BN190" s="31"/>
      <c r="BO190" s="31"/>
      <c r="BP190" s="31"/>
      <c r="BQ190" s="31"/>
      <c r="BR190" s="31"/>
      <c r="BS190" s="31"/>
      <c r="BT190" s="31"/>
      <c r="BU190" s="31"/>
      <c r="BV190" s="31"/>
      <c r="BW190" s="31"/>
      <c r="BX190" s="31"/>
      <c r="BY190" s="31"/>
      <c r="BZ190" s="31"/>
      <c r="CA190" s="31"/>
      <c r="CB190" s="31"/>
      <c r="CC190" s="31"/>
      <c r="CD190" s="31"/>
      <c r="CE190" s="31"/>
      <c r="CF190" s="31"/>
      <c r="CG190" s="31"/>
      <c r="CH190" s="31"/>
      <c r="CI190" s="31"/>
      <c r="CJ190" s="31"/>
      <c r="CK190" s="31"/>
      <c r="CL190" s="31"/>
      <c r="CM190" s="31">
        <v>11</v>
      </c>
      <c r="CN190" s="31">
        <v>11</v>
      </c>
      <c r="CO190" s="118">
        <v>14</v>
      </c>
      <c r="CP190" s="118">
        <v>9</v>
      </c>
      <c r="CQ190" s="118">
        <v>2</v>
      </c>
      <c r="CR190" s="118">
        <v>2</v>
      </c>
      <c r="CS190" s="118">
        <v>2</v>
      </c>
      <c r="CT190" s="118">
        <v>2</v>
      </c>
      <c r="CU190" s="118">
        <v>2</v>
      </c>
      <c r="CV190" s="24">
        <v>0</v>
      </c>
      <c r="CW190" s="30"/>
      <c r="CX190" s="30"/>
      <c r="CY190" s="30"/>
      <c r="CZ190" s="30"/>
      <c r="DA190" s="30"/>
      <c r="DB190" s="30"/>
      <c r="DC190" s="30"/>
      <c r="DD190" s="30"/>
      <c r="DE190" s="30"/>
      <c r="DF190" s="30"/>
      <c r="DG190" s="30"/>
      <c r="DH190" s="30"/>
      <c r="DI190" s="30"/>
      <c r="DJ190" s="30"/>
      <c r="DK190" s="30"/>
      <c r="DL190" s="30"/>
      <c r="DM190" s="30"/>
      <c r="DN190" s="30"/>
      <c r="DO190" s="30"/>
      <c r="DP190" s="30"/>
      <c r="DQ190" s="30"/>
      <c r="DR190" s="30"/>
      <c r="DS190" s="30"/>
      <c r="DT190" s="142"/>
      <c r="DU190" s="137"/>
      <c r="DV190" s="138"/>
      <c r="DW190" s="2">
        <v>6</v>
      </c>
    </row>
    <row r="191" spans="1:127" ht="20.25" hidden="1">
      <c r="A191" s="3">
        <v>1343</v>
      </c>
      <c r="B191" s="29"/>
      <c r="C191" s="29"/>
      <c r="D191" s="29">
        <v>42458</v>
      </c>
      <c r="E191" s="20"/>
      <c r="F191" s="20"/>
      <c r="G191" s="20"/>
      <c r="H191" s="4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  <c r="AA191" s="20"/>
      <c r="AB191" s="20"/>
      <c r="AC191" s="20"/>
      <c r="AD191" s="20"/>
      <c r="AE191" s="20"/>
      <c r="AF191" s="20"/>
      <c r="AG191" s="20"/>
      <c r="AH191" s="20"/>
      <c r="AI191" s="20"/>
      <c r="AJ191" s="20"/>
      <c r="AK191" s="20"/>
      <c r="AL191" s="20"/>
      <c r="AM191" s="20"/>
      <c r="AN191" s="20"/>
      <c r="AO191" s="20"/>
      <c r="AP191" s="20"/>
      <c r="AQ191" s="20"/>
      <c r="AR191" s="20"/>
      <c r="AS191" s="20"/>
      <c r="AT191" s="20"/>
      <c r="AU191" s="20"/>
      <c r="AV191" s="20"/>
      <c r="AW191" s="20"/>
      <c r="AX191" s="20"/>
      <c r="AY191" s="20"/>
      <c r="AZ191" s="20"/>
      <c r="BA191" s="20"/>
      <c r="BB191" s="20"/>
      <c r="BC191" s="20"/>
      <c r="BD191" s="20"/>
      <c r="BE191" s="20"/>
      <c r="BF191" s="20"/>
      <c r="BG191" s="20"/>
      <c r="BH191" s="31"/>
      <c r="BI191" s="31"/>
      <c r="BJ191" s="31"/>
      <c r="BK191" s="31"/>
      <c r="BL191" s="31"/>
      <c r="BM191" s="31"/>
      <c r="BN191" s="31"/>
      <c r="BO191" s="31"/>
      <c r="BP191" s="31"/>
      <c r="BQ191" s="31"/>
      <c r="BR191" s="31"/>
      <c r="BS191" s="31"/>
      <c r="BT191" s="31"/>
      <c r="BU191" s="31"/>
      <c r="BV191" s="31"/>
      <c r="BW191" s="31"/>
      <c r="BX191" s="31"/>
      <c r="BY191" s="31"/>
      <c r="BZ191" s="31"/>
      <c r="CA191" s="31"/>
      <c r="CB191" s="31"/>
      <c r="CC191" s="31"/>
      <c r="CD191" s="31"/>
      <c r="CE191" s="31"/>
      <c r="CF191" s="31"/>
      <c r="CG191" s="31"/>
      <c r="CH191" s="31"/>
      <c r="CI191" s="31">
        <v>8</v>
      </c>
      <c r="CJ191" s="31">
        <v>8</v>
      </c>
      <c r="CK191" s="31">
        <v>9</v>
      </c>
      <c r="CL191" s="31">
        <v>9</v>
      </c>
      <c r="CM191" s="31">
        <v>9</v>
      </c>
      <c r="CN191" s="31">
        <v>9</v>
      </c>
      <c r="CO191" s="31">
        <v>10</v>
      </c>
      <c r="CP191" s="118">
        <v>12</v>
      </c>
      <c r="CQ191" s="118">
        <v>6</v>
      </c>
      <c r="CR191" s="118">
        <v>5</v>
      </c>
      <c r="CS191" s="118">
        <v>1</v>
      </c>
      <c r="CT191" s="24">
        <v>0</v>
      </c>
      <c r="CU191" s="30"/>
      <c r="CV191" s="30"/>
      <c r="CW191" s="30"/>
      <c r="CX191" s="30"/>
      <c r="CY191" s="30"/>
      <c r="CZ191" s="30"/>
      <c r="DA191" s="30"/>
      <c r="DB191" s="30"/>
      <c r="DC191" s="30"/>
      <c r="DD191" s="30"/>
      <c r="DE191" s="30"/>
      <c r="DF191" s="30"/>
      <c r="DG191" s="30"/>
      <c r="DH191" s="30"/>
      <c r="DI191" s="30"/>
      <c r="DJ191" s="30"/>
      <c r="DK191" s="30"/>
      <c r="DL191" s="30"/>
      <c r="DM191" s="30"/>
      <c r="DN191" s="30"/>
      <c r="DO191" s="30"/>
      <c r="DP191" s="30"/>
      <c r="DQ191" s="30"/>
      <c r="DR191" s="30"/>
      <c r="DS191" s="30"/>
      <c r="DT191" s="142"/>
      <c r="DU191" s="137"/>
      <c r="DV191" s="138"/>
      <c r="DW191" s="2">
        <v>4</v>
      </c>
    </row>
    <row r="192" spans="1:127" ht="20.25" hidden="1">
      <c r="A192" s="3">
        <v>1344</v>
      </c>
      <c r="B192" s="29"/>
      <c r="C192" s="29"/>
      <c r="D192" s="29">
        <v>42451</v>
      </c>
      <c r="E192" s="20"/>
      <c r="F192" s="20"/>
      <c r="G192" s="20"/>
      <c r="H192" s="4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0"/>
      <c r="Y192" s="20"/>
      <c r="Z192" s="20"/>
      <c r="AA192" s="20"/>
      <c r="AB192" s="20"/>
      <c r="AC192" s="20"/>
      <c r="AD192" s="20"/>
      <c r="AE192" s="20"/>
      <c r="AF192" s="20"/>
      <c r="AG192" s="20"/>
      <c r="AH192" s="20"/>
      <c r="AI192" s="20"/>
      <c r="AJ192" s="20"/>
      <c r="AK192" s="20"/>
      <c r="AL192" s="20"/>
      <c r="AM192" s="20"/>
      <c r="AN192" s="20"/>
      <c r="AO192" s="20"/>
      <c r="AP192" s="20"/>
      <c r="AQ192" s="20"/>
      <c r="AR192" s="20"/>
      <c r="AS192" s="20"/>
      <c r="AT192" s="20"/>
      <c r="AU192" s="20"/>
      <c r="AV192" s="20"/>
      <c r="AW192" s="20"/>
      <c r="AX192" s="20"/>
      <c r="AY192" s="20"/>
      <c r="AZ192" s="20"/>
      <c r="BA192" s="20"/>
      <c r="BB192" s="20"/>
      <c r="BC192" s="20"/>
      <c r="BD192" s="20"/>
      <c r="BE192" s="20"/>
      <c r="BF192" s="20"/>
      <c r="BG192" s="20"/>
      <c r="BH192" s="31"/>
      <c r="BI192" s="31"/>
      <c r="BJ192" s="31"/>
      <c r="BK192" s="31"/>
      <c r="BL192" s="31"/>
      <c r="BM192" s="31"/>
      <c r="BN192" s="31"/>
      <c r="BO192" s="31"/>
      <c r="BP192" s="31"/>
      <c r="BQ192" s="31"/>
      <c r="BR192" s="31"/>
      <c r="BS192" s="31"/>
      <c r="BT192" s="31"/>
      <c r="BU192" s="31"/>
      <c r="BV192" s="31"/>
      <c r="BW192" s="31"/>
      <c r="BX192" s="31"/>
      <c r="BY192" s="31"/>
      <c r="BZ192" s="31"/>
      <c r="CA192" s="31"/>
      <c r="CB192" s="31"/>
      <c r="CC192" s="31"/>
      <c r="CD192" s="31"/>
      <c r="CE192" s="31"/>
      <c r="CF192" s="31"/>
      <c r="CG192" s="31"/>
      <c r="CH192" s="31"/>
      <c r="CI192" s="31">
        <v>1</v>
      </c>
      <c r="CJ192" s="31">
        <v>0</v>
      </c>
      <c r="CK192" s="31">
        <v>10</v>
      </c>
      <c r="CL192" s="31">
        <v>10</v>
      </c>
      <c r="CM192" s="31">
        <v>10</v>
      </c>
      <c r="CN192" s="31">
        <v>10</v>
      </c>
      <c r="CO192" s="31">
        <v>11</v>
      </c>
      <c r="CP192" s="118">
        <v>8</v>
      </c>
      <c r="CQ192" s="118">
        <v>4</v>
      </c>
      <c r="CR192" s="118">
        <v>3</v>
      </c>
      <c r="CS192" s="118">
        <v>3</v>
      </c>
      <c r="CT192" s="118">
        <v>3</v>
      </c>
      <c r="CU192" s="118">
        <v>4</v>
      </c>
      <c r="CV192" s="118">
        <v>4</v>
      </c>
      <c r="CW192" s="65">
        <v>4</v>
      </c>
      <c r="CX192" s="65">
        <v>4</v>
      </c>
      <c r="CY192" s="65">
        <v>2</v>
      </c>
      <c r="CZ192" s="65">
        <v>1</v>
      </c>
      <c r="DA192" s="24">
        <v>0</v>
      </c>
      <c r="DB192" s="30"/>
      <c r="DC192" s="30"/>
      <c r="DD192" s="30"/>
      <c r="DE192" s="30"/>
      <c r="DF192" s="30"/>
      <c r="DG192" s="30"/>
      <c r="DH192" s="30"/>
      <c r="DI192" s="30"/>
      <c r="DJ192" s="30"/>
      <c r="DK192" s="30"/>
      <c r="DL192" s="30"/>
      <c r="DM192" s="30"/>
      <c r="DN192" s="30"/>
      <c r="DO192" s="30"/>
      <c r="DP192" s="30"/>
      <c r="DQ192" s="30"/>
      <c r="DR192" s="30"/>
      <c r="DS192" s="30"/>
      <c r="DT192" s="142"/>
      <c r="DU192" s="137"/>
      <c r="DV192" s="138"/>
      <c r="DW192" s="2">
        <v>13</v>
      </c>
    </row>
    <row r="193" spans="1:130" ht="20.25" hidden="1">
      <c r="A193" s="3">
        <v>1210</v>
      </c>
      <c r="B193" s="29"/>
      <c r="C193" s="29"/>
      <c r="D193" s="29">
        <v>42473</v>
      </c>
      <c r="E193" s="20"/>
      <c r="F193" s="20"/>
      <c r="G193" s="20"/>
      <c r="H193" s="4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0"/>
      <c r="Y193" s="20"/>
      <c r="Z193" s="20"/>
      <c r="AA193" s="20"/>
      <c r="AB193" s="20"/>
      <c r="AC193" s="20"/>
      <c r="AD193" s="20"/>
      <c r="AE193" s="20"/>
      <c r="AF193" s="20"/>
      <c r="AG193" s="20"/>
      <c r="AH193" s="20"/>
      <c r="AI193" s="20"/>
      <c r="AJ193" s="20"/>
      <c r="AK193" s="20"/>
      <c r="AL193" s="20"/>
      <c r="AM193" s="20"/>
      <c r="AN193" s="20"/>
      <c r="AO193" s="20"/>
      <c r="AP193" s="20"/>
      <c r="AQ193" s="20"/>
      <c r="AR193" s="20"/>
      <c r="AS193" s="20"/>
      <c r="AT193" s="20"/>
      <c r="AU193" s="20"/>
      <c r="AV193" s="20"/>
      <c r="AW193" s="20"/>
      <c r="AX193" s="20"/>
      <c r="AY193" s="20"/>
      <c r="AZ193" s="20"/>
      <c r="BA193" s="20"/>
      <c r="BB193" s="20"/>
      <c r="BC193" s="20"/>
      <c r="BD193" s="20"/>
      <c r="BE193" s="20"/>
      <c r="BF193" s="20"/>
      <c r="BG193" s="20"/>
      <c r="BH193" s="31"/>
      <c r="BI193" s="31"/>
      <c r="BJ193" s="31"/>
      <c r="BK193" s="31"/>
      <c r="BL193" s="31"/>
      <c r="BM193" s="31"/>
      <c r="BN193" s="31"/>
      <c r="BO193" s="31"/>
      <c r="BP193" s="31"/>
      <c r="BQ193" s="31"/>
      <c r="BR193" s="31"/>
      <c r="BS193" s="31"/>
      <c r="BT193" s="31"/>
      <c r="BU193" s="31"/>
      <c r="BV193" s="31"/>
      <c r="BW193" s="31"/>
      <c r="BX193" s="31"/>
      <c r="BY193" s="31"/>
      <c r="BZ193" s="31"/>
      <c r="CA193" s="31"/>
      <c r="CB193" s="31"/>
      <c r="CC193" s="31"/>
      <c r="CD193" s="31"/>
      <c r="CE193" s="31"/>
      <c r="CF193" s="31"/>
      <c r="CG193" s="31"/>
      <c r="CH193" s="31"/>
      <c r="CI193" s="31"/>
      <c r="CJ193" s="31"/>
      <c r="CK193" s="31"/>
      <c r="CL193" s="31"/>
      <c r="CM193" s="31"/>
      <c r="CN193" s="31"/>
      <c r="CO193" s="31"/>
      <c r="CP193" s="31"/>
      <c r="CQ193" s="31"/>
      <c r="CR193" s="31">
        <v>13</v>
      </c>
      <c r="CS193" s="31">
        <v>13</v>
      </c>
      <c r="CT193" s="31">
        <v>12</v>
      </c>
      <c r="CU193" s="31">
        <v>2</v>
      </c>
      <c r="CV193" s="31">
        <v>1</v>
      </c>
      <c r="CW193" s="24">
        <v>0</v>
      </c>
      <c r="CX193" s="92">
        <v>1</v>
      </c>
      <c r="CY193" s="30">
        <v>0</v>
      </c>
      <c r="CZ193" s="30"/>
      <c r="DA193" s="30"/>
      <c r="DB193" s="30"/>
      <c r="DC193" s="30"/>
      <c r="DD193" s="30"/>
      <c r="DE193" s="30"/>
      <c r="DF193" s="30"/>
      <c r="DG193" s="30"/>
      <c r="DH193" s="30"/>
      <c r="DI193" s="30"/>
      <c r="DJ193" s="30"/>
      <c r="DK193" s="30"/>
      <c r="DL193" s="30"/>
      <c r="DM193" s="30"/>
      <c r="DN193" s="30"/>
      <c r="DO193" s="30"/>
      <c r="DP193" s="30"/>
      <c r="DQ193" s="30"/>
      <c r="DR193" s="30"/>
      <c r="DS193" s="30"/>
      <c r="DT193" s="142"/>
      <c r="DU193" s="137"/>
      <c r="DV193" s="138"/>
      <c r="DW193" s="2">
        <v>7</v>
      </c>
    </row>
    <row r="194" spans="1:130" ht="20.25" hidden="1">
      <c r="A194" s="3">
        <v>1345</v>
      </c>
      <c r="B194" s="29"/>
      <c r="C194" s="29"/>
      <c r="D194" s="29">
        <v>42466</v>
      </c>
      <c r="E194" s="20"/>
      <c r="F194" s="20"/>
      <c r="G194" s="20"/>
      <c r="H194" s="4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0"/>
      <c r="Y194" s="20"/>
      <c r="Z194" s="20"/>
      <c r="AA194" s="20"/>
      <c r="AB194" s="20"/>
      <c r="AC194" s="20"/>
      <c r="AD194" s="20"/>
      <c r="AE194" s="20"/>
      <c r="AF194" s="20"/>
      <c r="AG194" s="20"/>
      <c r="AH194" s="20"/>
      <c r="AI194" s="20"/>
      <c r="AJ194" s="20"/>
      <c r="AK194" s="20"/>
      <c r="AL194" s="20"/>
      <c r="AM194" s="20"/>
      <c r="AN194" s="20"/>
      <c r="AO194" s="20"/>
      <c r="AP194" s="20"/>
      <c r="AQ194" s="20"/>
      <c r="AR194" s="20"/>
      <c r="AS194" s="20"/>
      <c r="AT194" s="20"/>
      <c r="AU194" s="20"/>
      <c r="AV194" s="20"/>
      <c r="AW194" s="20"/>
      <c r="AX194" s="20"/>
      <c r="AY194" s="20"/>
      <c r="AZ194" s="20"/>
      <c r="BA194" s="20"/>
      <c r="BB194" s="20"/>
      <c r="BC194" s="20"/>
      <c r="BD194" s="20"/>
      <c r="BE194" s="20"/>
      <c r="BF194" s="20"/>
      <c r="BG194" s="20"/>
      <c r="BH194" s="31"/>
      <c r="BI194" s="31"/>
      <c r="BJ194" s="31"/>
      <c r="BK194" s="31"/>
      <c r="BL194" s="31"/>
      <c r="BM194" s="31"/>
      <c r="BN194" s="31"/>
      <c r="BO194" s="31"/>
      <c r="BP194" s="31"/>
      <c r="BQ194" s="31"/>
      <c r="BR194" s="31"/>
      <c r="BS194" s="31"/>
      <c r="BT194" s="31"/>
      <c r="BU194" s="31"/>
      <c r="BV194" s="31"/>
      <c r="BW194" s="31"/>
      <c r="BX194" s="31"/>
      <c r="BY194" s="31"/>
      <c r="BZ194" s="31"/>
      <c r="CA194" s="31"/>
      <c r="CB194" s="31"/>
      <c r="CC194" s="31"/>
      <c r="CD194" s="31"/>
      <c r="CE194" s="31"/>
      <c r="CF194" s="31"/>
      <c r="CG194" s="31"/>
      <c r="CH194" s="31"/>
      <c r="CI194" s="31">
        <v>1</v>
      </c>
      <c r="CJ194" s="31">
        <v>0</v>
      </c>
      <c r="CK194" s="31">
        <v>15</v>
      </c>
      <c r="CL194" s="31">
        <v>15</v>
      </c>
      <c r="CM194" s="31">
        <v>15</v>
      </c>
      <c r="CN194" s="31">
        <v>13</v>
      </c>
      <c r="CO194" s="31">
        <v>13</v>
      </c>
      <c r="CP194" s="31">
        <v>14</v>
      </c>
      <c r="CQ194" s="31">
        <v>8</v>
      </c>
      <c r="CR194" s="31">
        <v>5</v>
      </c>
      <c r="CS194" s="31">
        <v>5</v>
      </c>
      <c r="CT194" s="31">
        <v>1</v>
      </c>
      <c r="CU194" s="31">
        <v>2</v>
      </c>
      <c r="CV194" s="31">
        <v>2</v>
      </c>
      <c r="CW194" s="65">
        <v>2</v>
      </c>
      <c r="CX194" s="65">
        <v>2</v>
      </c>
      <c r="CY194" s="65">
        <v>1</v>
      </c>
      <c r="CZ194" s="24">
        <v>0</v>
      </c>
      <c r="DA194" s="30"/>
      <c r="DB194" s="30"/>
      <c r="DC194" s="30"/>
      <c r="DD194" s="30"/>
      <c r="DE194" s="30"/>
      <c r="DF194" s="30"/>
      <c r="DG194" s="30"/>
      <c r="DH194" s="30"/>
      <c r="DI194" s="30"/>
      <c r="DJ194" s="30"/>
      <c r="DK194" s="30"/>
      <c r="DL194" s="30"/>
      <c r="DM194" s="30"/>
      <c r="DN194" s="30"/>
      <c r="DO194" s="30"/>
      <c r="DP194" s="30"/>
      <c r="DQ194" s="30"/>
      <c r="DR194" s="30"/>
      <c r="DS194" s="30"/>
      <c r="DT194" s="142"/>
      <c r="DU194" s="137"/>
      <c r="DV194" s="138"/>
      <c r="DW194" s="2">
        <v>10</v>
      </c>
    </row>
    <row r="195" spans="1:130" ht="20.25" hidden="1">
      <c r="A195" s="3">
        <v>1346</v>
      </c>
      <c r="B195" s="29"/>
      <c r="C195" s="29"/>
      <c r="D195" s="29">
        <v>42467</v>
      </c>
      <c r="E195" s="20"/>
      <c r="F195" s="20"/>
      <c r="G195" s="20"/>
      <c r="H195" s="4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0"/>
      <c r="Y195" s="20"/>
      <c r="Z195" s="20"/>
      <c r="AA195" s="20"/>
      <c r="AB195" s="20"/>
      <c r="AC195" s="20"/>
      <c r="AD195" s="20"/>
      <c r="AE195" s="20"/>
      <c r="AF195" s="20"/>
      <c r="AG195" s="20"/>
      <c r="AH195" s="20"/>
      <c r="AI195" s="20"/>
      <c r="AJ195" s="20"/>
      <c r="AK195" s="20"/>
      <c r="AL195" s="20"/>
      <c r="AM195" s="20"/>
      <c r="AN195" s="20"/>
      <c r="AO195" s="20"/>
      <c r="AP195" s="20"/>
      <c r="AQ195" s="20"/>
      <c r="AR195" s="20"/>
      <c r="AS195" s="20"/>
      <c r="AT195" s="20"/>
      <c r="AU195" s="20"/>
      <c r="AV195" s="20"/>
      <c r="AW195" s="20"/>
      <c r="AX195" s="20"/>
      <c r="AY195" s="20"/>
      <c r="AZ195" s="20"/>
      <c r="BA195" s="20"/>
      <c r="BB195" s="20"/>
      <c r="BC195" s="20"/>
      <c r="BD195" s="20"/>
      <c r="BE195" s="20"/>
      <c r="BF195" s="20"/>
      <c r="BG195" s="20"/>
      <c r="BH195" s="31"/>
      <c r="BI195" s="31"/>
      <c r="BJ195" s="31"/>
      <c r="BK195" s="31"/>
      <c r="BL195" s="31"/>
      <c r="BM195" s="31"/>
      <c r="BN195" s="31"/>
      <c r="BO195" s="31"/>
      <c r="BP195" s="31"/>
      <c r="BQ195" s="31"/>
      <c r="BR195" s="31"/>
      <c r="BS195" s="31"/>
      <c r="BT195" s="31"/>
      <c r="BU195" s="31"/>
      <c r="BV195" s="31"/>
      <c r="BW195" s="31"/>
      <c r="BX195" s="31"/>
      <c r="BY195" s="31"/>
      <c r="BZ195" s="31"/>
      <c r="CA195" s="31"/>
      <c r="CB195" s="31"/>
      <c r="CC195" s="31"/>
      <c r="CD195" s="31"/>
      <c r="CE195" s="31"/>
      <c r="CF195" s="31"/>
      <c r="CG195" s="31"/>
      <c r="CH195" s="31"/>
      <c r="CI195" s="31"/>
      <c r="CJ195" s="31"/>
      <c r="CK195" s="31"/>
      <c r="CL195" s="31">
        <v>16</v>
      </c>
      <c r="CM195" s="31">
        <v>14</v>
      </c>
      <c r="CN195" s="31">
        <v>14</v>
      </c>
      <c r="CO195" s="31">
        <v>15</v>
      </c>
      <c r="CP195" s="31">
        <v>16</v>
      </c>
      <c r="CQ195" s="31">
        <v>13</v>
      </c>
      <c r="CR195" s="31">
        <v>13</v>
      </c>
      <c r="CS195" s="31">
        <v>13</v>
      </c>
      <c r="CT195" s="31">
        <v>7</v>
      </c>
      <c r="CU195" s="31">
        <v>2</v>
      </c>
      <c r="CV195" s="31">
        <v>2</v>
      </c>
      <c r="CW195" s="65">
        <v>2</v>
      </c>
      <c r="CX195" s="65">
        <v>2</v>
      </c>
      <c r="CY195" s="65">
        <v>2</v>
      </c>
      <c r="CZ195" s="65">
        <v>2</v>
      </c>
      <c r="DA195" s="65">
        <v>2</v>
      </c>
      <c r="DB195" s="65">
        <v>2</v>
      </c>
      <c r="DC195" s="65">
        <v>2</v>
      </c>
      <c r="DD195" s="65">
        <v>3</v>
      </c>
      <c r="DE195" s="65">
        <v>2</v>
      </c>
      <c r="DF195" s="24">
        <v>0</v>
      </c>
      <c r="DG195" s="30"/>
      <c r="DH195" s="30"/>
      <c r="DI195" s="30"/>
      <c r="DJ195" s="30"/>
      <c r="DK195" s="30"/>
      <c r="DL195" s="30"/>
      <c r="DM195" s="30"/>
      <c r="DN195" s="30"/>
      <c r="DO195" s="30"/>
      <c r="DP195" s="30"/>
      <c r="DQ195" s="30"/>
      <c r="DR195" s="30"/>
      <c r="DS195" s="30"/>
      <c r="DT195" s="26"/>
      <c r="DU195" s="137"/>
      <c r="DV195" s="138"/>
      <c r="DW195" s="2">
        <v>16</v>
      </c>
    </row>
    <row r="196" spans="1:130" ht="20.25" hidden="1">
      <c r="A196" s="3">
        <v>1347</v>
      </c>
      <c r="B196" s="29"/>
      <c r="C196" s="29"/>
      <c r="D196" s="29">
        <v>42481</v>
      </c>
      <c r="E196" s="20"/>
      <c r="F196" s="20"/>
      <c r="G196" s="20"/>
      <c r="H196" s="4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0"/>
      <c r="Y196" s="20"/>
      <c r="Z196" s="20"/>
      <c r="AA196" s="20"/>
      <c r="AB196" s="20"/>
      <c r="AC196" s="20"/>
      <c r="AD196" s="20"/>
      <c r="AE196" s="20"/>
      <c r="AF196" s="20"/>
      <c r="AG196" s="20"/>
      <c r="AH196" s="20"/>
      <c r="AI196" s="20"/>
      <c r="AJ196" s="20"/>
      <c r="AK196" s="20"/>
      <c r="AL196" s="20"/>
      <c r="AM196" s="20"/>
      <c r="AN196" s="20"/>
      <c r="AO196" s="20"/>
      <c r="AP196" s="20"/>
      <c r="AQ196" s="20"/>
      <c r="AR196" s="20"/>
      <c r="AS196" s="20"/>
      <c r="AT196" s="20"/>
      <c r="AU196" s="20"/>
      <c r="AV196" s="20"/>
      <c r="AW196" s="20"/>
      <c r="AX196" s="20"/>
      <c r="AY196" s="20"/>
      <c r="AZ196" s="20"/>
      <c r="BA196" s="20"/>
      <c r="BB196" s="20"/>
      <c r="BC196" s="20"/>
      <c r="BD196" s="20"/>
      <c r="BE196" s="20"/>
      <c r="BF196" s="20"/>
      <c r="BG196" s="20"/>
      <c r="BH196" s="31"/>
      <c r="BI196" s="31"/>
      <c r="BJ196" s="31"/>
      <c r="BK196" s="31"/>
      <c r="BL196" s="31"/>
      <c r="BM196" s="31"/>
      <c r="BN196" s="31"/>
      <c r="BO196" s="31"/>
      <c r="BP196" s="31"/>
      <c r="BQ196" s="31"/>
      <c r="BR196" s="31"/>
      <c r="BS196" s="31"/>
      <c r="BT196" s="31"/>
      <c r="BU196" s="31"/>
      <c r="BV196" s="31"/>
      <c r="BW196" s="31"/>
      <c r="BX196" s="31"/>
      <c r="BY196" s="31"/>
      <c r="BZ196" s="31"/>
      <c r="CA196" s="31"/>
      <c r="CB196" s="31"/>
      <c r="CC196" s="31"/>
      <c r="CD196" s="31"/>
      <c r="CE196" s="31"/>
      <c r="CF196" s="31"/>
      <c r="CG196" s="31"/>
      <c r="CH196" s="31"/>
      <c r="CI196" s="31"/>
      <c r="CJ196" s="31"/>
      <c r="CK196" s="31"/>
      <c r="CL196" s="31">
        <v>10</v>
      </c>
      <c r="CM196" s="31">
        <v>9</v>
      </c>
      <c r="CN196" s="31">
        <v>7</v>
      </c>
      <c r="CO196" s="31">
        <v>8</v>
      </c>
      <c r="CP196" s="31">
        <v>9</v>
      </c>
      <c r="CQ196" s="31">
        <v>9</v>
      </c>
      <c r="CR196" s="31">
        <v>7</v>
      </c>
      <c r="CS196" s="31">
        <v>9</v>
      </c>
      <c r="CT196" s="31">
        <v>7</v>
      </c>
      <c r="CU196" s="31">
        <v>4</v>
      </c>
      <c r="CV196" s="31">
        <v>1</v>
      </c>
      <c r="CW196" s="24">
        <v>0</v>
      </c>
      <c r="CX196" s="30"/>
      <c r="CY196" s="30"/>
      <c r="CZ196" s="30"/>
      <c r="DA196" s="30"/>
      <c r="DB196" s="30"/>
      <c r="DC196" s="30"/>
      <c r="DD196" s="30"/>
      <c r="DE196" s="30"/>
      <c r="DF196" s="30"/>
      <c r="DG196" s="30"/>
      <c r="DH196" s="30"/>
      <c r="DI196" s="30"/>
      <c r="DJ196" s="30"/>
      <c r="DK196" s="30"/>
      <c r="DL196" s="30"/>
      <c r="DM196" s="30"/>
      <c r="DN196" s="30"/>
      <c r="DO196" s="30"/>
      <c r="DP196" s="30"/>
      <c r="DQ196" s="30"/>
      <c r="DR196" s="30"/>
      <c r="DS196" s="30"/>
      <c r="DT196" s="142"/>
      <c r="DU196" s="137"/>
      <c r="DV196" s="138"/>
      <c r="DW196" s="2">
        <v>4</v>
      </c>
    </row>
    <row r="197" spans="1:130" ht="20.25" hidden="1">
      <c r="A197" s="3">
        <v>1348</v>
      </c>
      <c r="B197" s="29"/>
      <c r="C197" s="29"/>
      <c r="D197" s="29">
        <v>42475</v>
      </c>
      <c r="E197" s="20"/>
      <c r="F197" s="20"/>
      <c r="G197" s="20"/>
      <c r="H197" s="4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0"/>
      <c r="Y197" s="20"/>
      <c r="Z197" s="20"/>
      <c r="AA197" s="20"/>
      <c r="AB197" s="20"/>
      <c r="AC197" s="20"/>
      <c r="AD197" s="20"/>
      <c r="AE197" s="20"/>
      <c r="AF197" s="20"/>
      <c r="AG197" s="20"/>
      <c r="AH197" s="20"/>
      <c r="AI197" s="20"/>
      <c r="AJ197" s="20"/>
      <c r="AK197" s="20"/>
      <c r="AL197" s="20"/>
      <c r="AM197" s="20"/>
      <c r="AN197" s="20"/>
      <c r="AO197" s="20"/>
      <c r="AP197" s="20"/>
      <c r="AQ197" s="20"/>
      <c r="AR197" s="20"/>
      <c r="AS197" s="20"/>
      <c r="AT197" s="20"/>
      <c r="AU197" s="20"/>
      <c r="AV197" s="20"/>
      <c r="AW197" s="20"/>
      <c r="AX197" s="20"/>
      <c r="AY197" s="20"/>
      <c r="AZ197" s="20"/>
      <c r="BA197" s="20"/>
      <c r="BB197" s="20"/>
      <c r="BC197" s="20"/>
      <c r="BD197" s="20"/>
      <c r="BE197" s="20"/>
      <c r="BF197" s="20"/>
      <c r="BG197" s="20"/>
      <c r="BH197" s="31"/>
      <c r="BI197" s="31"/>
      <c r="BJ197" s="31"/>
      <c r="BK197" s="31"/>
      <c r="BL197" s="31"/>
      <c r="BM197" s="31"/>
      <c r="BN197" s="31"/>
      <c r="BO197" s="31"/>
      <c r="BP197" s="31"/>
      <c r="BQ197" s="31"/>
      <c r="BR197" s="31"/>
      <c r="BS197" s="31"/>
      <c r="BT197" s="31"/>
      <c r="BU197" s="31"/>
      <c r="BV197" s="31"/>
      <c r="BW197" s="31"/>
      <c r="BX197" s="31"/>
      <c r="BY197" s="31"/>
      <c r="BZ197" s="31"/>
      <c r="CA197" s="31"/>
      <c r="CB197" s="31"/>
      <c r="CC197" s="31"/>
      <c r="CD197" s="31"/>
      <c r="CE197" s="31"/>
      <c r="CF197" s="31"/>
      <c r="CG197" s="31"/>
      <c r="CH197" s="31"/>
      <c r="CI197" s="31"/>
      <c r="CJ197" s="31"/>
      <c r="CK197" s="31"/>
      <c r="CL197" s="31"/>
      <c r="CM197" s="31"/>
      <c r="CN197" s="31">
        <v>13</v>
      </c>
      <c r="CO197" s="31">
        <v>14</v>
      </c>
      <c r="CP197" s="31">
        <v>15</v>
      </c>
      <c r="CQ197" s="31">
        <v>15</v>
      </c>
      <c r="CR197" s="31">
        <v>12</v>
      </c>
      <c r="CS197" s="31">
        <v>15</v>
      </c>
      <c r="CT197" s="31">
        <v>9</v>
      </c>
      <c r="CU197" s="31">
        <v>5</v>
      </c>
      <c r="CV197" s="31">
        <v>3</v>
      </c>
      <c r="CW197" s="65">
        <v>4</v>
      </c>
      <c r="CX197" s="65">
        <v>2</v>
      </c>
      <c r="CY197" s="65">
        <v>2</v>
      </c>
      <c r="CZ197" s="65">
        <v>2</v>
      </c>
      <c r="DA197" s="24">
        <v>0</v>
      </c>
      <c r="DB197" s="30"/>
      <c r="DC197" s="30"/>
      <c r="DD197" s="30"/>
      <c r="DE197" s="30"/>
      <c r="DF197" s="30"/>
      <c r="DG197" s="30"/>
      <c r="DH197" s="30"/>
      <c r="DI197" s="30"/>
      <c r="DJ197" s="30"/>
      <c r="DK197" s="30"/>
      <c r="DL197" s="30"/>
      <c r="DM197" s="30"/>
      <c r="DN197" s="30"/>
      <c r="DO197" s="30"/>
      <c r="DP197" s="30"/>
      <c r="DQ197" s="30"/>
      <c r="DR197" s="30"/>
      <c r="DS197" s="30"/>
      <c r="DT197" s="142"/>
      <c r="DU197" s="137"/>
      <c r="DV197" s="138"/>
      <c r="DW197" s="2">
        <v>9</v>
      </c>
    </row>
    <row r="198" spans="1:130" ht="20.25" hidden="1">
      <c r="A198" s="3">
        <v>1349</v>
      </c>
      <c r="B198" s="29"/>
      <c r="C198" s="29"/>
      <c r="D198" s="29">
        <v>42488</v>
      </c>
      <c r="E198" s="20"/>
      <c r="F198" s="20"/>
      <c r="G198" s="20"/>
      <c r="H198" s="4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0"/>
      <c r="Y198" s="20"/>
      <c r="Z198" s="20"/>
      <c r="AA198" s="20"/>
      <c r="AB198" s="20"/>
      <c r="AC198" s="20"/>
      <c r="AD198" s="20"/>
      <c r="AE198" s="20"/>
      <c r="AF198" s="20"/>
      <c r="AG198" s="20"/>
      <c r="AH198" s="20"/>
      <c r="AI198" s="20"/>
      <c r="AJ198" s="20"/>
      <c r="AK198" s="20"/>
      <c r="AL198" s="20"/>
      <c r="AM198" s="20"/>
      <c r="AN198" s="20"/>
      <c r="AO198" s="20"/>
      <c r="AP198" s="20"/>
      <c r="AQ198" s="20"/>
      <c r="AR198" s="20"/>
      <c r="AS198" s="20"/>
      <c r="AT198" s="20"/>
      <c r="AU198" s="20"/>
      <c r="AV198" s="20"/>
      <c r="AW198" s="20"/>
      <c r="AX198" s="20"/>
      <c r="AY198" s="20"/>
      <c r="AZ198" s="20"/>
      <c r="BA198" s="20"/>
      <c r="BB198" s="20"/>
      <c r="BC198" s="20"/>
      <c r="BD198" s="20"/>
      <c r="BE198" s="20"/>
      <c r="BF198" s="20"/>
      <c r="BG198" s="20"/>
      <c r="BH198" s="31"/>
      <c r="BI198" s="31"/>
      <c r="BJ198" s="31"/>
      <c r="BK198" s="31"/>
      <c r="BL198" s="31"/>
      <c r="BM198" s="31"/>
      <c r="BN198" s="31"/>
      <c r="BO198" s="31"/>
      <c r="BP198" s="31"/>
      <c r="BQ198" s="31"/>
      <c r="BR198" s="31"/>
      <c r="BS198" s="31"/>
      <c r="BT198" s="31"/>
      <c r="BU198" s="31"/>
      <c r="BV198" s="31"/>
      <c r="BW198" s="31"/>
      <c r="BX198" s="31"/>
      <c r="BY198" s="31"/>
      <c r="BZ198" s="31"/>
      <c r="CA198" s="31"/>
      <c r="CB198" s="31"/>
      <c r="CC198" s="31"/>
      <c r="CD198" s="31"/>
      <c r="CE198" s="31"/>
      <c r="CF198" s="31"/>
      <c r="CG198" s="31"/>
      <c r="CH198" s="31"/>
      <c r="CI198" s="31"/>
      <c r="CJ198" s="31"/>
      <c r="CK198" s="31"/>
      <c r="CL198" s="31"/>
      <c r="CM198" s="31"/>
      <c r="CN198" s="31">
        <v>8</v>
      </c>
      <c r="CO198" s="31">
        <v>9</v>
      </c>
      <c r="CP198" s="31">
        <v>10</v>
      </c>
      <c r="CQ198" s="31">
        <v>10</v>
      </c>
      <c r="CR198" s="31">
        <v>10</v>
      </c>
      <c r="CS198" s="147">
        <v>10</v>
      </c>
      <c r="CT198" s="31">
        <v>8</v>
      </c>
      <c r="CU198" s="31">
        <v>3</v>
      </c>
      <c r="CV198" s="31">
        <v>1</v>
      </c>
      <c r="CW198" s="24">
        <v>0</v>
      </c>
      <c r="CX198" s="92">
        <v>1</v>
      </c>
      <c r="CY198" s="92">
        <v>1</v>
      </c>
      <c r="CZ198" s="92">
        <v>1</v>
      </c>
      <c r="DA198" s="92">
        <v>1</v>
      </c>
      <c r="DB198" s="30">
        <v>0</v>
      </c>
      <c r="DC198" s="30"/>
      <c r="DD198" s="92">
        <v>1</v>
      </c>
      <c r="DE198" s="92">
        <v>1</v>
      </c>
      <c r="DF198" s="30">
        <v>0</v>
      </c>
      <c r="DG198" s="30"/>
      <c r="DH198" s="30"/>
      <c r="DI198" s="30"/>
      <c r="DJ198" s="30"/>
      <c r="DK198" s="30"/>
      <c r="DL198" s="30"/>
      <c r="DM198" s="30"/>
      <c r="DN198" s="30"/>
      <c r="DO198" s="30"/>
      <c r="DP198" s="30"/>
      <c r="DQ198" s="30"/>
      <c r="DR198" s="30"/>
      <c r="DS198" s="30"/>
      <c r="DT198" s="26"/>
      <c r="DU198" s="137"/>
      <c r="DV198" s="138"/>
      <c r="DW198" s="2">
        <v>13</v>
      </c>
    </row>
    <row r="199" spans="1:130" ht="20.25" hidden="1">
      <c r="A199" s="3">
        <v>1350</v>
      </c>
      <c r="B199" s="29"/>
      <c r="C199" s="29"/>
      <c r="D199" s="29">
        <v>42489</v>
      </c>
      <c r="E199" s="20"/>
      <c r="F199" s="20"/>
      <c r="G199" s="20"/>
      <c r="H199" s="4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0"/>
      <c r="Y199" s="20"/>
      <c r="Z199" s="20"/>
      <c r="AA199" s="20"/>
      <c r="AB199" s="20"/>
      <c r="AC199" s="20"/>
      <c r="AD199" s="20"/>
      <c r="AE199" s="20"/>
      <c r="AF199" s="20"/>
      <c r="AG199" s="20"/>
      <c r="AH199" s="20"/>
      <c r="AI199" s="20"/>
      <c r="AJ199" s="20"/>
      <c r="AK199" s="20"/>
      <c r="AL199" s="20"/>
      <c r="AM199" s="20"/>
      <c r="AN199" s="20"/>
      <c r="AO199" s="20"/>
      <c r="AP199" s="20"/>
      <c r="AQ199" s="20"/>
      <c r="AR199" s="20"/>
      <c r="AS199" s="20"/>
      <c r="AT199" s="20"/>
      <c r="AU199" s="20"/>
      <c r="AV199" s="20"/>
      <c r="AW199" s="20"/>
      <c r="AX199" s="20"/>
      <c r="AY199" s="20"/>
      <c r="AZ199" s="20"/>
      <c r="BA199" s="20"/>
      <c r="BB199" s="20"/>
      <c r="BC199" s="20"/>
      <c r="BD199" s="20"/>
      <c r="BE199" s="20"/>
      <c r="BF199" s="20"/>
      <c r="BG199" s="20"/>
      <c r="BH199" s="31"/>
      <c r="BI199" s="31"/>
      <c r="BJ199" s="31"/>
      <c r="BK199" s="31"/>
      <c r="BL199" s="31"/>
      <c r="BM199" s="31"/>
      <c r="BN199" s="31"/>
      <c r="BO199" s="31"/>
      <c r="BP199" s="31"/>
      <c r="BQ199" s="31"/>
      <c r="BR199" s="31"/>
      <c r="BS199" s="31"/>
      <c r="BT199" s="31"/>
      <c r="BU199" s="31"/>
      <c r="BV199" s="31"/>
      <c r="BW199" s="31"/>
      <c r="BX199" s="31"/>
      <c r="BY199" s="31"/>
      <c r="BZ199" s="31"/>
      <c r="CA199" s="31"/>
      <c r="CB199" s="31"/>
      <c r="CC199" s="31"/>
      <c r="CD199" s="31"/>
      <c r="CE199" s="31"/>
      <c r="CF199" s="31"/>
      <c r="CG199" s="31"/>
      <c r="CH199" s="31"/>
      <c r="CI199" s="31"/>
      <c r="CJ199" s="31"/>
      <c r="CK199" s="31"/>
      <c r="CL199" s="31"/>
      <c r="CM199" s="31"/>
      <c r="CN199" s="31"/>
      <c r="CO199" s="31">
        <v>10</v>
      </c>
      <c r="CP199" s="31">
        <v>10</v>
      </c>
      <c r="CQ199" s="31">
        <v>10</v>
      </c>
      <c r="CR199" s="31">
        <v>10</v>
      </c>
      <c r="CS199" s="31">
        <v>8</v>
      </c>
      <c r="CT199" s="31">
        <v>8</v>
      </c>
      <c r="CU199" s="31">
        <v>3</v>
      </c>
      <c r="CV199" s="31">
        <v>4</v>
      </c>
      <c r="CW199" s="31">
        <v>3</v>
      </c>
      <c r="CX199" s="31">
        <v>3</v>
      </c>
      <c r="CY199" s="31">
        <v>1</v>
      </c>
      <c r="CZ199" s="31">
        <v>1</v>
      </c>
      <c r="DA199" s="31">
        <v>1</v>
      </c>
      <c r="DB199" s="31">
        <v>1</v>
      </c>
      <c r="DC199" s="31">
        <v>1</v>
      </c>
      <c r="DD199" s="31">
        <v>3</v>
      </c>
      <c r="DE199" s="31">
        <v>3</v>
      </c>
      <c r="DF199" s="24">
        <v>0</v>
      </c>
      <c r="DG199" s="30"/>
      <c r="DH199" s="30"/>
      <c r="DI199" s="30"/>
      <c r="DJ199" s="30"/>
      <c r="DK199" s="30"/>
      <c r="DL199" s="30"/>
      <c r="DM199" s="30"/>
      <c r="DN199" s="30"/>
      <c r="DO199" s="30"/>
      <c r="DP199" s="30"/>
      <c r="DQ199" s="30"/>
      <c r="DR199" s="30"/>
      <c r="DS199" s="30"/>
      <c r="DT199" s="26"/>
      <c r="DU199" s="137"/>
      <c r="DV199" s="138"/>
      <c r="DW199" s="2">
        <v>12</v>
      </c>
    </row>
    <row r="200" spans="1:130" ht="20.25" hidden="1">
      <c r="A200" s="3">
        <v>1351</v>
      </c>
      <c r="B200" s="29"/>
      <c r="C200" s="29"/>
      <c r="D200" s="29">
        <v>42494</v>
      </c>
      <c r="E200" s="20"/>
      <c r="F200" s="20"/>
      <c r="G200" s="20"/>
      <c r="H200" s="4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0"/>
      <c r="Y200" s="20"/>
      <c r="Z200" s="20"/>
      <c r="AA200" s="20"/>
      <c r="AB200" s="20"/>
      <c r="AC200" s="20"/>
      <c r="AD200" s="20"/>
      <c r="AE200" s="20"/>
      <c r="AF200" s="20"/>
      <c r="AG200" s="20"/>
      <c r="AH200" s="20"/>
      <c r="AI200" s="20"/>
      <c r="AJ200" s="20"/>
      <c r="AK200" s="20"/>
      <c r="AL200" s="20"/>
      <c r="AM200" s="20"/>
      <c r="AN200" s="20"/>
      <c r="AO200" s="20"/>
      <c r="AP200" s="20"/>
      <c r="AQ200" s="20"/>
      <c r="AR200" s="20"/>
      <c r="AS200" s="20"/>
      <c r="AT200" s="20"/>
      <c r="AU200" s="20"/>
      <c r="AV200" s="20"/>
      <c r="AW200" s="20"/>
      <c r="AX200" s="20"/>
      <c r="AY200" s="20"/>
      <c r="AZ200" s="20"/>
      <c r="BA200" s="20"/>
      <c r="BB200" s="20"/>
      <c r="BC200" s="20"/>
      <c r="BD200" s="20"/>
      <c r="BE200" s="20"/>
      <c r="BF200" s="20"/>
      <c r="BG200" s="20"/>
      <c r="BH200" s="31"/>
      <c r="BI200" s="31"/>
      <c r="BJ200" s="31"/>
      <c r="BK200" s="31"/>
      <c r="BL200" s="31"/>
      <c r="BM200" s="31"/>
      <c r="BN200" s="31"/>
      <c r="BO200" s="31"/>
      <c r="BP200" s="31"/>
      <c r="BQ200" s="31"/>
      <c r="BR200" s="31"/>
      <c r="BS200" s="31"/>
      <c r="BT200" s="31"/>
      <c r="BU200" s="31"/>
      <c r="BV200" s="31"/>
      <c r="BW200" s="31"/>
      <c r="BX200" s="31"/>
      <c r="BY200" s="31"/>
      <c r="BZ200" s="31"/>
      <c r="CA200" s="31"/>
      <c r="CB200" s="31"/>
      <c r="CC200" s="31"/>
      <c r="CD200" s="31"/>
      <c r="CE200" s="31"/>
      <c r="CF200" s="31"/>
      <c r="CG200" s="31"/>
      <c r="CH200" s="31"/>
      <c r="CI200" s="31"/>
      <c r="CJ200" s="31"/>
      <c r="CK200" s="31"/>
      <c r="CL200" s="31"/>
      <c r="CM200" s="31"/>
      <c r="CN200" s="31"/>
      <c r="CO200" s="31">
        <v>13</v>
      </c>
      <c r="CP200" s="31">
        <v>9</v>
      </c>
      <c r="CQ200" s="31">
        <v>9</v>
      </c>
      <c r="CR200" s="31">
        <v>9</v>
      </c>
      <c r="CS200" s="31">
        <v>9</v>
      </c>
      <c r="CT200" s="31">
        <v>10</v>
      </c>
      <c r="CU200" s="31">
        <v>9</v>
      </c>
      <c r="CV200" s="31">
        <v>6</v>
      </c>
      <c r="CW200" s="31">
        <v>4</v>
      </c>
      <c r="CX200" s="31">
        <v>1</v>
      </c>
      <c r="CY200" s="31">
        <v>1</v>
      </c>
      <c r="CZ200" s="31">
        <v>2</v>
      </c>
      <c r="DA200" s="31">
        <v>2</v>
      </c>
      <c r="DB200" s="31">
        <v>1</v>
      </c>
      <c r="DC200" s="24">
        <v>0</v>
      </c>
      <c r="DD200" s="92">
        <v>1</v>
      </c>
      <c r="DE200" s="92">
        <v>1</v>
      </c>
      <c r="DF200" s="92">
        <v>1</v>
      </c>
      <c r="DG200" s="30">
        <v>0</v>
      </c>
      <c r="DH200" s="30"/>
      <c r="DI200" s="30"/>
      <c r="DJ200" s="30"/>
      <c r="DK200" s="30"/>
      <c r="DL200" s="30"/>
      <c r="DM200" s="30"/>
      <c r="DN200" s="30"/>
      <c r="DO200" s="30"/>
      <c r="DP200" s="30"/>
      <c r="DQ200" s="30"/>
      <c r="DR200" s="30"/>
      <c r="DS200" s="30"/>
      <c r="DT200" s="142"/>
      <c r="DU200" s="137"/>
      <c r="DV200" s="138"/>
      <c r="DW200" s="2">
        <v>13</v>
      </c>
    </row>
    <row r="201" spans="1:130" ht="20.25" hidden="1">
      <c r="A201" s="3">
        <v>1352</v>
      </c>
      <c r="B201" s="29"/>
      <c r="C201" s="29"/>
      <c r="D201" s="29">
        <v>42500</v>
      </c>
      <c r="E201" s="20"/>
      <c r="F201" s="20"/>
      <c r="G201" s="20"/>
      <c r="H201" s="4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0"/>
      <c r="Y201" s="20"/>
      <c r="Z201" s="20"/>
      <c r="AA201" s="20"/>
      <c r="AB201" s="20"/>
      <c r="AC201" s="20"/>
      <c r="AD201" s="20"/>
      <c r="AE201" s="20"/>
      <c r="AF201" s="20"/>
      <c r="AG201" s="20"/>
      <c r="AH201" s="20"/>
      <c r="AI201" s="20"/>
      <c r="AJ201" s="20"/>
      <c r="AK201" s="20"/>
      <c r="AL201" s="20"/>
      <c r="AM201" s="20"/>
      <c r="AN201" s="20"/>
      <c r="AO201" s="20"/>
      <c r="AP201" s="20"/>
      <c r="AQ201" s="20"/>
      <c r="AR201" s="20"/>
      <c r="AS201" s="20"/>
      <c r="AT201" s="20"/>
      <c r="AU201" s="20"/>
      <c r="AV201" s="20"/>
      <c r="AW201" s="20"/>
      <c r="AX201" s="20"/>
      <c r="AY201" s="20"/>
      <c r="AZ201" s="20"/>
      <c r="BA201" s="20"/>
      <c r="BB201" s="20"/>
      <c r="BC201" s="20"/>
      <c r="BD201" s="20"/>
      <c r="BE201" s="20"/>
      <c r="BF201" s="20"/>
      <c r="BG201" s="20"/>
      <c r="BH201" s="31"/>
      <c r="BI201" s="31"/>
      <c r="BJ201" s="31"/>
      <c r="BK201" s="31"/>
      <c r="BL201" s="31"/>
      <c r="BM201" s="31"/>
      <c r="BN201" s="31"/>
      <c r="BO201" s="31"/>
      <c r="BP201" s="31"/>
      <c r="BQ201" s="31"/>
      <c r="BR201" s="31"/>
      <c r="BS201" s="31"/>
      <c r="BT201" s="31"/>
      <c r="BU201" s="31"/>
      <c r="BV201" s="31"/>
      <c r="BW201" s="31"/>
      <c r="BX201" s="31"/>
      <c r="BY201" s="31"/>
      <c r="BZ201" s="31"/>
      <c r="CA201" s="31"/>
      <c r="CB201" s="31"/>
      <c r="CC201" s="31"/>
      <c r="CD201" s="31"/>
      <c r="CE201" s="31"/>
      <c r="CF201" s="31"/>
      <c r="CG201" s="31"/>
      <c r="CH201" s="31"/>
      <c r="CI201" s="31"/>
      <c r="CJ201" s="31"/>
      <c r="CK201" s="31"/>
      <c r="CL201" s="31"/>
      <c r="CM201" s="31"/>
      <c r="CN201" s="31"/>
      <c r="CO201" s="31"/>
      <c r="CP201" s="31">
        <v>12</v>
      </c>
      <c r="CQ201" s="31">
        <v>11</v>
      </c>
      <c r="CR201" s="31">
        <v>11</v>
      </c>
      <c r="CS201" s="31">
        <v>11</v>
      </c>
      <c r="CT201" s="31">
        <v>11</v>
      </c>
      <c r="CU201" s="31">
        <v>8</v>
      </c>
      <c r="CV201" s="31">
        <v>5</v>
      </c>
      <c r="CW201" s="31">
        <v>3</v>
      </c>
      <c r="CX201" s="31">
        <v>3</v>
      </c>
      <c r="CY201" s="24">
        <v>0</v>
      </c>
      <c r="CZ201" s="30">
        <v>0</v>
      </c>
      <c r="DA201" s="30"/>
      <c r="DB201" s="30"/>
      <c r="DC201" s="30"/>
      <c r="DD201" s="92">
        <v>1</v>
      </c>
      <c r="DE201" s="92">
        <v>1</v>
      </c>
      <c r="DF201" s="30">
        <v>0</v>
      </c>
      <c r="DG201" s="30"/>
      <c r="DH201" s="30"/>
      <c r="DI201" s="30"/>
      <c r="DJ201" s="30"/>
      <c r="DK201" s="30"/>
      <c r="DL201" s="30"/>
      <c r="DM201" s="30"/>
      <c r="DN201" s="30"/>
      <c r="DO201" s="30"/>
      <c r="DP201" s="30"/>
      <c r="DQ201" s="30"/>
      <c r="DR201" s="30"/>
      <c r="DS201" s="30"/>
      <c r="DT201" s="26"/>
      <c r="DU201" s="137"/>
      <c r="DV201" s="138"/>
      <c r="DW201" s="2">
        <v>11</v>
      </c>
    </row>
    <row r="202" spans="1:130" ht="20.25" hidden="1">
      <c r="A202" s="3">
        <v>1353</v>
      </c>
      <c r="B202" s="29"/>
      <c r="C202" s="29"/>
      <c r="D202" s="29">
        <v>42502</v>
      </c>
      <c r="E202" s="20"/>
      <c r="F202" s="20"/>
      <c r="G202" s="20"/>
      <c r="H202" s="4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0"/>
      <c r="Y202" s="20"/>
      <c r="Z202" s="20"/>
      <c r="AA202" s="20"/>
      <c r="AB202" s="20"/>
      <c r="AC202" s="20"/>
      <c r="AD202" s="20"/>
      <c r="AE202" s="20"/>
      <c r="AF202" s="20"/>
      <c r="AG202" s="20"/>
      <c r="AH202" s="20"/>
      <c r="AI202" s="20"/>
      <c r="AJ202" s="20"/>
      <c r="AK202" s="20"/>
      <c r="AL202" s="20"/>
      <c r="AM202" s="20"/>
      <c r="AN202" s="20"/>
      <c r="AO202" s="20"/>
      <c r="AP202" s="20"/>
      <c r="AQ202" s="20"/>
      <c r="AR202" s="20"/>
      <c r="AS202" s="20"/>
      <c r="AT202" s="20"/>
      <c r="AU202" s="20"/>
      <c r="AV202" s="20"/>
      <c r="AW202" s="20"/>
      <c r="AX202" s="20"/>
      <c r="AY202" s="20"/>
      <c r="AZ202" s="20"/>
      <c r="BA202" s="20"/>
      <c r="BB202" s="20"/>
      <c r="BC202" s="20"/>
      <c r="BD202" s="20"/>
      <c r="BE202" s="20"/>
      <c r="BF202" s="20"/>
      <c r="BG202" s="20"/>
      <c r="BH202" s="31"/>
      <c r="BI202" s="31"/>
      <c r="BJ202" s="31"/>
      <c r="BK202" s="31"/>
      <c r="BL202" s="31"/>
      <c r="BM202" s="31"/>
      <c r="BN202" s="31"/>
      <c r="BO202" s="31"/>
      <c r="BP202" s="31"/>
      <c r="BQ202" s="31"/>
      <c r="BR202" s="31"/>
      <c r="BS202" s="31"/>
      <c r="BT202" s="31"/>
      <c r="BU202" s="31"/>
      <c r="BV202" s="31"/>
      <c r="BW202" s="31"/>
      <c r="BX202" s="31"/>
      <c r="BY202" s="31"/>
      <c r="BZ202" s="31"/>
      <c r="CA202" s="31"/>
      <c r="CB202" s="31"/>
      <c r="CC202" s="31"/>
      <c r="CD202" s="31"/>
      <c r="CE202" s="31"/>
      <c r="CF202" s="31"/>
      <c r="CG202" s="31"/>
      <c r="CH202" s="31"/>
      <c r="CI202" s="31"/>
      <c r="CJ202" s="31"/>
      <c r="CK202" s="31"/>
      <c r="CL202" s="31"/>
      <c r="CM202" s="31"/>
      <c r="CN202" s="31"/>
      <c r="CO202" s="31"/>
      <c r="CP202" s="31">
        <v>13</v>
      </c>
      <c r="CQ202" s="31">
        <v>13</v>
      </c>
      <c r="CR202" s="31">
        <v>12</v>
      </c>
      <c r="CS202" s="31">
        <v>11</v>
      </c>
      <c r="CT202" s="31">
        <v>11</v>
      </c>
      <c r="CU202" s="31">
        <v>14</v>
      </c>
      <c r="CV202" s="31">
        <v>9</v>
      </c>
      <c r="CW202" s="31">
        <v>3</v>
      </c>
      <c r="CX202" s="31">
        <v>4</v>
      </c>
      <c r="CY202" s="31">
        <v>3</v>
      </c>
      <c r="CZ202" s="31">
        <v>2</v>
      </c>
      <c r="DA202" s="31">
        <v>1</v>
      </c>
      <c r="DB202" s="31">
        <v>1</v>
      </c>
      <c r="DC202" s="24">
        <v>0</v>
      </c>
      <c r="DD202" s="30"/>
      <c r="DE202" s="30"/>
      <c r="DF202" s="30"/>
      <c r="DG202" s="30"/>
      <c r="DH202" s="30"/>
      <c r="DI202" s="30"/>
      <c r="DJ202" s="30"/>
      <c r="DK202" s="30"/>
      <c r="DL202" s="30"/>
      <c r="DM202" s="30"/>
      <c r="DN202" s="30"/>
      <c r="DO202" s="30"/>
      <c r="DP202" s="30"/>
      <c r="DQ202" s="30"/>
      <c r="DR202" s="30"/>
      <c r="DS202" s="30"/>
      <c r="DT202" s="142"/>
      <c r="DU202" s="137"/>
      <c r="DV202" s="138"/>
      <c r="DW202" s="2">
        <v>8</v>
      </c>
    </row>
    <row r="203" spans="1:130" ht="20.25" hidden="1">
      <c r="A203" s="3">
        <v>1354</v>
      </c>
      <c r="B203" s="29"/>
      <c r="C203" s="29"/>
      <c r="D203" s="29">
        <v>42508</v>
      </c>
      <c r="E203" s="20"/>
      <c r="F203" s="20"/>
      <c r="G203" s="20"/>
      <c r="H203" s="4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0"/>
      <c r="Y203" s="20"/>
      <c r="Z203" s="20"/>
      <c r="AA203" s="20"/>
      <c r="AB203" s="20"/>
      <c r="AC203" s="20"/>
      <c r="AD203" s="20"/>
      <c r="AE203" s="20"/>
      <c r="AF203" s="20"/>
      <c r="AG203" s="20"/>
      <c r="AH203" s="20"/>
      <c r="AI203" s="20"/>
      <c r="AJ203" s="20"/>
      <c r="AK203" s="20"/>
      <c r="AL203" s="20"/>
      <c r="AM203" s="20"/>
      <c r="AN203" s="20"/>
      <c r="AO203" s="20"/>
      <c r="AP203" s="20"/>
      <c r="AQ203" s="20"/>
      <c r="AR203" s="20"/>
      <c r="AS203" s="20"/>
      <c r="AT203" s="20"/>
      <c r="AU203" s="20"/>
      <c r="AV203" s="20"/>
      <c r="AW203" s="20"/>
      <c r="AX203" s="20"/>
      <c r="AY203" s="20"/>
      <c r="AZ203" s="20"/>
      <c r="BA203" s="20"/>
      <c r="BB203" s="20"/>
      <c r="BC203" s="20"/>
      <c r="BD203" s="20"/>
      <c r="BE203" s="20"/>
      <c r="BF203" s="20"/>
      <c r="BG203" s="20"/>
      <c r="BH203" s="31"/>
      <c r="BI203" s="31"/>
      <c r="BJ203" s="31"/>
      <c r="BK203" s="31"/>
      <c r="BL203" s="31"/>
      <c r="BM203" s="31"/>
      <c r="BN203" s="31"/>
      <c r="BO203" s="31"/>
      <c r="BP203" s="31"/>
      <c r="BQ203" s="31"/>
      <c r="BR203" s="31"/>
      <c r="BS203" s="31"/>
      <c r="BT203" s="31"/>
      <c r="BU203" s="31"/>
      <c r="BV203" s="31"/>
      <c r="BW203" s="31"/>
      <c r="BX203" s="31"/>
      <c r="BY203" s="31"/>
      <c r="BZ203" s="31"/>
      <c r="CA203" s="31"/>
      <c r="CB203" s="31"/>
      <c r="CC203" s="31"/>
      <c r="CD203" s="31"/>
      <c r="CE203" s="31"/>
      <c r="CF203" s="31"/>
      <c r="CG203" s="31"/>
      <c r="CH203" s="31"/>
      <c r="CI203" s="31"/>
      <c r="CJ203" s="31"/>
      <c r="CK203" s="31"/>
      <c r="CL203" s="31"/>
      <c r="CM203" s="31"/>
      <c r="CN203" s="31"/>
      <c r="CO203" s="31"/>
      <c r="CP203" s="31">
        <v>11</v>
      </c>
      <c r="CQ203" s="31">
        <v>11</v>
      </c>
      <c r="CR203" s="31">
        <v>11</v>
      </c>
      <c r="CS203" s="31">
        <v>11</v>
      </c>
      <c r="CT203" s="31">
        <v>11</v>
      </c>
      <c r="CU203" s="31">
        <v>13</v>
      </c>
      <c r="CV203" s="31">
        <v>11</v>
      </c>
      <c r="CW203" s="31">
        <v>7</v>
      </c>
      <c r="CX203" s="31">
        <v>4</v>
      </c>
      <c r="CY203" s="31">
        <v>4</v>
      </c>
      <c r="CZ203" s="31">
        <v>2</v>
      </c>
      <c r="DA203" s="31">
        <v>1</v>
      </c>
      <c r="DB203" s="31">
        <v>1</v>
      </c>
      <c r="DC203" s="31">
        <v>1</v>
      </c>
      <c r="DD203" s="31">
        <v>2</v>
      </c>
      <c r="DE203" s="31">
        <v>2</v>
      </c>
      <c r="DF203" s="31">
        <v>2</v>
      </c>
      <c r="DG203" s="31">
        <v>2</v>
      </c>
      <c r="DH203" s="31">
        <v>2</v>
      </c>
      <c r="DI203" s="24">
        <v>0</v>
      </c>
      <c r="DJ203" s="30"/>
      <c r="DK203" s="30"/>
      <c r="DL203" s="30"/>
      <c r="DM203" s="30"/>
      <c r="DN203" s="30"/>
      <c r="DO203" s="30"/>
      <c r="DP203" s="30"/>
      <c r="DQ203" s="30"/>
      <c r="DR203" s="30"/>
      <c r="DS203" s="30"/>
      <c r="DT203" s="142"/>
      <c r="DU203" s="137"/>
      <c r="DV203" s="138"/>
      <c r="DW203" s="2">
        <v>14</v>
      </c>
    </row>
    <row r="204" spans="1:130" ht="21" thickBot="1">
      <c r="A204" s="3">
        <v>1355</v>
      </c>
      <c r="B204" s="29"/>
      <c r="C204" s="29"/>
      <c r="D204" s="29">
        <v>42508</v>
      </c>
      <c r="E204" s="20"/>
      <c r="F204" s="20"/>
      <c r="G204" s="20"/>
      <c r="H204" s="4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0"/>
      <c r="Y204" s="20"/>
      <c r="Z204" s="20"/>
      <c r="AA204" s="20"/>
      <c r="AB204" s="20"/>
      <c r="AC204" s="20"/>
      <c r="AD204" s="20"/>
      <c r="AE204" s="20"/>
      <c r="AF204" s="20"/>
      <c r="AG204" s="20"/>
      <c r="AH204" s="20"/>
      <c r="AI204" s="20"/>
      <c r="AJ204" s="20"/>
      <c r="AK204" s="20"/>
      <c r="AL204" s="20"/>
      <c r="AM204" s="20"/>
      <c r="AN204" s="20"/>
      <c r="AO204" s="20"/>
      <c r="AP204" s="20"/>
      <c r="AQ204" s="20"/>
      <c r="AR204" s="20"/>
      <c r="AS204" s="20"/>
      <c r="AT204" s="20"/>
      <c r="AU204" s="20"/>
      <c r="AV204" s="20"/>
      <c r="AW204" s="20"/>
      <c r="AX204" s="20"/>
      <c r="AY204" s="20"/>
      <c r="AZ204" s="20"/>
      <c r="BA204" s="20"/>
      <c r="BB204" s="20"/>
      <c r="BC204" s="20"/>
      <c r="BD204" s="20"/>
      <c r="BE204" s="20"/>
      <c r="BF204" s="20"/>
      <c r="BG204" s="20"/>
      <c r="BH204" s="31"/>
      <c r="BI204" s="31"/>
      <c r="BJ204" s="31"/>
      <c r="BK204" s="31"/>
      <c r="BL204" s="31"/>
      <c r="BM204" s="31"/>
      <c r="BN204" s="31"/>
      <c r="BO204" s="31"/>
      <c r="BP204" s="31"/>
      <c r="BQ204" s="31"/>
      <c r="BR204" s="31"/>
      <c r="BS204" s="31"/>
      <c r="BT204" s="31"/>
      <c r="BU204" s="31"/>
      <c r="BV204" s="31"/>
      <c r="BW204" s="31"/>
      <c r="BX204" s="31"/>
      <c r="BY204" s="31"/>
      <c r="BZ204" s="31"/>
      <c r="CA204" s="31"/>
      <c r="CB204" s="31"/>
      <c r="CC204" s="31"/>
      <c r="CD204" s="31"/>
      <c r="CE204" s="31"/>
      <c r="CF204" s="31"/>
      <c r="CG204" s="31"/>
      <c r="CH204" s="31"/>
      <c r="CI204" s="31"/>
      <c r="CJ204" s="31"/>
      <c r="CK204" s="31"/>
      <c r="CL204" s="31"/>
      <c r="CM204" s="31"/>
      <c r="CN204" s="31"/>
      <c r="CO204" s="31"/>
      <c r="CP204" s="31"/>
      <c r="CQ204" s="31">
        <v>9</v>
      </c>
      <c r="CR204" s="31">
        <v>9</v>
      </c>
      <c r="CS204" s="31">
        <v>9</v>
      </c>
      <c r="CT204" s="31">
        <v>9</v>
      </c>
      <c r="CU204" s="31">
        <v>10</v>
      </c>
      <c r="CV204" s="31">
        <v>12</v>
      </c>
      <c r="CW204" s="31">
        <v>7</v>
      </c>
      <c r="CX204" s="31">
        <v>1</v>
      </c>
      <c r="CY204" s="24">
        <v>0</v>
      </c>
      <c r="CZ204" s="30">
        <v>0</v>
      </c>
      <c r="DA204" s="30"/>
      <c r="DB204" s="30"/>
      <c r="DC204" s="30"/>
      <c r="DD204" s="92">
        <v>1</v>
      </c>
      <c r="DE204" s="92">
        <v>1</v>
      </c>
      <c r="DF204" s="92">
        <v>1</v>
      </c>
      <c r="DG204" s="92">
        <v>1</v>
      </c>
      <c r="DH204" s="92">
        <v>1</v>
      </c>
      <c r="DI204" s="92">
        <v>1</v>
      </c>
      <c r="DJ204" s="30">
        <v>0</v>
      </c>
      <c r="DK204" s="30"/>
      <c r="DL204" s="30"/>
      <c r="DM204" s="30"/>
      <c r="DN204" s="30"/>
      <c r="DO204" s="30"/>
      <c r="DP204" s="30"/>
      <c r="DQ204" s="30"/>
      <c r="DR204" s="30"/>
      <c r="DS204" s="30"/>
      <c r="DT204" s="26"/>
      <c r="DU204" s="137"/>
      <c r="DV204" s="138"/>
      <c r="DW204" s="2">
        <v>15</v>
      </c>
      <c r="DZ204" s="73" t="s">
        <v>38</v>
      </c>
    </row>
    <row r="205" spans="1:130" ht="20.25">
      <c r="A205" s="3">
        <v>1356</v>
      </c>
      <c r="B205" s="29"/>
      <c r="C205" s="29"/>
      <c r="D205" s="29">
        <v>42514</v>
      </c>
      <c r="E205" s="20"/>
      <c r="F205" s="20"/>
      <c r="G205" s="20"/>
      <c r="H205" s="4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0"/>
      <c r="Y205" s="20"/>
      <c r="Z205" s="20"/>
      <c r="AA205" s="20"/>
      <c r="AB205" s="20"/>
      <c r="AC205" s="20"/>
      <c r="AD205" s="20"/>
      <c r="AE205" s="20"/>
      <c r="AF205" s="20"/>
      <c r="AG205" s="20"/>
      <c r="AH205" s="20"/>
      <c r="AI205" s="20"/>
      <c r="AJ205" s="20"/>
      <c r="AK205" s="20"/>
      <c r="AL205" s="20"/>
      <c r="AM205" s="20"/>
      <c r="AN205" s="20"/>
      <c r="AO205" s="20"/>
      <c r="AP205" s="20"/>
      <c r="AQ205" s="20"/>
      <c r="AR205" s="20"/>
      <c r="AS205" s="20"/>
      <c r="AT205" s="20"/>
      <c r="AU205" s="20"/>
      <c r="AV205" s="20"/>
      <c r="AW205" s="20"/>
      <c r="AX205" s="20"/>
      <c r="AY205" s="20"/>
      <c r="AZ205" s="20"/>
      <c r="BA205" s="20"/>
      <c r="BB205" s="20"/>
      <c r="BC205" s="20"/>
      <c r="BD205" s="20"/>
      <c r="BE205" s="20"/>
      <c r="BF205" s="20"/>
      <c r="BG205" s="20"/>
      <c r="BH205" s="31"/>
      <c r="BI205" s="31"/>
      <c r="BJ205" s="31"/>
      <c r="BK205" s="31"/>
      <c r="BL205" s="31"/>
      <c r="BM205" s="31"/>
      <c r="BN205" s="31"/>
      <c r="BO205" s="31"/>
      <c r="BP205" s="31"/>
      <c r="BQ205" s="31"/>
      <c r="BR205" s="31"/>
      <c r="BS205" s="31"/>
      <c r="BT205" s="31"/>
      <c r="BU205" s="31"/>
      <c r="BV205" s="31"/>
      <c r="BW205" s="31"/>
      <c r="BX205" s="31"/>
      <c r="BY205" s="31"/>
      <c r="BZ205" s="31"/>
      <c r="CA205" s="31"/>
      <c r="CB205" s="31"/>
      <c r="CC205" s="31"/>
      <c r="CD205" s="31"/>
      <c r="CE205" s="31"/>
      <c r="CF205" s="31"/>
      <c r="CG205" s="31"/>
      <c r="CH205" s="31"/>
      <c r="CI205" s="31"/>
      <c r="CJ205" s="31"/>
      <c r="CK205" s="31"/>
      <c r="CL205" s="31"/>
      <c r="CM205" s="31"/>
      <c r="CN205" s="31"/>
      <c r="CO205" s="31"/>
      <c r="CP205" s="31"/>
      <c r="CQ205" s="31">
        <v>11</v>
      </c>
      <c r="CR205" s="31">
        <v>11</v>
      </c>
      <c r="CS205" s="31">
        <v>11</v>
      </c>
      <c r="CT205" s="31">
        <v>11</v>
      </c>
      <c r="CU205" s="31">
        <v>12</v>
      </c>
      <c r="CV205" s="31">
        <v>12</v>
      </c>
      <c r="CW205" s="31">
        <v>12</v>
      </c>
      <c r="CX205" s="31">
        <v>9</v>
      </c>
      <c r="CY205" s="31">
        <v>5</v>
      </c>
      <c r="CZ205" s="31">
        <v>4</v>
      </c>
      <c r="DA205" s="31">
        <v>3</v>
      </c>
      <c r="DB205" s="31">
        <v>1</v>
      </c>
      <c r="DC205" s="31">
        <v>1</v>
      </c>
      <c r="DD205" s="24">
        <v>0</v>
      </c>
      <c r="DE205" s="30"/>
      <c r="DF205" s="30"/>
      <c r="DG205" s="30"/>
      <c r="DH205" s="30"/>
      <c r="DI205" s="30"/>
      <c r="DJ205" s="30"/>
      <c r="DK205" s="30"/>
      <c r="DL205" s="30"/>
      <c r="DM205" s="30"/>
      <c r="DN205" s="30"/>
      <c r="DO205" s="30"/>
      <c r="DP205" s="30"/>
      <c r="DQ205" s="30"/>
      <c r="DR205" s="30"/>
      <c r="DS205" s="30"/>
      <c r="DT205" s="142"/>
      <c r="DU205" s="137"/>
      <c r="DV205" s="138"/>
      <c r="DW205" s="2">
        <v>7</v>
      </c>
      <c r="DZ205" s="90" t="s">
        <v>39</v>
      </c>
    </row>
    <row r="206" spans="1:130" ht="20.25">
      <c r="A206" s="3">
        <v>1357</v>
      </c>
      <c r="B206" s="29"/>
      <c r="C206" s="29"/>
      <c r="D206" s="29">
        <v>42517</v>
      </c>
      <c r="E206" s="20"/>
      <c r="F206" s="20"/>
      <c r="G206" s="20"/>
      <c r="H206" s="4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0"/>
      <c r="Y206" s="20"/>
      <c r="Z206" s="20"/>
      <c r="AA206" s="20"/>
      <c r="AB206" s="20"/>
      <c r="AC206" s="20"/>
      <c r="AD206" s="20"/>
      <c r="AE206" s="20"/>
      <c r="AF206" s="20"/>
      <c r="AG206" s="20"/>
      <c r="AH206" s="20"/>
      <c r="AI206" s="20"/>
      <c r="AJ206" s="20"/>
      <c r="AK206" s="20"/>
      <c r="AL206" s="20"/>
      <c r="AM206" s="20"/>
      <c r="AN206" s="20"/>
      <c r="AO206" s="20"/>
      <c r="AP206" s="20"/>
      <c r="AQ206" s="20"/>
      <c r="AR206" s="20"/>
      <c r="AS206" s="20"/>
      <c r="AT206" s="20"/>
      <c r="AU206" s="20"/>
      <c r="AV206" s="20"/>
      <c r="AW206" s="20"/>
      <c r="AX206" s="20"/>
      <c r="AY206" s="20"/>
      <c r="AZ206" s="20"/>
      <c r="BA206" s="20"/>
      <c r="BB206" s="20"/>
      <c r="BC206" s="20"/>
      <c r="BD206" s="20"/>
      <c r="BE206" s="20"/>
      <c r="BF206" s="20"/>
      <c r="BG206" s="20"/>
      <c r="BH206" s="31"/>
      <c r="BI206" s="31"/>
      <c r="BJ206" s="31"/>
      <c r="BK206" s="31"/>
      <c r="BL206" s="31"/>
      <c r="BM206" s="31"/>
      <c r="BN206" s="31"/>
      <c r="BO206" s="31"/>
      <c r="BP206" s="31"/>
      <c r="BQ206" s="31"/>
      <c r="BR206" s="31"/>
      <c r="BS206" s="31"/>
      <c r="BT206" s="31"/>
      <c r="BU206" s="31"/>
      <c r="BV206" s="31"/>
      <c r="BW206" s="31"/>
      <c r="BX206" s="31"/>
      <c r="BY206" s="31"/>
      <c r="BZ206" s="31"/>
      <c r="CA206" s="31"/>
      <c r="CB206" s="31"/>
      <c r="CC206" s="31"/>
      <c r="CD206" s="31"/>
      <c r="CE206" s="31"/>
      <c r="CF206" s="31"/>
      <c r="CG206" s="31"/>
      <c r="CH206" s="31"/>
      <c r="CI206" s="31"/>
      <c r="CJ206" s="31"/>
      <c r="CK206" s="31"/>
      <c r="CL206" s="31"/>
      <c r="CM206" s="31"/>
      <c r="CN206" s="31"/>
      <c r="CO206" s="31"/>
      <c r="CP206" s="31"/>
      <c r="CQ206" s="31">
        <v>14</v>
      </c>
      <c r="CR206" s="31">
        <v>13</v>
      </c>
      <c r="CS206" s="31">
        <v>13</v>
      </c>
      <c r="CT206" s="31">
        <v>13</v>
      </c>
      <c r="CU206" s="31">
        <v>14</v>
      </c>
      <c r="CV206" s="31">
        <v>14</v>
      </c>
      <c r="CW206" s="31">
        <v>14</v>
      </c>
      <c r="CX206" s="31">
        <v>16</v>
      </c>
      <c r="CY206" s="31">
        <v>11</v>
      </c>
      <c r="CZ206" s="31">
        <v>1</v>
      </c>
      <c r="DA206" s="24">
        <v>0</v>
      </c>
      <c r="DB206" s="30"/>
      <c r="DC206" s="30"/>
      <c r="DD206" s="92">
        <v>1</v>
      </c>
      <c r="DE206" s="92">
        <v>1</v>
      </c>
      <c r="DF206" s="30">
        <v>0</v>
      </c>
      <c r="DG206" s="30"/>
      <c r="DH206" s="30"/>
      <c r="DI206" s="30"/>
      <c r="DJ206" s="30"/>
      <c r="DK206" s="30"/>
      <c r="DL206" s="30"/>
      <c r="DM206" s="30"/>
      <c r="DN206" s="30"/>
      <c r="DO206" s="30"/>
      <c r="DP206" s="30"/>
      <c r="DQ206" s="30"/>
      <c r="DR206" s="30"/>
      <c r="DS206" s="30"/>
      <c r="DT206" s="26"/>
      <c r="DU206" s="137"/>
      <c r="DV206" s="138"/>
      <c r="DW206" s="2">
        <v>8</v>
      </c>
    </row>
    <row r="207" spans="1:130" ht="20.25">
      <c r="A207" s="3">
        <v>1358</v>
      </c>
      <c r="B207" s="29"/>
      <c r="C207" s="29"/>
      <c r="D207" s="29">
        <v>42516</v>
      </c>
      <c r="E207" s="20"/>
      <c r="F207" s="20"/>
      <c r="G207" s="20"/>
      <c r="H207" s="4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0"/>
      <c r="Y207" s="20"/>
      <c r="Z207" s="20"/>
      <c r="AA207" s="20"/>
      <c r="AB207" s="20"/>
      <c r="AC207" s="20"/>
      <c r="AD207" s="20"/>
      <c r="AE207" s="20"/>
      <c r="AF207" s="20"/>
      <c r="AG207" s="20"/>
      <c r="AH207" s="20"/>
      <c r="AI207" s="20"/>
      <c r="AJ207" s="20"/>
      <c r="AK207" s="20"/>
      <c r="AL207" s="20"/>
      <c r="AM207" s="20"/>
      <c r="AN207" s="20"/>
      <c r="AO207" s="20"/>
      <c r="AP207" s="20"/>
      <c r="AQ207" s="20"/>
      <c r="AR207" s="20"/>
      <c r="AS207" s="20"/>
      <c r="AT207" s="20"/>
      <c r="AU207" s="20"/>
      <c r="AV207" s="20"/>
      <c r="AW207" s="20"/>
      <c r="AX207" s="20"/>
      <c r="AY207" s="20"/>
      <c r="AZ207" s="20"/>
      <c r="BA207" s="20"/>
      <c r="BB207" s="20"/>
      <c r="BC207" s="20"/>
      <c r="BD207" s="20"/>
      <c r="BE207" s="20"/>
      <c r="BF207" s="20"/>
      <c r="BG207" s="20"/>
      <c r="BH207" s="31"/>
      <c r="BI207" s="31"/>
      <c r="BJ207" s="31"/>
      <c r="BK207" s="31"/>
      <c r="BL207" s="31"/>
      <c r="BM207" s="31"/>
      <c r="BN207" s="31"/>
      <c r="BO207" s="31"/>
      <c r="BP207" s="31"/>
      <c r="BQ207" s="31"/>
      <c r="BR207" s="31"/>
      <c r="BS207" s="31"/>
      <c r="BT207" s="31"/>
      <c r="BU207" s="31"/>
      <c r="BV207" s="31"/>
      <c r="BW207" s="31"/>
      <c r="BX207" s="31"/>
      <c r="BY207" s="31"/>
      <c r="BZ207" s="31"/>
      <c r="CA207" s="31"/>
      <c r="CB207" s="31"/>
      <c r="CC207" s="31"/>
      <c r="CD207" s="31"/>
      <c r="CE207" s="31"/>
      <c r="CF207" s="31"/>
      <c r="CG207" s="31"/>
      <c r="CH207" s="31"/>
      <c r="CI207" s="31"/>
      <c r="CJ207" s="31"/>
      <c r="CK207" s="31"/>
      <c r="CL207" s="31"/>
      <c r="CM207" s="31"/>
      <c r="CN207" s="31"/>
      <c r="CO207" s="31"/>
      <c r="CP207" s="31"/>
      <c r="CQ207" s="31"/>
      <c r="CR207" s="31"/>
      <c r="CS207" s="31">
        <v>9</v>
      </c>
      <c r="CT207" s="31">
        <v>8</v>
      </c>
      <c r="CU207" s="31">
        <v>9</v>
      </c>
      <c r="CV207" s="31">
        <v>9</v>
      </c>
      <c r="CW207" s="31">
        <v>9</v>
      </c>
      <c r="CX207" s="31">
        <v>9</v>
      </c>
      <c r="CY207" s="31">
        <v>4</v>
      </c>
      <c r="CZ207" s="31">
        <v>2</v>
      </c>
      <c r="DA207" s="24">
        <v>0</v>
      </c>
      <c r="DB207" s="30"/>
      <c r="DC207" s="30"/>
      <c r="DD207" s="92">
        <v>1</v>
      </c>
      <c r="DE207" s="92">
        <v>1</v>
      </c>
      <c r="DF207" s="30">
        <v>0</v>
      </c>
      <c r="DG207" s="30"/>
      <c r="DH207" s="30"/>
      <c r="DI207" s="30"/>
      <c r="DJ207" s="30"/>
      <c r="DK207" s="30"/>
      <c r="DL207" s="92">
        <v>2</v>
      </c>
      <c r="DM207" s="30">
        <v>0</v>
      </c>
      <c r="DN207" s="30"/>
      <c r="DO207" s="30"/>
      <c r="DP207" s="30"/>
      <c r="DQ207" s="30"/>
      <c r="DR207" s="30"/>
      <c r="DS207" s="30"/>
      <c r="DT207" s="142"/>
      <c r="DU207" s="137"/>
      <c r="DV207" s="138"/>
      <c r="DW207" s="2">
        <v>17</v>
      </c>
    </row>
    <row r="208" spans="1:130" ht="20.25">
      <c r="A208" s="3">
        <v>1359</v>
      </c>
      <c r="B208" s="29"/>
      <c r="C208" s="29"/>
      <c r="D208" s="29">
        <v>42522</v>
      </c>
      <c r="E208" s="20"/>
      <c r="F208" s="20"/>
      <c r="G208" s="20"/>
      <c r="H208" s="4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0"/>
      <c r="Y208" s="20"/>
      <c r="Z208" s="20"/>
      <c r="AA208" s="20"/>
      <c r="AB208" s="20"/>
      <c r="AC208" s="20"/>
      <c r="AD208" s="20"/>
      <c r="AE208" s="20"/>
      <c r="AF208" s="20"/>
      <c r="AG208" s="20"/>
      <c r="AH208" s="20"/>
      <c r="AI208" s="20"/>
      <c r="AJ208" s="20"/>
      <c r="AK208" s="20"/>
      <c r="AL208" s="20"/>
      <c r="AM208" s="20"/>
      <c r="AN208" s="20"/>
      <c r="AO208" s="20"/>
      <c r="AP208" s="20"/>
      <c r="AQ208" s="20"/>
      <c r="AR208" s="20"/>
      <c r="AS208" s="20"/>
      <c r="AT208" s="20"/>
      <c r="AU208" s="20"/>
      <c r="AV208" s="20"/>
      <c r="AW208" s="20"/>
      <c r="AX208" s="20"/>
      <c r="AY208" s="20"/>
      <c r="AZ208" s="20"/>
      <c r="BA208" s="20"/>
      <c r="BB208" s="20"/>
      <c r="BC208" s="20"/>
      <c r="BD208" s="20"/>
      <c r="BE208" s="20"/>
      <c r="BF208" s="20"/>
      <c r="BG208" s="20"/>
      <c r="BH208" s="31"/>
      <c r="BI208" s="31"/>
      <c r="BJ208" s="31"/>
      <c r="BK208" s="31"/>
      <c r="BL208" s="31"/>
      <c r="BM208" s="31"/>
      <c r="BN208" s="31"/>
      <c r="BO208" s="31"/>
      <c r="BP208" s="31"/>
      <c r="BQ208" s="31"/>
      <c r="BR208" s="31"/>
      <c r="BS208" s="31"/>
      <c r="BT208" s="31"/>
      <c r="BU208" s="31"/>
      <c r="BV208" s="31"/>
      <c r="BW208" s="31"/>
      <c r="BX208" s="31"/>
      <c r="BY208" s="31"/>
      <c r="BZ208" s="31"/>
      <c r="CA208" s="31"/>
      <c r="CB208" s="31"/>
      <c r="CC208" s="31"/>
      <c r="CD208" s="31"/>
      <c r="CE208" s="31"/>
      <c r="CF208" s="31"/>
      <c r="CG208" s="31"/>
      <c r="CH208" s="31"/>
      <c r="CI208" s="31"/>
      <c r="CJ208" s="31"/>
      <c r="CK208" s="31"/>
      <c r="CL208" s="31"/>
      <c r="CM208" s="31"/>
      <c r="CN208" s="31"/>
      <c r="CO208" s="31"/>
      <c r="CP208" s="31"/>
      <c r="CQ208" s="31"/>
      <c r="CR208" s="31"/>
      <c r="CS208" s="31">
        <v>14</v>
      </c>
      <c r="CT208" s="31">
        <v>12</v>
      </c>
      <c r="CU208" s="31">
        <v>12</v>
      </c>
      <c r="CV208" s="31">
        <v>12</v>
      </c>
      <c r="CW208" s="31">
        <v>12</v>
      </c>
      <c r="CX208" s="31">
        <v>12</v>
      </c>
      <c r="CY208" s="31">
        <v>13</v>
      </c>
      <c r="CZ208" s="31">
        <v>5</v>
      </c>
      <c r="DA208" s="31">
        <v>3</v>
      </c>
      <c r="DB208" s="31">
        <v>2</v>
      </c>
      <c r="DC208" s="31">
        <v>2</v>
      </c>
      <c r="DD208" s="31">
        <v>2</v>
      </c>
      <c r="DE208" s="31">
        <v>2</v>
      </c>
      <c r="DF208" s="31">
        <v>1</v>
      </c>
      <c r="DG208" s="31">
        <v>1</v>
      </c>
      <c r="DH208" s="31">
        <v>1</v>
      </c>
      <c r="DI208" s="24">
        <v>0</v>
      </c>
      <c r="DJ208" s="30"/>
      <c r="DK208" s="30"/>
      <c r="DL208" s="30"/>
      <c r="DM208" s="92">
        <v>1</v>
      </c>
      <c r="DN208" s="92">
        <v>1</v>
      </c>
      <c r="DO208" s="92">
        <v>1</v>
      </c>
      <c r="DP208" s="92">
        <v>1</v>
      </c>
      <c r="DQ208" s="92">
        <v>1</v>
      </c>
      <c r="DR208" s="92">
        <v>0</v>
      </c>
      <c r="DS208" s="92"/>
      <c r="DT208" s="26"/>
      <c r="DU208" s="137"/>
      <c r="DV208" s="138"/>
      <c r="DW208" s="2">
        <v>21</v>
      </c>
    </row>
    <row r="209" spans="1:127" ht="20.25">
      <c r="A209" s="3">
        <v>1360</v>
      </c>
      <c r="B209" s="29"/>
      <c r="C209" s="29"/>
      <c r="D209" s="29">
        <v>42529</v>
      </c>
      <c r="E209" s="20"/>
      <c r="F209" s="20"/>
      <c r="G209" s="20"/>
      <c r="H209" s="4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0"/>
      <c r="Y209" s="20"/>
      <c r="Z209" s="20"/>
      <c r="AA209" s="20"/>
      <c r="AB209" s="20"/>
      <c r="AC209" s="20"/>
      <c r="AD209" s="20"/>
      <c r="AE209" s="20"/>
      <c r="AF209" s="20"/>
      <c r="AG209" s="20"/>
      <c r="AH209" s="20"/>
      <c r="AI209" s="20"/>
      <c r="AJ209" s="20"/>
      <c r="AK209" s="20"/>
      <c r="AL209" s="20"/>
      <c r="AM209" s="20"/>
      <c r="AN209" s="20"/>
      <c r="AO209" s="20"/>
      <c r="AP209" s="20"/>
      <c r="AQ209" s="20"/>
      <c r="AR209" s="20"/>
      <c r="AS209" s="20"/>
      <c r="AT209" s="20"/>
      <c r="AU209" s="20"/>
      <c r="AV209" s="20"/>
      <c r="AW209" s="20"/>
      <c r="AX209" s="20"/>
      <c r="AY209" s="20"/>
      <c r="AZ209" s="20"/>
      <c r="BA209" s="20"/>
      <c r="BB209" s="20"/>
      <c r="BC209" s="20"/>
      <c r="BD209" s="20"/>
      <c r="BE209" s="20"/>
      <c r="BF209" s="20"/>
      <c r="BG209" s="20"/>
      <c r="BH209" s="31"/>
      <c r="BI209" s="31"/>
      <c r="BJ209" s="31"/>
      <c r="BK209" s="31"/>
      <c r="BL209" s="31"/>
      <c r="BM209" s="31"/>
      <c r="BN209" s="31"/>
      <c r="BO209" s="31"/>
      <c r="BP209" s="31"/>
      <c r="BQ209" s="31"/>
      <c r="BR209" s="31"/>
      <c r="BS209" s="31"/>
      <c r="BT209" s="31"/>
      <c r="BU209" s="31"/>
      <c r="BV209" s="31"/>
      <c r="BW209" s="31"/>
      <c r="BX209" s="31"/>
      <c r="BY209" s="31"/>
      <c r="BZ209" s="31"/>
      <c r="CA209" s="31"/>
      <c r="CB209" s="31"/>
      <c r="CC209" s="31"/>
      <c r="CD209" s="31"/>
      <c r="CE209" s="31"/>
      <c r="CF209" s="31"/>
      <c r="CG209" s="31"/>
      <c r="CH209" s="31"/>
      <c r="CI209" s="31"/>
      <c r="CJ209" s="31"/>
      <c r="CK209" s="31"/>
      <c r="CL209" s="31"/>
      <c r="CM209" s="31"/>
      <c r="CN209" s="31"/>
      <c r="CO209" s="31"/>
      <c r="CP209" s="31"/>
      <c r="CQ209" s="31"/>
      <c r="CR209" s="31"/>
      <c r="CS209" s="31">
        <v>12</v>
      </c>
      <c r="CT209" s="31">
        <v>10</v>
      </c>
      <c r="CU209" s="31">
        <v>11</v>
      </c>
      <c r="CV209" s="31">
        <v>11</v>
      </c>
      <c r="CW209" s="31">
        <v>11</v>
      </c>
      <c r="CX209" s="31">
        <v>11</v>
      </c>
      <c r="CY209" s="31">
        <v>12</v>
      </c>
      <c r="CZ209" s="31">
        <v>5</v>
      </c>
      <c r="DA209" s="31">
        <v>4</v>
      </c>
      <c r="DB209" s="24">
        <v>0</v>
      </c>
      <c r="DC209" s="30"/>
      <c r="DD209" s="92">
        <v>1</v>
      </c>
      <c r="DE209" s="92">
        <v>1</v>
      </c>
      <c r="DF209" s="92">
        <v>1</v>
      </c>
      <c r="DG209" s="92">
        <v>1</v>
      </c>
      <c r="DH209" s="92">
        <v>1</v>
      </c>
      <c r="DI209" s="30">
        <v>0</v>
      </c>
      <c r="DJ209" s="30"/>
      <c r="DK209" s="30"/>
      <c r="DL209" s="30"/>
      <c r="DM209" s="30"/>
      <c r="DN209" s="30"/>
      <c r="DO209" s="30"/>
      <c r="DP209" s="30"/>
      <c r="DQ209" s="30"/>
      <c r="DR209" s="30"/>
      <c r="DS209" s="30"/>
      <c r="DT209" s="142"/>
      <c r="DU209" s="137"/>
      <c r="DV209" s="138"/>
      <c r="DW209" s="2">
        <v>11</v>
      </c>
    </row>
    <row r="210" spans="1:127" ht="20.25">
      <c r="A210" s="3">
        <v>1361</v>
      </c>
      <c r="B210" s="29"/>
      <c r="C210" s="29"/>
      <c r="D210" s="29">
        <v>42535</v>
      </c>
      <c r="E210" s="20"/>
      <c r="F210" s="20"/>
      <c r="G210" s="20"/>
      <c r="H210" s="4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0"/>
      <c r="Y210" s="20"/>
      <c r="Z210" s="20"/>
      <c r="AA210" s="20"/>
      <c r="AB210" s="20"/>
      <c r="AC210" s="20"/>
      <c r="AD210" s="20"/>
      <c r="AE210" s="20"/>
      <c r="AF210" s="20"/>
      <c r="AG210" s="20"/>
      <c r="AH210" s="20"/>
      <c r="AI210" s="20"/>
      <c r="AJ210" s="20"/>
      <c r="AK210" s="20"/>
      <c r="AL210" s="20"/>
      <c r="AM210" s="20"/>
      <c r="AN210" s="20"/>
      <c r="AO210" s="20"/>
      <c r="AP210" s="20"/>
      <c r="AQ210" s="20"/>
      <c r="AR210" s="20"/>
      <c r="AS210" s="20"/>
      <c r="AT210" s="20"/>
      <c r="AU210" s="20"/>
      <c r="AV210" s="20"/>
      <c r="AW210" s="20"/>
      <c r="AX210" s="20"/>
      <c r="AY210" s="20"/>
      <c r="AZ210" s="20"/>
      <c r="BA210" s="20"/>
      <c r="BB210" s="20"/>
      <c r="BC210" s="20"/>
      <c r="BD210" s="20"/>
      <c r="BE210" s="20"/>
      <c r="BF210" s="20"/>
      <c r="BG210" s="20"/>
      <c r="BH210" s="31"/>
      <c r="BI210" s="31"/>
      <c r="BJ210" s="31"/>
      <c r="BK210" s="31"/>
      <c r="BL210" s="31"/>
      <c r="BM210" s="31"/>
      <c r="BN210" s="31"/>
      <c r="BO210" s="31"/>
      <c r="BP210" s="31"/>
      <c r="BQ210" s="31"/>
      <c r="BR210" s="31"/>
      <c r="BS210" s="31"/>
      <c r="BT210" s="31"/>
      <c r="BU210" s="31"/>
      <c r="BV210" s="31"/>
      <c r="BW210" s="31"/>
      <c r="BX210" s="31"/>
      <c r="BY210" s="31"/>
      <c r="BZ210" s="31"/>
      <c r="CA210" s="31"/>
      <c r="CB210" s="31"/>
      <c r="CC210" s="31"/>
      <c r="CD210" s="31"/>
      <c r="CE210" s="31"/>
      <c r="CF210" s="31"/>
      <c r="CG210" s="31"/>
      <c r="CH210" s="31"/>
      <c r="CI210" s="31"/>
      <c r="CJ210" s="31"/>
      <c r="CK210" s="31"/>
      <c r="CL210" s="31"/>
      <c r="CM210" s="31"/>
      <c r="CN210" s="31"/>
      <c r="CO210" s="31"/>
      <c r="CP210" s="31"/>
      <c r="CQ210" s="31"/>
      <c r="CR210" s="31"/>
      <c r="CS210" s="31"/>
      <c r="CT210" s="31">
        <v>10</v>
      </c>
      <c r="CU210" s="31">
        <v>11</v>
      </c>
      <c r="CV210" s="31">
        <v>11</v>
      </c>
      <c r="CW210" s="31">
        <v>11</v>
      </c>
      <c r="CX210" s="31">
        <v>11</v>
      </c>
      <c r="CY210" s="31">
        <v>11</v>
      </c>
      <c r="CZ210" s="31">
        <v>9</v>
      </c>
      <c r="DA210" s="31">
        <v>7</v>
      </c>
      <c r="DB210" s="31">
        <v>1</v>
      </c>
      <c r="DC210" s="31">
        <v>1</v>
      </c>
      <c r="DD210" s="31">
        <v>2</v>
      </c>
      <c r="DE210" s="31">
        <v>2</v>
      </c>
      <c r="DF210" s="24">
        <v>0</v>
      </c>
      <c r="DG210" s="30"/>
      <c r="DH210" s="30"/>
      <c r="DI210" s="30"/>
      <c r="DJ210" s="30"/>
      <c r="DK210" s="30"/>
      <c r="DL210" s="30"/>
      <c r="DM210" s="30"/>
      <c r="DN210" s="30"/>
      <c r="DO210" s="30"/>
      <c r="DP210" s="30"/>
      <c r="DQ210" s="30"/>
      <c r="DR210" s="30"/>
      <c r="DS210" s="30"/>
      <c r="DT210" s="26"/>
      <c r="DU210" s="137"/>
      <c r="DV210" s="138"/>
      <c r="DW210" s="2">
        <v>6</v>
      </c>
    </row>
    <row r="211" spans="1:127" ht="20.25">
      <c r="A211" s="3">
        <v>1362</v>
      </c>
      <c r="B211" s="29"/>
      <c r="C211" s="29"/>
      <c r="D211" s="29">
        <v>42524</v>
      </c>
      <c r="E211" s="20"/>
      <c r="F211" s="20"/>
      <c r="G211" s="20"/>
      <c r="H211" s="4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0"/>
      <c r="Y211" s="20"/>
      <c r="Z211" s="20"/>
      <c r="AA211" s="20"/>
      <c r="AB211" s="20"/>
      <c r="AC211" s="20"/>
      <c r="AD211" s="20"/>
      <c r="AE211" s="20"/>
      <c r="AF211" s="20"/>
      <c r="AG211" s="20"/>
      <c r="AH211" s="20"/>
      <c r="AI211" s="20"/>
      <c r="AJ211" s="20"/>
      <c r="AK211" s="20"/>
      <c r="AL211" s="20"/>
      <c r="AM211" s="20"/>
      <c r="AN211" s="20"/>
      <c r="AO211" s="20"/>
      <c r="AP211" s="20"/>
      <c r="AQ211" s="20"/>
      <c r="AR211" s="20"/>
      <c r="AS211" s="20"/>
      <c r="AT211" s="20"/>
      <c r="AU211" s="20"/>
      <c r="AV211" s="20"/>
      <c r="AW211" s="20"/>
      <c r="AX211" s="20"/>
      <c r="AY211" s="20"/>
      <c r="AZ211" s="20"/>
      <c r="BA211" s="20"/>
      <c r="BB211" s="20"/>
      <c r="BC211" s="20"/>
      <c r="BD211" s="20"/>
      <c r="BE211" s="20"/>
      <c r="BF211" s="20"/>
      <c r="BG211" s="20"/>
      <c r="BH211" s="31"/>
      <c r="BI211" s="31"/>
      <c r="BJ211" s="31"/>
      <c r="BK211" s="31"/>
      <c r="BL211" s="31"/>
      <c r="BM211" s="31"/>
      <c r="BN211" s="31"/>
      <c r="BO211" s="31"/>
      <c r="BP211" s="31"/>
      <c r="BQ211" s="31"/>
      <c r="BR211" s="31"/>
      <c r="BS211" s="31"/>
      <c r="BT211" s="31"/>
      <c r="BU211" s="31"/>
      <c r="BV211" s="31"/>
      <c r="BW211" s="31"/>
      <c r="BX211" s="31"/>
      <c r="BY211" s="31"/>
      <c r="BZ211" s="31"/>
      <c r="CA211" s="31"/>
      <c r="CB211" s="31"/>
      <c r="CC211" s="31"/>
      <c r="CD211" s="31"/>
      <c r="CE211" s="31"/>
      <c r="CF211" s="31"/>
      <c r="CG211" s="31"/>
      <c r="CH211" s="31"/>
      <c r="CI211" s="31"/>
      <c r="CJ211" s="31"/>
      <c r="CK211" s="31"/>
      <c r="CL211" s="31"/>
      <c r="CM211" s="31"/>
      <c r="CN211" s="31"/>
      <c r="CO211" s="31"/>
      <c r="CP211" s="31"/>
      <c r="CQ211" s="31"/>
      <c r="CR211" s="31"/>
      <c r="CS211" s="31"/>
      <c r="CT211" s="31">
        <v>8</v>
      </c>
      <c r="CU211" s="31">
        <v>11</v>
      </c>
      <c r="CV211" s="31">
        <v>11</v>
      </c>
      <c r="CW211" s="31">
        <v>11</v>
      </c>
      <c r="CX211" s="31">
        <v>11</v>
      </c>
      <c r="CY211" s="31">
        <v>11</v>
      </c>
      <c r="CZ211" s="31">
        <v>6</v>
      </c>
      <c r="DA211" s="31">
        <v>5</v>
      </c>
      <c r="DB211" s="31">
        <v>5</v>
      </c>
      <c r="DC211" s="31">
        <v>4</v>
      </c>
      <c r="DD211" s="31">
        <v>4</v>
      </c>
      <c r="DE211" s="31">
        <v>5</v>
      </c>
      <c r="DF211" s="31">
        <v>4</v>
      </c>
      <c r="DG211" s="24">
        <v>0</v>
      </c>
      <c r="DH211" s="30"/>
      <c r="DI211" s="30"/>
      <c r="DJ211" s="30"/>
      <c r="DK211" s="30"/>
      <c r="DL211" s="30"/>
      <c r="DM211" s="30"/>
      <c r="DN211" s="30"/>
      <c r="DO211" s="30"/>
      <c r="DP211" s="30"/>
      <c r="DQ211" s="30"/>
      <c r="DR211" s="30"/>
      <c r="DS211" s="30"/>
      <c r="DT211" s="142"/>
      <c r="DU211" s="137"/>
      <c r="DV211" s="138"/>
      <c r="DW211" s="2">
        <v>8</v>
      </c>
    </row>
    <row r="212" spans="1:127" ht="20.25">
      <c r="A212" s="3">
        <v>1211</v>
      </c>
      <c r="B212" s="29"/>
      <c r="C212" s="29"/>
      <c r="D212" s="29">
        <v>42530</v>
      </c>
      <c r="E212" s="20"/>
      <c r="F212" s="20"/>
      <c r="G212" s="20"/>
      <c r="H212" s="4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0"/>
      <c r="Y212" s="20"/>
      <c r="Z212" s="20"/>
      <c r="AA212" s="20"/>
      <c r="AB212" s="20"/>
      <c r="AC212" s="20"/>
      <c r="AD212" s="20"/>
      <c r="AE212" s="20"/>
      <c r="AF212" s="20"/>
      <c r="AG212" s="20"/>
      <c r="AH212" s="20"/>
      <c r="AI212" s="20"/>
      <c r="AJ212" s="20"/>
      <c r="AK212" s="20"/>
      <c r="AL212" s="20"/>
      <c r="AM212" s="20"/>
      <c r="AN212" s="20"/>
      <c r="AO212" s="20"/>
      <c r="AP212" s="20"/>
      <c r="AQ212" s="20"/>
      <c r="AR212" s="20"/>
      <c r="AS212" s="20"/>
      <c r="AT212" s="20"/>
      <c r="AU212" s="20"/>
      <c r="AV212" s="20"/>
      <c r="AW212" s="20"/>
      <c r="AX212" s="20"/>
      <c r="AY212" s="20"/>
      <c r="AZ212" s="20"/>
      <c r="BA212" s="20"/>
      <c r="BB212" s="20"/>
      <c r="BC212" s="20"/>
      <c r="BD212" s="20"/>
      <c r="BE212" s="20"/>
      <c r="BF212" s="20"/>
      <c r="BG212" s="20"/>
      <c r="BH212" s="31"/>
      <c r="BI212" s="31"/>
      <c r="BJ212" s="31"/>
      <c r="BK212" s="31"/>
      <c r="BL212" s="31"/>
      <c r="BM212" s="31"/>
      <c r="BN212" s="31"/>
      <c r="BO212" s="31"/>
      <c r="BP212" s="31"/>
      <c r="BQ212" s="31"/>
      <c r="BR212" s="31"/>
      <c r="BS212" s="31"/>
      <c r="BT212" s="31"/>
      <c r="BU212" s="31"/>
      <c r="BV212" s="31"/>
      <c r="BW212" s="31"/>
      <c r="BX212" s="31"/>
      <c r="BY212" s="31"/>
      <c r="BZ212" s="31"/>
      <c r="CA212" s="31"/>
      <c r="CB212" s="31"/>
      <c r="CC212" s="31"/>
      <c r="CD212" s="31"/>
      <c r="CE212" s="31"/>
      <c r="CF212" s="31"/>
      <c r="CG212" s="31"/>
      <c r="CH212" s="31"/>
      <c r="CI212" s="31"/>
      <c r="CJ212" s="31"/>
      <c r="CK212" s="31"/>
      <c r="CL212" s="31"/>
      <c r="CM212" s="31"/>
      <c r="CN212" s="31"/>
      <c r="CO212" s="31"/>
      <c r="CP212" s="31"/>
      <c r="CQ212" s="31"/>
      <c r="CR212" s="31"/>
      <c r="CS212" s="31"/>
      <c r="CT212" s="31"/>
      <c r="CU212" s="31"/>
      <c r="CV212" s="31"/>
      <c r="CW212" s="31"/>
      <c r="CX212" s="31">
        <v>12</v>
      </c>
      <c r="CY212" s="31">
        <v>11</v>
      </c>
      <c r="CZ212" s="31">
        <v>5</v>
      </c>
      <c r="DA212" s="31">
        <v>6</v>
      </c>
      <c r="DB212" s="31">
        <v>3</v>
      </c>
      <c r="DC212" s="31">
        <v>1</v>
      </c>
      <c r="DD212" s="24">
        <v>0</v>
      </c>
      <c r="DE212" s="30"/>
      <c r="DF212" s="30"/>
      <c r="DG212" s="30"/>
      <c r="DH212" s="30"/>
      <c r="DI212" s="30"/>
      <c r="DJ212" s="30"/>
      <c r="DK212" s="30"/>
      <c r="DL212" s="30"/>
      <c r="DM212" s="92">
        <v>1</v>
      </c>
      <c r="DN212" s="92">
        <v>1</v>
      </c>
      <c r="DO212" s="92">
        <v>1</v>
      </c>
      <c r="DP212" s="92">
        <v>2</v>
      </c>
      <c r="DQ212" s="92">
        <v>2</v>
      </c>
      <c r="DR212" s="92">
        <v>1</v>
      </c>
      <c r="DS212" s="92">
        <v>0</v>
      </c>
      <c r="DT212" s="142"/>
      <c r="DU212" s="137"/>
      <c r="DV212" s="138"/>
      <c r="DW212" s="2">
        <v>21</v>
      </c>
    </row>
    <row r="213" spans="1:127" ht="20.25">
      <c r="A213" s="3">
        <v>1363</v>
      </c>
      <c r="B213" s="29"/>
      <c r="C213" s="29"/>
      <c r="D213" s="29">
        <v>42538</v>
      </c>
      <c r="E213" s="20"/>
      <c r="F213" s="20"/>
      <c r="G213" s="20"/>
      <c r="H213" s="4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0"/>
      <c r="Y213" s="20"/>
      <c r="Z213" s="20"/>
      <c r="AA213" s="20"/>
      <c r="AB213" s="20"/>
      <c r="AC213" s="20"/>
      <c r="AD213" s="20"/>
      <c r="AE213" s="20"/>
      <c r="AF213" s="20"/>
      <c r="AG213" s="20"/>
      <c r="AH213" s="20"/>
      <c r="AI213" s="20"/>
      <c r="AJ213" s="20"/>
      <c r="AK213" s="20"/>
      <c r="AL213" s="20"/>
      <c r="AM213" s="20"/>
      <c r="AN213" s="20"/>
      <c r="AO213" s="20"/>
      <c r="AP213" s="20"/>
      <c r="AQ213" s="20"/>
      <c r="AR213" s="20"/>
      <c r="AS213" s="20"/>
      <c r="AT213" s="20"/>
      <c r="AU213" s="20"/>
      <c r="AV213" s="20"/>
      <c r="AW213" s="20"/>
      <c r="AX213" s="20"/>
      <c r="AY213" s="20"/>
      <c r="AZ213" s="20"/>
      <c r="BA213" s="20"/>
      <c r="BB213" s="20"/>
      <c r="BC213" s="20"/>
      <c r="BD213" s="20"/>
      <c r="BE213" s="20"/>
      <c r="BF213" s="20"/>
      <c r="BG213" s="20"/>
      <c r="BH213" s="31"/>
      <c r="BI213" s="31"/>
      <c r="BJ213" s="31"/>
      <c r="BK213" s="31"/>
      <c r="BL213" s="31"/>
      <c r="BM213" s="31"/>
      <c r="BN213" s="31"/>
      <c r="BO213" s="31"/>
      <c r="BP213" s="31"/>
      <c r="BQ213" s="31"/>
      <c r="BR213" s="31"/>
      <c r="BS213" s="31"/>
      <c r="BT213" s="31"/>
      <c r="BU213" s="31"/>
      <c r="BV213" s="31"/>
      <c r="BW213" s="31"/>
      <c r="BX213" s="31"/>
      <c r="BY213" s="31"/>
      <c r="BZ213" s="31"/>
      <c r="CA213" s="31"/>
      <c r="CB213" s="31"/>
      <c r="CC213" s="31"/>
      <c r="CD213" s="31"/>
      <c r="CE213" s="31"/>
      <c r="CF213" s="31"/>
      <c r="CG213" s="31"/>
      <c r="CH213" s="31"/>
      <c r="CI213" s="31"/>
      <c r="CJ213" s="31"/>
      <c r="CK213" s="31"/>
      <c r="CL213" s="31"/>
      <c r="CM213" s="31"/>
      <c r="CN213" s="31"/>
      <c r="CO213" s="31"/>
      <c r="CP213" s="31"/>
      <c r="CQ213" s="31"/>
      <c r="CR213" s="31"/>
      <c r="CS213" s="31"/>
      <c r="CT213" s="31"/>
      <c r="CU213" s="31">
        <v>11</v>
      </c>
      <c r="CV213" s="31">
        <v>9</v>
      </c>
      <c r="CW213" s="31">
        <v>9</v>
      </c>
      <c r="CX213" s="31">
        <v>9</v>
      </c>
      <c r="CY213" s="31">
        <v>9</v>
      </c>
      <c r="CZ213" s="31">
        <v>10</v>
      </c>
      <c r="DA213" s="31">
        <v>8</v>
      </c>
      <c r="DB213" s="31">
        <v>5</v>
      </c>
      <c r="DC213" s="31">
        <v>5</v>
      </c>
      <c r="DD213" s="31">
        <v>2</v>
      </c>
      <c r="DE213" s="31">
        <v>2</v>
      </c>
      <c r="DF213" s="31">
        <v>2</v>
      </c>
      <c r="DG213" s="24">
        <v>0</v>
      </c>
      <c r="DH213" s="30"/>
      <c r="DI213" s="30"/>
      <c r="DJ213" s="30"/>
      <c r="DK213" s="30"/>
      <c r="DL213" s="30"/>
      <c r="DM213" s="30"/>
      <c r="DN213" s="30"/>
      <c r="DO213" s="30"/>
      <c r="DP213" s="30"/>
      <c r="DQ213" s="30"/>
      <c r="DR213" s="30"/>
      <c r="DS213" s="30"/>
      <c r="DT213" s="142"/>
      <c r="DU213" s="137"/>
      <c r="DV213" s="138"/>
      <c r="DW213" s="2">
        <v>6</v>
      </c>
    </row>
    <row r="214" spans="1:127" ht="20.25">
      <c r="A214" s="3">
        <v>1364</v>
      </c>
      <c r="B214" s="29"/>
      <c r="C214" s="29"/>
      <c r="D214" s="29">
        <v>42538</v>
      </c>
      <c r="E214" s="20"/>
      <c r="F214" s="20"/>
      <c r="G214" s="20"/>
      <c r="H214" s="4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0"/>
      <c r="Y214" s="20"/>
      <c r="Z214" s="20"/>
      <c r="AA214" s="20"/>
      <c r="AB214" s="20"/>
      <c r="AC214" s="20"/>
      <c r="AD214" s="20"/>
      <c r="AE214" s="20"/>
      <c r="AF214" s="20"/>
      <c r="AG214" s="20"/>
      <c r="AH214" s="20"/>
      <c r="AI214" s="20"/>
      <c r="AJ214" s="20"/>
      <c r="AK214" s="20"/>
      <c r="AL214" s="20"/>
      <c r="AM214" s="20"/>
      <c r="AN214" s="20"/>
      <c r="AO214" s="20"/>
      <c r="AP214" s="20"/>
      <c r="AQ214" s="20"/>
      <c r="AR214" s="20"/>
      <c r="AS214" s="20"/>
      <c r="AT214" s="20"/>
      <c r="AU214" s="20"/>
      <c r="AV214" s="20"/>
      <c r="AW214" s="20"/>
      <c r="AX214" s="20"/>
      <c r="AY214" s="20"/>
      <c r="AZ214" s="20"/>
      <c r="BA214" s="20"/>
      <c r="BB214" s="20"/>
      <c r="BC214" s="20"/>
      <c r="BD214" s="20"/>
      <c r="BE214" s="20"/>
      <c r="BF214" s="20"/>
      <c r="BG214" s="20"/>
      <c r="BH214" s="31"/>
      <c r="BI214" s="31"/>
      <c r="BJ214" s="31"/>
      <c r="BK214" s="31"/>
      <c r="BL214" s="31"/>
      <c r="BM214" s="31"/>
      <c r="BN214" s="31"/>
      <c r="BO214" s="31"/>
      <c r="BP214" s="31"/>
      <c r="BQ214" s="31"/>
      <c r="BR214" s="31"/>
      <c r="BS214" s="31"/>
      <c r="BT214" s="31"/>
      <c r="BU214" s="31"/>
      <c r="BV214" s="31"/>
      <c r="BW214" s="31"/>
      <c r="BX214" s="31"/>
      <c r="BY214" s="31"/>
      <c r="BZ214" s="31"/>
      <c r="CA214" s="31"/>
      <c r="CB214" s="31"/>
      <c r="CC214" s="31"/>
      <c r="CD214" s="31"/>
      <c r="CE214" s="31"/>
      <c r="CF214" s="31"/>
      <c r="CG214" s="31"/>
      <c r="CH214" s="31"/>
      <c r="CI214" s="31"/>
      <c r="CJ214" s="31"/>
      <c r="CK214" s="31"/>
      <c r="CL214" s="31"/>
      <c r="CM214" s="31"/>
      <c r="CN214" s="31"/>
      <c r="CO214" s="31"/>
      <c r="CP214" s="31"/>
      <c r="CQ214" s="31"/>
      <c r="CR214" s="31"/>
      <c r="CS214" s="31"/>
      <c r="CT214" s="31"/>
      <c r="CU214" s="31"/>
      <c r="CV214" s="31">
        <v>7</v>
      </c>
      <c r="CW214" s="31">
        <v>7</v>
      </c>
      <c r="CX214" s="31">
        <v>7</v>
      </c>
      <c r="CY214" s="31">
        <v>7</v>
      </c>
      <c r="CZ214" s="31">
        <v>9</v>
      </c>
      <c r="DA214" s="31">
        <v>9</v>
      </c>
      <c r="DB214" s="31">
        <v>5</v>
      </c>
      <c r="DC214" s="31">
        <v>1</v>
      </c>
      <c r="DD214" s="31">
        <v>2</v>
      </c>
      <c r="DE214" s="31">
        <v>2</v>
      </c>
      <c r="DF214" s="31">
        <v>2</v>
      </c>
      <c r="DG214" s="31">
        <v>1</v>
      </c>
      <c r="DH214" s="31">
        <v>1</v>
      </c>
      <c r="DI214" s="24">
        <v>0</v>
      </c>
      <c r="DJ214" s="30"/>
      <c r="DK214" s="30"/>
      <c r="DL214" s="30"/>
      <c r="DM214" s="30"/>
      <c r="DN214" s="30"/>
      <c r="DO214" s="30"/>
      <c r="DP214" s="30"/>
      <c r="DQ214" s="30"/>
      <c r="DR214" s="30"/>
      <c r="DS214" s="30"/>
      <c r="DT214" s="142"/>
      <c r="DU214" s="137"/>
      <c r="DV214" s="138"/>
      <c r="DW214" s="2">
        <v>9</v>
      </c>
    </row>
    <row r="215" spans="1:127" ht="20.25">
      <c r="A215" s="3">
        <v>1365</v>
      </c>
      <c r="B215" s="29"/>
      <c r="C215" s="29"/>
      <c r="D215" s="29">
        <v>42543</v>
      </c>
      <c r="E215" s="20"/>
      <c r="F215" s="20"/>
      <c r="G215" s="20"/>
      <c r="H215" s="4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0"/>
      <c r="Y215" s="20"/>
      <c r="Z215" s="20"/>
      <c r="AA215" s="20"/>
      <c r="AB215" s="20"/>
      <c r="AC215" s="20"/>
      <c r="AD215" s="20"/>
      <c r="AE215" s="20"/>
      <c r="AF215" s="20"/>
      <c r="AG215" s="20"/>
      <c r="AH215" s="20"/>
      <c r="AI215" s="20"/>
      <c r="AJ215" s="20"/>
      <c r="AK215" s="20"/>
      <c r="AL215" s="20"/>
      <c r="AM215" s="20"/>
      <c r="AN215" s="20"/>
      <c r="AO215" s="20"/>
      <c r="AP215" s="20"/>
      <c r="AQ215" s="20"/>
      <c r="AR215" s="20"/>
      <c r="AS215" s="20"/>
      <c r="AT215" s="20"/>
      <c r="AU215" s="20"/>
      <c r="AV215" s="20"/>
      <c r="AW215" s="20"/>
      <c r="AX215" s="20"/>
      <c r="AY215" s="20"/>
      <c r="AZ215" s="20"/>
      <c r="BA215" s="20"/>
      <c r="BB215" s="20"/>
      <c r="BC215" s="20"/>
      <c r="BD215" s="20"/>
      <c r="BE215" s="20"/>
      <c r="BF215" s="20"/>
      <c r="BG215" s="20"/>
      <c r="BH215" s="31"/>
      <c r="BI215" s="31"/>
      <c r="BJ215" s="31"/>
      <c r="BK215" s="31"/>
      <c r="BL215" s="31"/>
      <c r="BM215" s="31"/>
      <c r="BN215" s="31"/>
      <c r="BO215" s="31"/>
      <c r="BP215" s="31"/>
      <c r="BQ215" s="31"/>
      <c r="BR215" s="31"/>
      <c r="BS215" s="31"/>
      <c r="BT215" s="31"/>
      <c r="BU215" s="31"/>
      <c r="BV215" s="31"/>
      <c r="BW215" s="31"/>
      <c r="BX215" s="31"/>
      <c r="BY215" s="31"/>
      <c r="BZ215" s="31"/>
      <c r="CA215" s="31"/>
      <c r="CB215" s="31"/>
      <c r="CC215" s="31"/>
      <c r="CD215" s="31"/>
      <c r="CE215" s="31"/>
      <c r="CF215" s="31"/>
      <c r="CG215" s="31"/>
      <c r="CH215" s="31"/>
      <c r="CI215" s="31"/>
      <c r="CJ215" s="31"/>
      <c r="CK215" s="31"/>
      <c r="CL215" s="31"/>
      <c r="CM215" s="31"/>
      <c r="CN215" s="31"/>
      <c r="CO215" s="31"/>
      <c r="CP215" s="31"/>
      <c r="CQ215" s="31"/>
      <c r="CR215" s="31"/>
      <c r="CS215" s="31"/>
      <c r="CT215" s="31"/>
      <c r="CU215" s="31"/>
      <c r="CV215" s="31"/>
      <c r="CW215" s="31"/>
      <c r="CX215" s="31"/>
      <c r="CY215" s="31"/>
      <c r="CZ215" s="31"/>
      <c r="DA215" s="31">
        <v>6</v>
      </c>
      <c r="DB215" s="31">
        <v>5</v>
      </c>
      <c r="DC215" s="31">
        <v>3</v>
      </c>
      <c r="DD215" s="31">
        <v>3</v>
      </c>
      <c r="DE215" s="31">
        <v>2</v>
      </c>
      <c r="DF215" s="31">
        <v>1</v>
      </c>
      <c r="DG215" s="24">
        <v>0</v>
      </c>
      <c r="DH215" s="30"/>
      <c r="DI215" s="30"/>
      <c r="DJ215" s="30"/>
      <c r="DK215" s="30"/>
      <c r="DL215" s="30"/>
      <c r="DM215" s="30"/>
      <c r="DN215" s="30"/>
      <c r="DO215" s="30"/>
      <c r="DP215" s="30"/>
      <c r="DQ215" s="30"/>
      <c r="DR215" s="30"/>
      <c r="DS215" s="30"/>
      <c r="DT215" s="142"/>
      <c r="DU215" s="137"/>
      <c r="DV215" s="138"/>
      <c r="DW215" s="2">
        <v>6</v>
      </c>
    </row>
    <row r="216" spans="1:127" ht="20.25">
      <c r="A216" s="3">
        <v>1366</v>
      </c>
      <c r="B216" s="29"/>
      <c r="C216" s="29"/>
      <c r="D216" s="29">
        <v>42544</v>
      </c>
      <c r="E216" s="20"/>
      <c r="F216" s="20"/>
      <c r="G216" s="20"/>
      <c r="H216" s="4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0"/>
      <c r="Y216" s="20"/>
      <c r="Z216" s="20"/>
      <c r="AA216" s="20"/>
      <c r="AB216" s="20"/>
      <c r="AC216" s="20"/>
      <c r="AD216" s="20"/>
      <c r="AE216" s="20"/>
      <c r="AF216" s="20"/>
      <c r="AG216" s="20"/>
      <c r="AH216" s="20"/>
      <c r="AI216" s="20"/>
      <c r="AJ216" s="20"/>
      <c r="AK216" s="20"/>
      <c r="AL216" s="20"/>
      <c r="AM216" s="20"/>
      <c r="AN216" s="20"/>
      <c r="AO216" s="20"/>
      <c r="AP216" s="20"/>
      <c r="AQ216" s="20"/>
      <c r="AR216" s="20"/>
      <c r="AS216" s="20"/>
      <c r="AT216" s="20"/>
      <c r="AU216" s="20"/>
      <c r="AV216" s="20"/>
      <c r="AW216" s="20"/>
      <c r="AX216" s="20"/>
      <c r="AY216" s="20"/>
      <c r="AZ216" s="20"/>
      <c r="BA216" s="20"/>
      <c r="BB216" s="20"/>
      <c r="BC216" s="20"/>
      <c r="BD216" s="20"/>
      <c r="BE216" s="20"/>
      <c r="BF216" s="20"/>
      <c r="BG216" s="20"/>
      <c r="BH216" s="31"/>
      <c r="BI216" s="31"/>
      <c r="BJ216" s="31"/>
      <c r="BK216" s="31"/>
      <c r="BL216" s="31"/>
      <c r="BM216" s="31"/>
      <c r="BN216" s="31"/>
      <c r="BO216" s="31"/>
      <c r="BP216" s="31"/>
      <c r="BQ216" s="31"/>
      <c r="BR216" s="31"/>
      <c r="BS216" s="31"/>
      <c r="BT216" s="31"/>
      <c r="BU216" s="31"/>
      <c r="BV216" s="31"/>
      <c r="BW216" s="31"/>
      <c r="BX216" s="31"/>
      <c r="BY216" s="31"/>
      <c r="BZ216" s="31"/>
      <c r="CA216" s="31"/>
      <c r="CB216" s="31"/>
      <c r="CC216" s="31"/>
      <c r="CD216" s="31"/>
      <c r="CE216" s="31"/>
      <c r="CF216" s="31"/>
      <c r="CG216" s="31"/>
      <c r="CH216" s="31"/>
      <c r="CI216" s="31"/>
      <c r="CJ216" s="31"/>
      <c r="CK216" s="31"/>
      <c r="CL216" s="31"/>
      <c r="CM216" s="31"/>
      <c r="CN216" s="31"/>
      <c r="CO216" s="31"/>
      <c r="CP216" s="31"/>
      <c r="CQ216" s="31"/>
      <c r="CR216" s="31"/>
      <c r="CS216" s="31"/>
      <c r="CT216" s="31"/>
      <c r="CU216" s="31"/>
      <c r="CV216" s="31"/>
      <c r="CW216" s="31">
        <v>9</v>
      </c>
      <c r="CX216" s="31">
        <v>9</v>
      </c>
      <c r="CY216" s="31">
        <v>9</v>
      </c>
      <c r="CZ216" s="31">
        <v>10</v>
      </c>
      <c r="DA216" s="31">
        <v>11</v>
      </c>
      <c r="DB216" s="31">
        <v>7</v>
      </c>
      <c r="DC216" s="31">
        <v>5</v>
      </c>
      <c r="DD216" s="31">
        <v>3</v>
      </c>
      <c r="DE216" s="31">
        <v>3</v>
      </c>
      <c r="DF216" s="31">
        <v>2</v>
      </c>
      <c r="DG216" s="31">
        <v>1</v>
      </c>
      <c r="DH216" s="31">
        <v>1</v>
      </c>
      <c r="DI216" s="31">
        <v>2</v>
      </c>
      <c r="DJ216" s="24">
        <v>0</v>
      </c>
      <c r="DK216" s="30"/>
      <c r="DL216" s="30"/>
      <c r="DM216" s="30"/>
      <c r="DN216" s="30"/>
      <c r="DO216" s="30"/>
      <c r="DP216" s="92">
        <v>1</v>
      </c>
      <c r="DQ216" s="92">
        <v>1</v>
      </c>
      <c r="DR216" s="92">
        <v>0</v>
      </c>
      <c r="DS216" s="92"/>
      <c r="DT216" s="26"/>
      <c r="DU216" s="137"/>
      <c r="DV216" s="138"/>
      <c r="DW216" s="2">
        <v>18</v>
      </c>
    </row>
    <row r="217" spans="1:127" ht="20.25">
      <c r="A217" s="3">
        <v>1212</v>
      </c>
      <c r="B217" s="29"/>
      <c r="C217" s="29"/>
      <c r="D217" s="29">
        <v>42549</v>
      </c>
      <c r="E217" s="20"/>
      <c r="F217" s="20"/>
      <c r="G217" s="20"/>
      <c r="H217" s="4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0"/>
      <c r="Y217" s="20"/>
      <c r="Z217" s="20"/>
      <c r="AA217" s="20"/>
      <c r="AB217" s="20"/>
      <c r="AC217" s="20"/>
      <c r="AD217" s="20"/>
      <c r="AE217" s="20"/>
      <c r="AF217" s="20"/>
      <c r="AG217" s="20"/>
      <c r="AH217" s="20"/>
      <c r="AI217" s="20"/>
      <c r="AJ217" s="20"/>
      <c r="AK217" s="20"/>
      <c r="AL217" s="20"/>
      <c r="AM217" s="20"/>
      <c r="AN217" s="20"/>
      <c r="AO217" s="20"/>
      <c r="AP217" s="20"/>
      <c r="AQ217" s="20"/>
      <c r="AR217" s="20"/>
      <c r="AS217" s="20"/>
      <c r="AT217" s="20"/>
      <c r="AU217" s="20"/>
      <c r="AV217" s="20"/>
      <c r="AW217" s="20"/>
      <c r="AX217" s="20"/>
      <c r="AY217" s="20"/>
      <c r="AZ217" s="20"/>
      <c r="BA217" s="20"/>
      <c r="BB217" s="20"/>
      <c r="BC217" s="20"/>
      <c r="BD217" s="20"/>
      <c r="BE217" s="20"/>
      <c r="BF217" s="20"/>
      <c r="BG217" s="20"/>
      <c r="BH217" s="31"/>
      <c r="BI217" s="31"/>
      <c r="BJ217" s="31"/>
      <c r="BK217" s="31"/>
      <c r="BL217" s="31"/>
      <c r="BM217" s="31"/>
      <c r="BN217" s="31"/>
      <c r="BO217" s="31"/>
      <c r="BP217" s="31"/>
      <c r="BQ217" s="31"/>
      <c r="BR217" s="31"/>
      <c r="BS217" s="31"/>
      <c r="BT217" s="31"/>
      <c r="BU217" s="31"/>
      <c r="BV217" s="31"/>
      <c r="BW217" s="31"/>
      <c r="BX217" s="31"/>
      <c r="BY217" s="31"/>
      <c r="BZ217" s="31"/>
      <c r="CA217" s="31"/>
      <c r="CB217" s="31"/>
      <c r="CC217" s="31"/>
      <c r="CD217" s="31"/>
      <c r="CE217" s="31"/>
      <c r="CF217" s="31"/>
      <c r="CG217" s="31"/>
      <c r="CH217" s="31"/>
      <c r="CI217" s="31"/>
      <c r="CJ217" s="31"/>
      <c r="CK217" s="31"/>
      <c r="CL217" s="31"/>
      <c r="CM217" s="31"/>
      <c r="CN217" s="31"/>
      <c r="CO217" s="31"/>
      <c r="CP217" s="31"/>
      <c r="CQ217" s="31"/>
      <c r="CR217" s="31"/>
      <c r="CS217" s="31"/>
      <c r="CT217" s="31"/>
      <c r="CU217" s="31"/>
      <c r="CV217" s="31"/>
      <c r="CW217" s="31"/>
      <c r="CX217" s="31"/>
      <c r="CY217" s="31"/>
      <c r="CZ217" s="31"/>
      <c r="DA217" s="31"/>
      <c r="DB217" s="31"/>
      <c r="DC217" s="31">
        <v>10</v>
      </c>
      <c r="DD217" s="31">
        <v>9</v>
      </c>
      <c r="DE217" s="31">
        <v>5</v>
      </c>
      <c r="DF217" s="31">
        <v>1</v>
      </c>
      <c r="DG217" s="31">
        <v>1</v>
      </c>
      <c r="DH217" s="31">
        <v>1</v>
      </c>
      <c r="DI217" s="31">
        <v>1</v>
      </c>
      <c r="DJ217" s="31">
        <v>1</v>
      </c>
      <c r="DK217" s="31">
        <v>2</v>
      </c>
      <c r="DL217" s="31">
        <v>0</v>
      </c>
      <c r="DM217" s="92">
        <v>1</v>
      </c>
      <c r="DN217" s="92">
        <v>1</v>
      </c>
      <c r="DO217" s="92">
        <v>1</v>
      </c>
      <c r="DP217" s="92">
        <v>2</v>
      </c>
      <c r="DQ217" s="92">
        <v>2</v>
      </c>
      <c r="DR217" s="92">
        <v>2</v>
      </c>
      <c r="DS217" s="92">
        <f>INDEX(p,MATCH(1212,dates,0),7)</f>
        <v>2</v>
      </c>
      <c r="DT217" s="26"/>
      <c r="DU217" s="20"/>
      <c r="DV217" s="19"/>
      <c r="DW217" s="5">
        <f>-(D217-$DW$2)/7</f>
        <v>17.857142857142858</v>
      </c>
    </row>
    <row r="218" spans="1:127" ht="20.25">
      <c r="A218" s="3">
        <v>1367</v>
      </c>
      <c r="B218" s="29"/>
      <c r="C218" s="29"/>
      <c r="D218" s="29">
        <v>42552</v>
      </c>
      <c r="E218" s="20"/>
      <c r="F218" s="20"/>
      <c r="G218" s="20"/>
      <c r="H218" s="4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0"/>
      <c r="Y218" s="20"/>
      <c r="Z218" s="20"/>
      <c r="AA218" s="20"/>
      <c r="AB218" s="20"/>
      <c r="AC218" s="20"/>
      <c r="AD218" s="20"/>
      <c r="AE218" s="20"/>
      <c r="AF218" s="20"/>
      <c r="AG218" s="20"/>
      <c r="AH218" s="20"/>
      <c r="AI218" s="20"/>
      <c r="AJ218" s="20"/>
      <c r="AK218" s="20"/>
      <c r="AL218" s="20"/>
      <c r="AM218" s="20"/>
      <c r="AN218" s="20"/>
      <c r="AO218" s="20"/>
      <c r="AP218" s="20"/>
      <c r="AQ218" s="20"/>
      <c r="AR218" s="20"/>
      <c r="AS218" s="20"/>
      <c r="AT218" s="20"/>
      <c r="AU218" s="20"/>
      <c r="AV218" s="20"/>
      <c r="AW218" s="20"/>
      <c r="AX218" s="20"/>
      <c r="AY218" s="20"/>
      <c r="AZ218" s="20"/>
      <c r="BA218" s="20"/>
      <c r="BB218" s="20"/>
      <c r="BC218" s="20"/>
      <c r="BD218" s="20"/>
      <c r="BE218" s="20"/>
      <c r="BF218" s="20"/>
      <c r="BG218" s="20"/>
      <c r="BH218" s="31"/>
      <c r="BI218" s="31"/>
      <c r="BJ218" s="31"/>
      <c r="BK218" s="31"/>
      <c r="BL218" s="31"/>
      <c r="BM218" s="31"/>
      <c r="BN218" s="31"/>
      <c r="BO218" s="31"/>
      <c r="BP218" s="31"/>
      <c r="BQ218" s="31"/>
      <c r="BR218" s="31"/>
      <c r="BS218" s="31"/>
      <c r="BT218" s="31"/>
      <c r="BU218" s="31"/>
      <c r="BV218" s="31"/>
      <c r="BW218" s="31"/>
      <c r="BX218" s="31"/>
      <c r="BY218" s="31"/>
      <c r="BZ218" s="31"/>
      <c r="CA218" s="31"/>
      <c r="CB218" s="31"/>
      <c r="CC218" s="31"/>
      <c r="CD218" s="31"/>
      <c r="CE218" s="31"/>
      <c r="CF218" s="31"/>
      <c r="CG218" s="31"/>
      <c r="CH218" s="31"/>
      <c r="CI218" s="31"/>
      <c r="CJ218" s="31"/>
      <c r="CK218" s="31"/>
      <c r="CL218" s="31"/>
      <c r="CM218" s="31"/>
      <c r="CN218" s="31"/>
      <c r="CO218" s="31"/>
      <c r="CP218" s="31"/>
      <c r="CQ218" s="31"/>
      <c r="CR218" s="31"/>
      <c r="CS218" s="31"/>
      <c r="CT218" s="31"/>
      <c r="CU218" s="31"/>
      <c r="CV218" s="31"/>
      <c r="CW218" s="31"/>
      <c r="CX218" s="31">
        <v>6</v>
      </c>
      <c r="CY218" s="31">
        <v>6</v>
      </c>
      <c r="CZ218" s="31">
        <v>6</v>
      </c>
      <c r="DA218" s="31">
        <v>6</v>
      </c>
      <c r="DB218" s="31">
        <v>8</v>
      </c>
      <c r="DC218" s="31">
        <v>4</v>
      </c>
      <c r="DD218" s="31">
        <v>5</v>
      </c>
      <c r="DE218" s="31">
        <v>3</v>
      </c>
      <c r="DF218" s="31">
        <v>3</v>
      </c>
      <c r="DG218" s="31">
        <v>2</v>
      </c>
      <c r="DH218" s="24">
        <v>0</v>
      </c>
      <c r="DI218" s="30"/>
      <c r="DJ218" s="30"/>
      <c r="DK218" s="30"/>
      <c r="DL218" s="30"/>
      <c r="DM218" s="30"/>
      <c r="DN218" s="30"/>
      <c r="DO218" s="30"/>
      <c r="DP218" s="30"/>
      <c r="DQ218" s="92">
        <v>1</v>
      </c>
      <c r="DR218" s="92">
        <v>0</v>
      </c>
      <c r="DS218" s="92">
        <f>INDEX(p,MATCH(1367,dates,0),7)</f>
        <v>1</v>
      </c>
      <c r="DT218" s="26"/>
      <c r="DU218" s="20"/>
      <c r="DV218" s="19"/>
      <c r="DW218" s="5">
        <f>-(D218-$DW$2)/7</f>
        <v>17.428571428571427</v>
      </c>
    </row>
    <row r="219" spans="1:127" ht="20.25">
      <c r="A219" s="3">
        <v>1368</v>
      </c>
      <c r="B219" s="29"/>
      <c r="C219" s="29"/>
      <c r="D219" s="29">
        <v>42551</v>
      </c>
      <c r="E219" s="20"/>
      <c r="F219" s="20"/>
      <c r="G219" s="20"/>
      <c r="H219" s="4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0"/>
      <c r="Y219" s="20"/>
      <c r="Z219" s="20"/>
      <c r="AA219" s="20"/>
      <c r="AB219" s="20"/>
      <c r="AC219" s="20"/>
      <c r="AD219" s="20"/>
      <c r="AE219" s="20"/>
      <c r="AF219" s="20"/>
      <c r="AG219" s="20"/>
      <c r="AH219" s="20"/>
      <c r="AI219" s="20"/>
      <c r="AJ219" s="20"/>
      <c r="AK219" s="20"/>
      <c r="AL219" s="20"/>
      <c r="AM219" s="20"/>
      <c r="AN219" s="20"/>
      <c r="AO219" s="20"/>
      <c r="AP219" s="20"/>
      <c r="AQ219" s="20"/>
      <c r="AR219" s="20"/>
      <c r="AS219" s="20"/>
      <c r="AT219" s="20"/>
      <c r="AU219" s="20"/>
      <c r="AV219" s="20"/>
      <c r="AW219" s="20"/>
      <c r="AX219" s="20"/>
      <c r="AY219" s="20"/>
      <c r="AZ219" s="20"/>
      <c r="BA219" s="20"/>
      <c r="BB219" s="20"/>
      <c r="BC219" s="20"/>
      <c r="BD219" s="20"/>
      <c r="BE219" s="20"/>
      <c r="BF219" s="20"/>
      <c r="BG219" s="20"/>
      <c r="BH219" s="31"/>
      <c r="BI219" s="31"/>
      <c r="BJ219" s="31"/>
      <c r="BK219" s="31"/>
      <c r="BL219" s="31"/>
      <c r="BM219" s="31"/>
      <c r="BN219" s="31"/>
      <c r="BO219" s="31"/>
      <c r="BP219" s="31"/>
      <c r="BQ219" s="31"/>
      <c r="BR219" s="31"/>
      <c r="BS219" s="31"/>
      <c r="BT219" s="31"/>
      <c r="BU219" s="31"/>
      <c r="BV219" s="31"/>
      <c r="BW219" s="31"/>
      <c r="BX219" s="31"/>
      <c r="BY219" s="31"/>
      <c r="BZ219" s="31"/>
      <c r="CA219" s="31"/>
      <c r="CB219" s="31"/>
      <c r="CC219" s="31"/>
      <c r="CD219" s="31"/>
      <c r="CE219" s="31"/>
      <c r="CF219" s="31"/>
      <c r="CG219" s="31"/>
      <c r="CH219" s="31"/>
      <c r="CI219" s="31"/>
      <c r="CJ219" s="31"/>
      <c r="CK219" s="31"/>
      <c r="CL219" s="31"/>
      <c r="CM219" s="31"/>
      <c r="CN219" s="31"/>
      <c r="CO219" s="31"/>
      <c r="CP219" s="31"/>
      <c r="CQ219" s="31"/>
      <c r="CR219" s="31"/>
      <c r="CS219" s="31"/>
      <c r="CT219" s="31"/>
      <c r="CU219" s="31"/>
      <c r="CV219" s="31"/>
      <c r="CW219" s="31"/>
      <c r="CX219" s="31">
        <v>11</v>
      </c>
      <c r="CY219" s="31">
        <v>10</v>
      </c>
      <c r="CZ219" s="31">
        <v>10</v>
      </c>
      <c r="DA219" s="31">
        <v>8</v>
      </c>
      <c r="DB219" s="31">
        <v>10</v>
      </c>
      <c r="DC219" s="31">
        <v>7</v>
      </c>
      <c r="DD219" s="31">
        <v>8</v>
      </c>
      <c r="DE219" s="31">
        <v>8</v>
      </c>
      <c r="DF219" s="31">
        <v>1</v>
      </c>
      <c r="DG219" s="24">
        <v>0</v>
      </c>
      <c r="DH219" s="30"/>
      <c r="DI219" s="30"/>
      <c r="DJ219" s="30"/>
      <c r="DK219" s="92">
        <v>6</v>
      </c>
      <c r="DL219" s="92">
        <v>5</v>
      </c>
      <c r="DM219" s="30">
        <v>0</v>
      </c>
      <c r="DN219" s="30"/>
      <c r="DO219" s="30"/>
      <c r="DP219" s="30"/>
      <c r="DQ219" s="30"/>
      <c r="DR219" s="30"/>
      <c r="DS219" s="30"/>
      <c r="DT219" s="26"/>
      <c r="DU219" s="137"/>
      <c r="DV219" s="138"/>
      <c r="DW219" s="2">
        <v>12</v>
      </c>
    </row>
    <row r="220" spans="1:127" ht="20.25">
      <c r="A220" s="3">
        <v>1369</v>
      </c>
      <c r="B220" s="29"/>
      <c r="C220" s="29"/>
      <c r="D220" s="29">
        <v>42558</v>
      </c>
      <c r="E220" s="20"/>
      <c r="F220" s="20"/>
      <c r="G220" s="20"/>
      <c r="H220" s="4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0"/>
      <c r="Y220" s="20"/>
      <c r="Z220" s="20"/>
      <c r="AA220" s="20"/>
      <c r="AB220" s="20"/>
      <c r="AC220" s="20"/>
      <c r="AD220" s="20"/>
      <c r="AE220" s="20"/>
      <c r="AF220" s="20"/>
      <c r="AG220" s="20"/>
      <c r="AH220" s="20"/>
      <c r="AI220" s="20"/>
      <c r="AJ220" s="20"/>
      <c r="AK220" s="20"/>
      <c r="AL220" s="20"/>
      <c r="AM220" s="20"/>
      <c r="AN220" s="20"/>
      <c r="AO220" s="20"/>
      <c r="AP220" s="20"/>
      <c r="AQ220" s="20"/>
      <c r="AR220" s="20"/>
      <c r="AS220" s="20"/>
      <c r="AT220" s="20"/>
      <c r="AU220" s="20"/>
      <c r="AV220" s="20"/>
      <c r="AW220" s="20"/>
      <c r="AX220" s="20"/>
      <c r="AY220" s="20"/>
      <c r="AZ220" s="20"/>
      <c r="BA220" s="20"/>
      <c r="BB220" s="20"/>
      <c r="BC220" s="20"/>
      <c r="BD220" s="20"/>
      <c r="BE220" s="20"/>
      <c r="BF220" s="20"/>
      <c r="BG220" s="20"/>
      <c r="BH220" s="31"/>
      <c r="BI220" s="31"/>
      <c r="BJ220" s="31"/>
      <c r="BK220" s="31"/>
      <c r="BL220" s="31"/>
      <c r="BM220" s="31"/>
      <c r="BN220" s="31"/>
      <c r="BO220" s="31"/>
      <c r="BP220" s="31"/>
      <c r="BQ220" s="31"/>
      <c r="BR220" s="31"/>
      <c r="BS220" s="31"/>
      <c r="BT220" s="31"/>
      <c r="BU220" s="31"/>
      <c r="BV220" s="31"/>
      <c r="BW220" s="31"/>
      <c r="BX220" s="31"/>
      <c r="BY220" s="31"/>
      <c r="BZ220" s="31"/>
      <c r="CA220" s="31"/>
      <c r="CB220" s="31"/>
      <c r="CC220" s="31"/>
      <c r="CD220" s="31"/>
      <c r="CE220" s="31"/>
      <c r="CF220" s="31"/>
      <c r="CG220" s="31"/>
      <c r="CH220" s="31"/>
      <c r="CI220" s="31"/>
      <c r="CJ220" s="31"/>
      <c r="CK220" s="31"/>
      <c r="CL220" s="31"/>
      <c r="CM220" s="31"/>
      <c r="CN220" s="31"/>
      <c r="CO220" s="31"/>
      <c r="CP220" s="31"/>
      <c r="CQ220" s="31"/>
      <c r="CR220" s="31"/>
      <c r="CS220" s="31"/>
      <c r="CT220" s="31"/>
      <c r="CU220" s="31"/>
      <c r="CV220" s="31"/>
      <c r="CW220" s="31"/>
      <c r="CX220" s="31"/>
      <c r="CY220" s="31">
        <v>4</v>
      </c>
      <c r="CZ220" s="31">
        <v>2</v>
      </c>
      <c r="DA220" s="24">
        <v>0</v>
      </c>
      <c r="DB220" s="30"/>
      <c r="DC220" s="92">
        <v>9</v>
      </c>
      <c r="DD220" s="92">
        <v>9</v>
      </c>
      <c r="DE220" s="92">
        <v>11</v>
      </c>
      <c r="DF220" s="92">
        <v>7</v>
      </c>
      <c r="DG220" s="92">
        <v>5</v>
      </c>
      <c r="DH220" s="92">
        <v>4</v>
      </c>
      <c r="DI220" s="92">
        <v>1</v>
      </c>
      <c r="DJ220" s="92">
        <v>1</v>
      </c>
      <c r="DK220" s="92">
        <v>1</v>
      </c>
      <c r="DL220" s="92">
        <v>1</v>
      </c>
      <c r="DM220" s="30">
        <v>0</v>
      </c>
      <c r="DN220" s="30"/>
      <c r="DO220" s="30"/>
      <c r="DP220" s="30"/>
      <c r="DQ220" s="30"/>
      <c r="DR220" s="30"/>
      <c r="DS220" s="30"/>
      <c r="DT220" s="26"/>
      <c r="DU220" s="137"/>
      <c r="DV220" s="138"/>
      <c r="DW220" s="2">
        <v>11</v>
      </c>
    </row>
    <row r="221" spans="1:127" ht="20.25">
      <c r="A221" s="3">
        <v>1370</v>
      </c>
      <c r="B221" s="29"/>
      <c r="C221" s="29"/>
      <c r="D221" s="29">
        <v>42558</v>
      </c>
      <c r="E221" s="20"/>
      <c r="F221" s="20"/>
      <c r="G221" s="20"/>
      <c r="H221" s="4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0"/>
      <c r="Y221" s="20"/>
      <c r="Z221" s="20"/>
      <c r="AA221" s="20"/>
      <c r="AB221" s="20"/>
      <c r="AC221" s="20"/>
      <c r="AD221" s="20"/>
      <c r="AE221" s="20"/>
      <c r="AF221" s="20"/>
      <c r="AG221" s="20"/>
      <c r="AH221" s="20"/>
      <c r="AI221" s="20"/>
      <c r="AJ221" s="20"/>
      <c r="AK221" s="20"/>
      <c r="AL221" s="20"/>
      <c r="AM221" s="20"/>
      <c r="AN221" s="20"/>
      <c r="AO221" s="20"/>
      <c r="AP221" s="20"/>
      <c r="AQ221" s="20"/>
      <c r="AR221" s="20"/>
      <c r="AS221" s="20"/>
      <c r="AT221" s="20"/>
      <c r="AU221" s="20"/>
      <c r="AV221" s="20"/>
      <c r="AW221" s="20"/>
      <c r="AX221" s="20"/>
      <c r="AY221" s="20"/>
      <c r="AZ221" s="20"/>
      <c r="BA221" s="20"/>
      <c r="BB221" s="20"/>
      <c r="BC221" s="20"/>
      <c r="BD221" s="20"/>
      <c r="BE221" s="20"/>
      <c r="BF221" s="20"/>
      <c r="BG221" s="20"/>
      <c r="BH221" s="31"/>
      <c r="BI221" s="31"/>
      <c r="BJ221" s="31"/>
      <c r="BK221" s="31"/>
      <c r="BL221" s="31"/>
      <c r="BM221" s="31"/>
      <c r="BN221" s="31"/>
      <c r="BO221" s="31"/>
      <c r="BP221" s="31"/>
      <c r="BQ221" s="31"/>
      <c r="BR221" s="31"/>
      <c r="BS221" s="31"/>
      <c r="BT221" s="31"/>
      <c r="BU221" s="31"/>
      <c r="BV221" s="31"/>
      <c r="BW221" s="31"/>
      <c r="BX221" s="31"/>
      <c r="BY221" s="31"/>
      <c r="BZ221" s="31"/>
      <c r="CA221" s="31"/>
      <c r="CB221" s="31"/>
      <c r="CC221" s="31"/>
      <c r="CD221" s="31"/>
      <c r="CE221" s="31"/>
      <c r="CF221" s="31"/>
      <c r="CG221" s="31"/>
      <c r="CH221" s="31"/>
      <c r="CI221" s="31"/>
      <c r="CJ221" s="31"/>
      <c r="CK221" s="31"/>
      <c r="CL221" s="31"/>
      <c r="CM221" s="31"/>
      <c r="CN221" s="31"/>
      <c r="CO221" s="31"/>
      <c r="CP221" s="31"/>
      <c r="CQ221" s="31"/>
      <c r="CR221" s="31"/>
      <c r="CS221" s="31"/>
      <c r="CT221" s="31"/>
      <c r="CU221" s="31"/>
      <c r="CV221" s="31"/>
      <c r="CW221" s="31"/>
      <c r="CX221" s="31"/>
      <c r="CY221" s="31"/>
      <c r="CZ221" s="31">
        <v>10</v>
      </c>
      <c r="DA221" s="31">
        <v>8</v>
      </c>
      <c r="DB221" s="31">
        <v>8</v>
      </c>
      <c r="DC221" s="31">
        <v>5</v>
      </c>
      <c r="DD221" s="31">
        <v>11</v>
      </c>
      <c r="DE221" s="31">
        <v>8</v>
      </c>
      <c r="DF221" s="31">
        <v>4</v>
      </c>
      <c r="DG221" s="31">
        <v>3</v>
      </c>
      <c r="DH221" s="31">
        <v>2</v>
      </c>
      <c r="DI221" s="31">
        <v>1</v>
      </c>
      <c r="DJ221" s="24">
        <v>0</v>
      </c>
      <c r="DK221" s="92"/>
      <c r="DL221" s="92">
        <v>1</v>
      </c>
      <c r="DM221" s="30">
        <v>0</v>
      </c>
      <c r="DN221" s="30"/>
      <c r="DO221" s="30"/>
      <c r="DP221" s="30"/>
      <c r="DQ221" s="30"/>
      <c r="DR221" s="30"/>
      <c r="DS221" s="30"/>
      <c r="DT221" s="26"/>
      <c r="DU221" s="137"/>
      <c r="DV221" s="138"/>
      <c r="DW221" s="2">
        <v>11</v>
      </c>
    </row>
    <row r="222" spans="1:127" ht="20.25">
      <c r="A222" s="4">
        <v>1371</v>
      </c>
      <c r="B222" s="101"/>
      <c r="C222" s="101"/>
      <c r="D222" s="101">
        <v>42563</v>
      </c>
      <c r="E222" s="20"/>
      <c r="F222" s="20"/>
      <c r="G222" s="20"/>
      <c r="H222" s="4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0"/>
      <c r="Y222" s="20"/>
      <c r="Z222" s="20"/>
      <c r="AA222" s="20"/>
      <c r="AB222" s="20"/>
      <c r="AC222" s="20"/>
      <c r="AD222" s="20"/>
      <c r="AE222" s="20"/>
      <c r="AF222" s="20"/>
      <c r="AG222" s="20"/>
      <c r="AH222" s="20"/>
      <c r="AI222" s="20"/>
      <c r="AJ222" s="20"/>
      <c r="AK222" s="20"/>
      <c r="AL222" s="20"/>
      <c r="AM222" s="20"/>
      <c r="AN222" s="20"/>
      <c r="AO222" s="20"/>
      <c r="AP222" s="20"/>
      <c r="AQ222" s="20"/>
      <c r="AR222" s="20"/>
      <c r="AS222" s="20"/>
      <c r="AT222" s="20"/>
      <c r="AU222" s="20"/>
      <c r="AV222" s="20"/>
      <c r="AW222" s="20"/>
      <c r="AX222" s="20"/>
      <c r="AY222" s="20"/>
      <c r="AZ222" s="20"/>
      <c r="BA222" s="20"/>
      <c r="BB222" s="20"/>
      <c r="BC222" s="20"/>
      <c r="BD222" s="20"/>
      <c r="BE222" s="20"/>
      <c r="BF222" s="20"/>
      <c r="BG222" s="20"/>
      <c r="BH222" s="31"/>
      <c r="BI222" s="31"/>
      <c r="BJ222" s="31"/>
      <c r="BK222" s="31"/>
      <c r="BL222" s="31"/>
      <c r="BM222" s="31"/>
      <c r="BN222" s="31"/>
      <c r="BO222" s="31"/>
      <c r="BP222" s="31"/>
      <c r="BQ222" s="31"/>
      <c r="BR222" s="31"/>
      <c r="BS222" s="31"/>
      <c r="BT222" s="31"/>
      <c r="BU222" s="31"/>
      <c r="BV222" s="31"/>
      <c r="BW222" s="31"/>
      <c r="BX222" s="31"/>
      <c r="BY222" s="31"/>
      <c r="BZ222" s="31"/>
      <c r="CA222" s="31"/>
      <c r="CB222" s="31"/>
      <c r="CC222" s="31"/>
      <c r="CD222" s="31"/>
      <c r="CE222" s="31"/>
      <c r="CF222" s="31"/>
      <c r="CG222" s="31"/>
      <c r="CH222" s="31"/>
      <c r="CI222" s="31"/>
      <c r="CJ222" s="31"/>
      <c r="CK222" s="31"/>
      <c r="CL222" s="31"/>
      <c r="CM222" s="31"/>
      <c r="CN222" s="31"/>
      <c r="CO222" s="31"/>
      <c r="CP222" s="31"/>
      <c r="CQ222" s="31"/>
      <c r="CR222" s="31"/>
      <c r="CS222" s="31"/>
      <c r="CT222" s="31"/>
      <c r="CU222" s="31"/>
      <c r="CV222" s="31"/>
      <c r="CW222" s="31"/>
      <c r="CX222" s="31"/>
      <c r="CY222" s="31"/>
      <c r="CZ222" s="31">
        <v>12</v>
      </c>
      <c r="DA222" s="31">
        <v>11</v>
      </c>
      <c r="DB222" s="31">
        <v>10</v>
      </c>
      <c r="DC222" s="31">
        <v>10</v>
      </c>
      <c r="DD222" s="31">
        <v>10</v>
      </c>
      <c r="DE222" s="31">
        <v>8</v>
      </c>
      <c r="DF222" s="31">
        <v>2</v>
      </c>
      <c r="DG222" s="31">
        <v>1</v>
      </c>
      <c r="DH222" s="24">
        <v>0</v>
      </c>
      <c r="DI222" s="30"/>
      <c r="DJ222" s="30"/>
      <c r="DK222" s="30"/>
      <c r="DL222" s="30"/>
      <c r="DM222" s="30"/>
      <c r="DN222" s="30"/>
      <c r="DO222" s="30"/>
      <c r="DP222" s="92">
        <v>1</v>
      </c>
      <c r="DQ222" s="92">
        <v>1</v>
      </c>
      <c r="DR222" s="92">
        <v>0</v>
      </c>
      <c r="DS222" s="92"/>
      <c r="DT222" s="142"/>
      <c r="DU222" s="137"/>
      <c r="DV222" s="138"/>
      <c r="DW222" s="2">
        <v>15</v>
      </c>
    </row>
    <row r="223" spans="1:127" ht="20.25">
      <c r="A223" s="4">
        <v>1213</v>
      </c>
      <c r="B223" s="101"/>
      <c r="C223" s="101"/>
      <c r="D223" s="101">
        <v>42569</v>
      </c>
      <c r="E223" s="20"/>
      <c r="F223" s="20"/>
      <c r="G223" s="20"/>
      <c r="H223" s="4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0"/>
      <c r="Y223" s="20"/>
      <c r="Z223" s="20"/>
      <c r="AA223" s="20"/>
      <c r="AB223" s="20"/>
      <c r="AC223" s="20"/>
      <c r="AD223" s="20"/>
      <c r="AE223" s="20"/>
      <c r="AF223" s="20"/>
      <c r="AG223" s="20"/>
      <c r="AH223" s="20"/>
      <c r="AI223" s="20"/>
      <c r="AJ223" s="20"/>
      <c r="AK223" s="20"/>
      <c r="AL223" s="20"/>
      <c r="AM223" s="20"/>
      <c r="AN223" s="20"/>
      <c r="AO223" s="20"/>
      <c r="AP223" s="20"/>
      <c r="AQ223" s="20"/>
      <c r="AR223" s="20"/>
      <c r="AS223" s="20"/>
      <c r="AT223" s="20"/>
      <c r="AU223" s="20"/>
      <c r="AV223" s="20"/>
      <c r="AW223" s="20"/>
      <c r="AX223" s="20"/>
      <c r="AY223" s="20"/>
      <c r="AZ223" s="20"/>
      <c r="BA223" s="20"/>
      <c r="BB223" s="20"/>
      <c r="BC223" s="20"/>
      <c r="BD223" s="20"/>
      <c r="BE223" s="20"/>
      <c r="BF223" s="20"/>
      <c r="BG223" s="20"/>
      <c r="BH223" s="31"/>
      <c r="BI223" s="31"/>
      <c r="BJ223" s="31"/>
      <c r="BK223" s="31"/>
      <c r="BL223" s="31"/>
      <c r="BM223" s="31"/>
      <c r="BN223" s="31"/>
      <c r="BO223" s="31"/>
      <c r="BP223" s="31"/>
      <c r="BQ223" s="31"/>
      <c r="BR223" s="31"/>
      <c r="BS223" s="31"/>
      <c r="BT223" s="31"/>
      <c r="BU223" s="31"/>
      <c r="BV223" s="31"/>
      <c r="BW223" s="31"/>
      <c r="BX223" s="31"/>
      <c r="BY223" s="31"/>
      <c r="BZ223" s="31"/>
      <c r="CA223" s="31"/>
      <c r="CB223" s="31"/>
      <c r="CC223" s="31"/>
      <c r="CD223" s="31"/>
      <c r="CE223" s="31"/>
      <c r="CF223" s="31"/>
      <c r="CG223" s="31"/>
      <c r="CH223" s="31"/>
      <c r="CI223" s="31"/>
      <c r="CJ223" s="31"/>
      <c r="CK223" s="31"/>
      <c r="CL223" s="31"/>
      <c r="CM223" s="31"/>
      <c r="CN223" s="31"/>
      <c r="CO223" s="31"/>
      <c r="CP223" s="31"/>
      <c r="CQ223" s="31"/>
      <c r="CR223" s="31"/>
      <c r="CS223" s="31"/>
      <c r="CT223" s="31"/>
      <c r="CU223" s="31"/>
      <c r="CV223" s="31"/>
      <c r="CW223" s="31"/>
      <c r="CX223" s="31"/>
      <c r="CY223" s="31"/>
      <c r="CZ223" s="31"/>
      <c r="DA223" s="31"/>
      <c r="DB223" s="31"/>
      <c r="DC223" s="31"/>
      <c r="DD223" s="31"/>
      <c r="DE223" s="31">
        <v>13</v>
      </c>
      <c r="DF223" s="31">
        <v>10</v>
      </c>
      <c r="DG223" s="31">
        <v>4</v>
      </c>
      <c r="DH223" s="31">
        <v>2</v>
      </c>
      <c r="DI223" s="31">
        <v>1</v>
      </c>
      <c r="DJ223" s="31">
        <v>1</v>
      </c>
      <c r="DK223" s="31">
        <v>2</v>
      </c>
      <c r="DL223" s="31">
        <v>1</v>
      </c>
      <c r="DM223" s="31">
        <v>2</v>
      </c>
      <c r="DN223" s="31">
        <v>1</v>
      </c>
      <c r="DO223" s="31">
        <v>1</v>
      </c>
      <c r="DP223" s="31">
        <v>2</v>
      </c>
      <c r="DQ223" s="31">
        <v>2</v>
      </c>
      <c r="DR223" s="31">
        <v>2</v>
      </c>
      <c r="DS223" s="31">
        <f>INDEX(p,MATCH(1213,dates,0),7)</f>
        <v>3</v>
      </c>
      <c r="DT223" s="26"/>
      <c r="DU223" s="20"/>
      <c r="DV223" s="19"/>
      <c r="DW223" s="5">
        <f>-(D223-$DW$2)/7</f>
        <v>15</v>
      </c>
    </row>
    <row r="224" spans="1:127" ht="20.25">
      <c r="A224" s="4">
        <v>1372</v>
      </c>
      <c r="B224" s="101"/>
      <c r="C224" s="101"/>
      <c r="D224" s="101">
        <v>42570</v>
      </c>
      <c r="E224" s="20"/>
      <c r="F224" s="20"/>
      <c r="G224" s="20"/>
      <c r="H224" s="4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0"/>
      <c r="Y224" s="20"/>
      <c r="Z224" s="20"/>
      <c r="AA224" s="20"/>
      <c r="AB224" s="20"/>
      <c r="AC224" s="20"/>
      <c r="AD224" s="20"/>
      <c r="AE224" s="20"/>
      <c r="AF224" s="20"/>
      <c r="AG224" s="20"/>
      <c r="AH224" s="20"/>
      <c r="AI224" s="20"/>
      <c r="AJ224" s="20"/>
      <c r="AK224" s="20"/>
      <c r="AL224" s="20"/>
      <c r="AM224" s="20"/>
      <c r="AN224" s="20"/>
      <c r="AO224" s="20"/>
      <c r="AP224" s="20"/>
      <c r="AQ224" s="20"/>
      <c r="AR224" s="20"/>
      <c r="AS224" s="20"/>
      <c r="AT224" s="20"/>
      <c r="AU224" s="20"/>
      <c r="AV224" s="20"/>
      <c r="AW224" s="20"/>
      <c r="AX224" s="20"/>
      <c r="AY224" s="20"/>
      <c r="AZ224" s="20"/>
      <c r="BA224" s="20"/>
      <c r="BB224" s="20"/>
      <c r="BC224" s="20"/>
      <c r="BD224" s="20"/>
      <c r="BE224" s="20"/>
      <c r="BF224" s="20"/>
      <c r="BG224" s="20"/>
      <c r="BH224" s="31"/>
      <c r="BI224" s="31"/>
      <c r="BJ224" s="31"/>
      <c r="BK224" s="31"/>
      <c r="BL224" s="31"/>
      <c r="BM224" s="31"/>
      <c r="BN224" s="31"/>
      <c r="BO224" s="31"/>
      <c r="BP224" s="31"/>
      <c r="BQ224" s="31"/>
      <c r="BR224" s="31"/>
      <c r="BS224" s="31"/>
      <c r="BT224" s="31"/>
      <c r="BU224" s="31"/>
      <c r="BV224" s="31"/>
      <c r="BW224" s="31"/>
      <c r="BX224" s="31"/>
      <c r="BY224" s="31"/>
      <c r="BZ224" s="31"/>
      <c r="CA224" s="31"/>
      <c r="CB224" s="31"/>
      <c r="CC224" s="31"/>
      <c r="CD224" s="31"/>
      <c r="CE224" s="31"/>
      <c r="CF224" s="31"/>
      <c r="CG224" s="31"/>
      <c r="CH224" s="31"/>
      <c r="CI224" s="31"/>
      <c r="CJ224" s="31"/>
      <c r="CK224" s="31"/>
      <c r="CL224" s="31"/>
      <c r="CM224" s="31"/>
      <c r="CN224" s="31"/>
      <c r="CO224" s="31"/>
      <c r="CP224" s="31"/>
      <c r="CQ224" s="31"/>
      <c r="CR224" s="31"/>
      <c r="CS224" s="31"/>
      <c r="CT224" s="31"/>
      <c r="CU224" s="31"/>
      <c r="CV224" s="31"/>
      <c r="CW224" s="31"/>
      <c r="CX224" s="31"/>
      <c r="CY224" s="31"/>
      <c r="CZ224" s="31">
        <v>10</v>
      </c>
      <c r="DA224" s="31">
        <v>10</v>
      </c>
      <c r="DB224" s="31">
        <v>10</v>
      </c>
      <c r="DC224" s="31">
        <v>10</v>
      </c>
      <c r="DD224" s="31">
        <v>10</v>
      </c>
      <c r="DE224" s="31">
        <v>12</v>
      </c>
      <c r="DF224" s="31">
        <v>6</v>
      </c>
      <c r="DG224" s="24">
        <v>0</v>
      </c>
      <c r="DH224" s="30"/>
      <c r="DI224" s="30"/>
      <c r="DJ224" s="30"/>
      <c r="DK224" s="92">
        <v>1</v>
      </c>
      <c r="DL224" s="92">
        <v>1</v>
      </c>
      <c r="DM224" s="30">
        <v>0</v>
      </c>
      <c r="DN224" s="30"/>
      <c r="DO224" s="30"/>
      <c r="DP224" s="30"/>
      <c r="DQ224" s="92">
        <v>1</v>
      </c>
      <c r="DR224" s="92">
        <v>0</v>
      </c>
      <c r="DS224" s="92">
        <f>INDEX(p,MATCH(1372,dates,0),7)</f>
        <v>1</v>
      </c>
      <c r="DT224" s="26"/>
      <c r="DU224" s="20"/>
      <c r="DV224" s="19"/>
      <c r="DW224" s="5">
        <f>-(D224-$DW$2)/7</f>
        <v>14.857142857142858</v>
      </c>
    </row>
    <row r="225" spans="1:129" ht="20.25">
      <c r="A225" s="4">
        <v>1373</v>
      </c>
      <c r="B225" s="101"/>
      <c r="C225" s="101"/>
      <c r="D225" s="101">
        <v>42586</v>
      </c>
      <c r="E225" s="20"/>
      <c r="F225" s="20"/>
      <c r="G225" s="20"/>
      <c r="H225" s="4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0"/>
      <c r="Y225" s="20"/>
      <c r="Z225" s="20"/>
      <c r="AA225" s="20"/>
      <c r="AB225" s="20"/>
      <c r="AC225" s="20"/>
      <c r="AD225" s="20"/>
      <c r="AE225" s="20"/>
      <c r="AF225" s="20"/>
      <c r="AG225" s="20"/>
      <c r="AH225" s="20"/>
      <c r="AI225" s="20"/>
      <c r="AJ225" s="20"/>
      <c r="AK225" s="20"/>
      <c r="AL225" s="20"/>
      <c r="AM225" s="20"/>
      <c r="AN225" s="20"/>
      <c r="AO225" s="20"/>
      <c r="AP225" s="20"/>
      <c r="AQ225" s="20"/>
      <c r="AR225" s="20"/>
      <c r="AS225" s="20"/>
      <c r="AT225" s="20"/>
      <c r="AU225" s="20"/>
      <c r="AV225" s="20"/>
      <c r="AW225" s="20"/>
      <c r="AX225" s="20"/>
      <c r="AY225" s="20"/>
      <c r="AZ225" s="20"/>
      <c r="BA225" s="20"/>
      <c r="BB225" s="20"/>
      <c r="BC225" s="20"/>
      <c r="BD225" s="20"/>
      <c r="BE225" s="20"/>
      <c r="BF225" s="20"/>
      <c r="BG225" s="20"/>
      <c r="BH225" s="31"/>
      <c r="BI225" s="31"/>
      <c r="BJ225" s="31"/>
      <c r="BK225" s="31"/>
      <c r="BL225" s="31"/>
      <c r="BM225" s="31"/>
      <c r="BN225" s="31"/>
      <c r="BO225" s="31"/>
      <c r="BP225" s="31"/>
      <c r="BQ225" s="31"/>
      <c r="BR225" s="31"/>
      <c r="BS225" s="31"/>
      <c r="BT225" s="31"/>
      <c r="BU225" s="31"/>
      <c r="BV225" s="31"/>
      <c r="BW225" s="31"/>
      <c r="BX225" s="31"/>
      <c r="BY225" s="31"/>
      <c r="BZ225" s="31"/>
      <c r="CA225" s="31"/>
      <c r="CB225" s="31"/>
      <c r="CC225" s="31"/>
      <c r="CD225" s="31"/>
      <c r="CE225" s="31"/>
      <c r="CF225" s="31"/>
      <c r="CG225" s="31"/>
      <c r="CH225" s="31"/>
      <c r="CI225" s="31"/>
      <c r="CJ225" s="31"/>
      <c r="CK225" s="31"/>
      <c r="CL225" s="31"/>
      <c r="CM225" s="31"/>
      <c r="CN225" s="31"/>
      <c r="CO225" s="31"/>
      <c r="CP225" s="31"/>
      <c r="CQ225" s="31"/>
      <c r="CR225" s="31"/>
      <c r="CS225" s="31"/>
      <c r="CT225" s="31"/>
      <c r="CU225" s="31"/>
      <c r="CV225" s="31"/>
      <c r="CW225" s="31"/>
      <c r="CX225" s="31"/>
      <c r="CY225" s="31"/>
      <c r="CZ225" s="31"/>
      <c r="DA225" s="31">
        <v>11</v>
      </c>
      <c r="DB225" s="31">
        <v>10</v>
      </c>
      <c r="DC225" s="31">
        <v>10</v>
      </c>
      <c r="DD225" s="31">
        <v>12</v>
      </c>
      <c r="DE225" s="31">
        <v>13</v>
      </c>
      <c r="DF225" s="31">
        <v>9</v>
      </c>
      <c r="DG225" s="31">
        <v>7</v>
      </c>
      <c r="DH225" s="31">
        <v>5</v>
      </c>
      <c r="DI225" s="31">
        <v>3</v>
      </c>
      <c r="DJ225" s="31">
        <v>3</v>
      </c>
      <c r="DK225" s="31">
        <v>3</v>
      </c>
      <c r="DL225" s="31">
        <v>3</v>
      </c>
      <c r="DM225" s="31">
        <v>3</v>
      </c>
      <c r="DN225" s="31">
        <v>3</v>
      </c>
      <c r="DO225" s="31">
        <v>4</v>
      </c>
      <c r="DP225" s="31">
        <v>5</v>
      </c>
      <c r="DQ225" s="31">
        <v>3</v>
      </c>
      <c r="DR225" s="31">
        <v>1</v>
      </c>
      <c r="DS225" s="31">
        <f>INDEX(p,MATCH(1373,dates,0),7)</f>
        <v>1</v>
      </c>
      <c r="DT225" s="26"/>
      <c r="DU225" s="20"/>
      <c r="DV225" s="19"/>
      <c r="DW225" s="5">
        <f>-(D225-$DW$2)/7</f>
        <v>12.571428571428571</v>
      </c>
    </row>
    <row r="226" spans="1:129" ht="20.25">
      <c r="A226" s="4">
        <v>1374</v>
      </c>
      <c r="B226" s="101"/>
      <c r="C226" s="101"/>
      <c r="D226" s="101">
        <v>42577</v>
      </c>
      <c r="E226" s="20"/>
      <c r="F226" s="20"/>
      <c r="G226" s="20"/>
      <c r="H226" s="4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0"/>
      <c r="Y226" s="20"/>
      <c r="Z226" s="20"/>
      <c r="AA226" s="20"/>
      <c r="AB226" s="20"/>
      <c r="AC226" s="20"/>
      <c r="AD226" s="20"/>
      <c r="AE226" s="20"/>
      <c r="AF226" s="20"/>
      <c r="AG226" s="20"/>
      <c r="AH226" s="20"/>
      <c r="AI226" s="20"/>
      <c r="AJ226" s="20"/>
      <c r="AK226" s="20"/>
      <c r="AL226" s="20"/>
      <c r="AM226" s="20"/>
      <c r="AN226" s="20"/>
      <c r="AO226" s="20"/>
      <c r="AP226" s="20"/>
      <c r="AQ226" s="20"/>
      <c r="AR226" s="20"/>
      <c r="AS226" s="20"/>
      <c r="AT226" s="20"/>
      <c r="AU226" s="20"/>
      <c r="AV226" s="20"/>
      <c r="AW226" s="20"/>
      <c r="AX226" s="20"/>
      <c r="AY226" s="20"/>
      <c r="AZ226" s="20"/>
      <c r="BA226" s="20"/>
      <c r="BB226" s="20"/>
      <c r="BC226" s="20"/>
      <c r="BD226" s="20"/>
      <c r="BE226" s="20"/>
      <c r="BF226" s="20"/>
      <c r="BG226" s="20"/>
      <c r="BH226" s="31"/>
      <c r="BI226" s="31"/>
      <c r="BJ226" s="31"/>
      <c r="BK226" s="31"/>
      <c r="BL226" s="31"/>
      <c r="BM226" s="31"/>
      <c r="BN226" s="31"/>
      <c r="BO226" s="31"/>
      <c r="BP226" s="31"/>
      <c r="BQ226" s="31"/>
      <c r="BR226" s="31"/>
      <c r="BS226" s="31"/>
      <c r="BT226" s="31"/>
      <c r="BU226" s="31"/>
      <c r="BV226" s="31"/>
      <c r="BW226" s="31"/>
      <c r="BX226" s="31"/>
      <c r="BY226" s="31"/>
      <c r="BZ226" s="31"/>
      <c r="CA226" s="31"/>
      <c r="CB226" s="31"/>
      <c r="CC226" s="31"/>
      <c r="CD226" s="31"/>
      <c r="CE226" s="31"/>
      <c r="CF226" s="31"/>
      <c r="CG226" s="31"/>
      <c r="CH226" s="31"/>
      <c r="CI226" s="31"/>
      <c r="CJ226" s="31"/>
      <c r="CK226" s="31"/>
      <c r="CL226" s="31"/>
      <c r="CM226" s="31"/>
      <c r="CN226" s="31"/>
      <c r="CO226" s="31"/>
      <c r="CP226" s="31"/>
      <c r="CQ226" s="31"/>
      <c r="CR226" s="31"/>
      <c r="CS226" s="31"/>
      <c r="CT226" s="31"/>
      <c r="CU226" s="31"/>
      <c r="CV226" s="31"/>
      <c r="CW226" s="31"/>
      <c r="CX226" s="31"/>
      <c r="CY226" s="31"/>
      <c r="CZ226" s="31"/>
      <c r="DA226" s="31">
        <v>11</v>
      </c>
      <c r="DB226" s="31">
        <v>11</v>
      </c>
      <c r="DC226" s="31">
        <v>11</v>
      </c>
      <c r="DD226" s="31">
        <v>12</v>
      </c>
      <c r="DE226" s="31">
        <v>13</v>
      </c>
      <c r="DF226" s="31">
        <v>13</v>
      </c>
      <c r="DG226" s="31">
        <v>11</v>
      </c>
      <c r="DH226" s="31">
        <v>10</v>
      </c>
      <c r="DI226" s="31">
        <v>1</v>
      </c>
      <c r="DJ226" s="31">
        <v>1</v>
      </c>
      <c r="DK226" s="31">
        <v>1</v>
      </c>
      <c r="DL226" s="31">
        <v>1</v>
      </c>
      <c r="DM226" s="31">
        <v>1</v>
      </c>
      <c r="DN226" s="31">
        <v>1</v>
      </c>
      <c r="DO226" s="31">
        <v>2</v>
      </c>
      <c r="DP226" s="31">
        <v>3</v>
      </c>
      <c r="DQ226" s="31">
        <v>1</v>
      </c>
      <c r="DR226" s="92">
        <v>0</v>
      </c>
      <c r="DS226" s="92">
        <v>1</v>
      </c>
      <c r="DT226" s="26"/>
      <c r="DU226" s="20"/>
      <c r="DV226" s="19"/>
      <c r="DW226" s="5">
        <f>-(D226-$DW$2)/7</f>
        <v>13.857142857142858</v>
      </c>
    </row>
    <row r="227" spans="1:129" ht="19.5" customHeight="1">
      <c r="A227" s="4">
        <v>1375</v>
      </c>
      <c r="B227" s="101"/>
      <c r="C227" s="101"/>
      <c r="D227" s="101">
        <v>42577</v>
      </c>
      <c r="E227" s="20"/>
      <c r="F227" s="20"/>
      <c r="G227" s="20"/>
      <c r="H227" s="4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0"/>
      <c r="Y227" s="20"/>
      <c r="Z227" s="20"/>
      <c r="AA227" s="20"/>
      <c r="AB227" s="20"/>
      <c r="AC227" s="20"/>
      <c r="AD227" s="20"/>
      <c r="AE227" s="20"/>
      <c r="AF227" s="20"/>
      <c r="AG227" s="20"/>
      <c r="AH227" s="20"/>
      <c r="AI227" s="20"/>
      <c r="AJ227" s="20"/>
      <c r="AK227" s="20"/>
      <c r="AL227" s="20"/>
      <c r="AM227" s="20"/>
      <c r="AN227" s="20"/>
      <c r="AO227" s="20"/>
      <c r="AP227" s="20"/>
      <c r="AQ227" s="20"/>
      <c r="AR227" s="20"/>
      <c r="AS227" s="20"/>
      <c r="AT227" s="20"/>
      <c r="AU227" s="20"/>
      <c r="AV227" s="20"/>
      <c r="AW227" s="20"/>
      <c r="AX227" s="20"/>
      <c r="AY227" s="20"/>
      <c r="AZ227" s="20"/>
      <c r="BA227" s="20"/>
      <c r="BB227" s="20"/>
      <c r="BC227" s="20"/>
      <c r="BD227" s="20"/>
      <c r="BE227" s="20"/>
      <c r="BF227" s="20"/>
      <c r="BG227" s="20"/>
      <c r="BH227" s="31"/>
      <c r="BI227" s="31"/>
      <c r="BJ227" s="31"/>
      <c r="BK227" s="31"/>
      <c r="BL227" s="31"/>
      <c r="BM227" s="31"/>
      <c r="BN227" s="31"/>
      <c r="BO227" s="31"/>
      <c r="BP227" s="31"/>
      <c r="BQ227" s="31"/>
      <c r="BR227" s="31"/>
      <c r="BS227" s="31"/>
      <c r="BT227" s="31"/>
      <c r="BU227" s="31"/>
      <c r="BV227" s="31"/>
      <c r="BW227" s="31"/>
      <c r="BX227" s="31"/>
      <c r="BY227" s="31"/>
      <c r="BZ227" s="31"/>
      <c r="CA227" s="31"/>
      <c r="CB227" s="31"/>
      <c r="CC227" s="31"/>
      <c r="CD227" s="31"/>
      <c r="CE227" s="31"/>
      <c r="CF227" s="31"/>
      <c r="CG227" s="31"/>
      <c r="CH227" s="31"/>
      <c r="CI227" s="31"/>
      <c r="CJ227" s="31"/>
      <c r="CK227" s="31"/>
      <c r="CL227" s="31"/>
      <c r="CM227" s="31"/>
      <c r="CN227" s="31"/>
      <c r="CO227" s="31"/>
      <c r="CP227" s="31"/>
      <c r="CQ227" s="31"/>
      <c r="CR227" s="31"/>
      <c r="CS227" s="31"/>
      <c r="CT227" s="31"/>
      <c r="CU227" s="31"/>
      <c r="CV227" s="31"/>
      <c r="CW227" s="31"/>
      <c r="CX227" s="31"/>
      <c r="CY227" s="31"/>
      <c r="CZ227" s="31"/>
      <c r="DA227" s="31">
        <v>13</v>
      </c>
      <c r="DB227" s="31">
        <v>12</v>
      </c>
      <c r="DC227" s="31">
        <v>11</v>
      </c>
      <c r="DD227" s="31">
        <v>12</v>
      </c>
      <c r="DE227" s="31">
        <v>12</v>
      </c>
      <c r="DF227" s="31">
        <v>13</v>
      </c>
      <c r="DG227" s="31">
        <v>14</v>
      </c>
      <c r="DH227" s="31">
        <v>9</v>
      </c>
      <c r="DI227" s="31">
        <v>1</v>
      </c>
      <c r="DJ227" s="31">
        <v>1</v>
      </c>
      <c r="DK227" s="31">
        <v>1</v>
      </c>
      <c r="DL227" s="31">
        <v>1</v>
      </c>
      <c r="DM227" s="31">
        <v>1</v>
      </c>
      <c r="DN227" s="31">
        <v>1</v>
      </c>
      <c r="DO227" s="31">
        <v>2</v>
      </c>
      <c r="DP227" s="31">
        <v>2</v>
      </c>
      <c r="DQ227" s="31">
        <v>1</v>
      </c>
      <c r="DR227" s="31">
        <v>0</v>
      </c>
      <c r="DS227" s="31">
        <f>INDEX(p,MATCH(1375,dates,0),7)</f>
        <v>1</v>
      </c>
      <c r="DT227" s="26"/>
      <c r="DU227" s="20"/>
      <c r="DV227" s="19"/>
      <c r="DW227" s="5">
        <f>-(D227-$DW$2)/7</f>
        <v>13.857142857142858</v>
      </c>
    </row>
    <row r="228" spans="1:129" ht="20.25">
      <c r="A228" s="4">
        <v>1376</v>
      </c>
      <c r="B228" s="101"/>
      <c r="C228" s="101"/>
      <c r="D228" s="101">
        <v>42586</v>
      </c>
      <c r="E228" s="20"/>
      <c r="F228" s="20"/>
      <c r="G228" s="20"/>
      <c r="H228" s="4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0"/>
      <c r="Y228" s="20"/>
      <c r="Z228" s="20"/>
      <c r="AA228" s="20"/>
      <c r="AB228" s="20"/>
      <c r="AC228" s="20"/>
      <c r="AD228" s="20"/>
      <c r="AE228" s="20"/>
      <c r="AF228" s="20"/>
      <c r="AG228" s="20"/>
      <c r="AH228" s="20"/>
      <c r="AI228" s="20"/>
      <c r="AJ228" s="20"/>
      <c r="AK228" s="20"/>
      <c r="AL228" s="20"/>
      <c r="AM228" s="20"/>
      <c r="AN228" s="20"/>
      <c r="AO228" s="20"/>
      <c r="AP228" s="20"/>
      <c r="AQ228" s="20"/>
      <c r="AR228" s="20"/>
      <c r="AS228" s="20"/>
      <c r="AT228" s="20"/>
      <c r="AU228" s="20"/>
      <c r="AV228" s="20"/>
      <c r="AW228" s="20"/>
      <c r="AX228" s="20"/>
      <c r="AY228" s="20"/>
      <c r="AZ228" s="20"/>
      <c r="BA228" s="20"/>
      <c r="BB228" s="20"/>
      <c r="BC228" s="20"/>
      <c r="BD228" s="20"/>
      <c r="BE228" s="20"/>
      <c r="BF228" s="20"/>
      <c r="BG228" s="20"/>
      <c r="BH228" s="31"/>
      <c r="BI228" s="31"/>
      <c r="BJ228" s="31"/>
      <c r="BK228" s="31"/>
      <c r="BL228" s="31"/>
      <c r="BM228" s="31"/>
      <c r="BN228" s="31"/>
      <c r="BO228" s="31"/>
      <c r="BP228" s="31"/>
      <c r="BQ228" s="31"/>
      <c r="BR228" s="31"/>
      <c r="BS228" s="31"/>
      <c r="BT228" s="31"/>
      <c r="BU228" s="31"/>
      <c r="BV228" s="31"/>
      <c r="BW228" s="31"/>
      <c r="BX228" s="31"/>
      <c r="BY228" s="31"/>
      <c r="BZ228" s="31"/>
      <c r="CA228" s="31"/>
      <c r="CB228" s="31"/>
      <c r="CC228" s="31"/>
      <c r="CD228" s="31"/>
      <c r="CE228" s="31"/>
      <c r="CF228" s="31"/>
      <c r="CG228" s="31"/>
      <c r="CH228" s="31"/>
      <c r="CI228" s="31"/>
      <c r="CJ228" s="31"/>
      <c r="CK228" s="31"/>
      <c r="CL228" s="31"/>
      <c r="CM228" s="31"/>
      <c r="CN228" s="31"/>
      <c r="CO228" s="31"/>
      <c r="CP228" s="31"/>
      <c r="CQ228" s="31"/>
      <c r="CR228" s="31"/>
      <c r="CS228" s="31"/>
      <c r="CT228" s="31"/>
      <c r="CU228" s="31"/>
      <c r="CV228" s="31"/>
      <c r="CW228" s="31"/>
      <c r="CX228" s="31"/>
      <c r="CY228" s="31"/>
      <c r="CZ228" s="31"/>
      <c r="DA228" s="31">
        <v>10</v>
      </c>
      <c r="DB228" s="31">
        <v>10</v>
      </c>
      <c r="DC228" s="31">
        <v>11</v>
      </c>
      <c r="DD228" s="31">
        <v>12</v>
      </c>
      <c r="DE228" s="31">
        <v>12</v>
      </c>
      <c r="DF228" s="31">
        <v>13</v>
      </c>
      <c r="DG228" s="31">
        <v>17</v>
      </c>
      <c r="DH228" s="31">
        <v>16</v>
      </c>
      <c r="DI228" s="31">
        <v>9</v>
      </c>
      <c r="DJ228" s="31">
        <v>6</v>
      </c>
      <c r="DK228" s="31">
        <v>3</v>
      </c>
      <c r="DL228" s="31">
        <v>3</v>
      </c>
      <c r="DM228" s="31">
        <v>3</v>
      </c>
      <c r="DN228" s="31">
        <v>3</v>
      </c>
      <c r="DO228" s="31">
        <v>2</v>
      </c>
      <c r="DP228" s="31">
        <v>3</v>
      </c>
      <c r="DQ228" s="31">
        <v>1</v>
      </c>
      <c r="DR228" s="92">
        <v>0</v>
      </c>
      <c r="DS228" s="92"/>
      <c r="DT228" s="26"/>
      <c r="DU228" s="137"/>
      <c r="DV228" s="138"/>
      <c r="DW228" s="2">
        <v>12</v>
      </c>
    </row>
    <row r="229" spans="1:129" ht="20.25">
      <c r="A229" s="4">
        <v>1377</v>
      </c>
      <c r="B229" s="101"/>
      <c r="C229" s="101"/>
      <c r="D229" s="101">
        <v>42594</v>
      </c>
      <c r="E229" s="20"/>
      <c r="F229" s="20"/>
      <c r="G229" s="20"/>
      <c r="H229" s="4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0"/>
      <c r="Y229" s="20"/>
      <c r="Z229" s="20"/>
      <c r="AA229" s="20"/>
      <c r="AB229" s="20"/>
      <c r="AC229" s="20"/>
      <c r="AD229" s="20"/>
      <c r="AE229" s="20"/>
      <c r="AF229" s="20"/>
      <c r="AG229" s="20"/>
      <c r="AH229" s="20"/>
      <c r="AI229" s="20"/>
      <c r="AJ229" s="20"/>
      <c r="AK229" s="20"/>
      <c r="AL229" s="20"/>
      <c r="AM229" s="20"/>
      <c r="AN229" s="20"/>
      <c r="AO229" s="20"/>
      <c r="AP229" s="20"/>
      <c r="AQ229" s="20"/>
      <c r="AR229" s="20"/>
      <c r="AS229" s="20"/>
      <c r="AT229" s="20"/>
      <c r="AU229" s="20"/>
      <c r="AV229" s="20"/>
      <c r="AW229" s="20"/>
      <c r="AX229" s="20"/>
      <c r="AY229" s="20"/>
      <c r="AZ229" s="20"/>
      <c r="BA229" s="20"/>
      <c r="BB229" s="20"/>
      <c r="BC229" s="20"/>
      <c r="BD229" s="20"/>
      <c r="BE229" s="20"/>
      <c r="BF229" s="20"/>
      <c r="BG229" s="20"/>
      <c r="BH229" s="31"/>
      <c r="BI229" s="31"/>
      <c r="BJ229" s="31"/>
      <c r="BK229" s="31"/>
      <c r="BL229" s="31"/>
      <c r="BM229" s="31"/>
      <c r="BN229" s="31"/>
      <c r="BO229" s="31"/>
      <c r="BP229" s="31"/>
      <c r="BQ229" s="31"/>
      <c r="BR229" s="31"/>
      <c r="BS229" s="31"/>
      <c r="BT229" s="31"/>
      <c r="BU229" s="31"/>
      <c r="BV229" s="31"/>
      <c r="BW229" s="31"/>
      <c r="BX229" s="31"/>
      <c r="BY229" s="31"/>
      <c r="BZ229" s="31"/>
      <c r="CA229" s="31"/>
      <c r="CB229" s="31"/>
      <c r="CC229" s="31"/>
      <c r="CD229" s="31"/>
      <c r="CE229" s="31"/>
      <c r="CF229" s="31"/>
      <c r="CG229" s="31"/>
      <c r="CH229" s="31"/>
      <c r="CI229" s="31"/>
      <c r="CJ229" s="31"/>
      <c r="CK229" s="31"/>
      <c r="CL229" s="31"/>
      <c r="CM229" s="31"/>
      <c r="CN229" s="31"/>
      <c r="CO229" s="31"/>
      <c r="CP229" s="31"/>
      <c r="CQ229" s="31"/>
      <c r="CR229" s="31"/>
      <c r="CS229" s="31"/>
      <c r="CT229" s="31"/>
      <c r="CU229" s="31"/>
      <c r="CV229" s="31"/>
      <c r="CW229" s="31"/>
      <c r="CX229" s="31"/>
      <c r="CY229" s="31"/>
      <c r="CZ229" s="31"/>
      <c r="DA229" s="31"/>
      <c r="DB229" s="31">
        <v>11</v>
      </c>
      <c r="DC229" s="31">
        <v>8</v>
      </c>
      <c r="DD229" s="31">
        <v>9</v>
      </c>
      <c r="DE229" s="31">
        <v>9</v>
      </c>
      <c r="DF229" s="31">
        <v>10</v>
      </c>
      <c r="DG229" s="31">
        <v>18</v>
      </c>
      <c r="DH229" s="31">
        <v>16</v>
      </c>
      <c r="DI229" s="31">
        <v>13</v>
      </c>
      <c r="DJ229" s="31">
        <v>9</v>
      </c>
      <c r="DK229" s="31">
        <v>7</v>
      </c>
      <c r="DL229" s="31">
        <v>7</v>
      </c>
      <c r="DM229" s="31">
        <v>7</v>
      </c>
      <c r="DN229" s="31">
        <v>7</v>
      </c>
      <c r="DO229" s="31">
        <v>4</v>
      </c>
      <c r="DP229" s="31">
        <v>2</v>
      </c>
      <c r="DQ229" s="31">
        <v>1</v>
      </c>
      <c r="DR229" s="92">
        <v>0</v>
      </c>
      <c r="DS229" s="92"/>
      <c r="DT229" s="26"/>
      <c r="DU229" s="137"/>
      <c r="DV229" s="138"/>
      <c r="DW229" s="2">
        <v>10</v>
      </c>
    </row>
    <row r="230" spans="1:129" ht="20.25">
      <c r="A230" s="4">
        <v>1378</v>
      </c>
      <c r="B230" s="101"/>
      <c r="C230" s="101"/>
      <c r="D230" s="101">
        <v>42593</v>
      </c>
      <c r="E230" s="20"/>
      <c r="F230" s="20"/>
      <c r="G230" s="20"/>
      <c r="H230" s="4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0"/>
      <c r="Y230" s="20"/>
      <c r="Z230" s="20"/>
      <c r="AA230" s="20"/>
      <c r="AB230" s="20"/>
      <c r="AC230" s="20"/>
      <c r="AD230" s="20"/>
      <c r="AE230" s="20"/>
      <c r="AF230" s="20"/>
      <c r="AG230" s="20"/>
      <c r="AH230" s="20"/>
      <c r="AI230" s="20"/>
      <c r="AJ230" s="20"/>
      <c r="AK230" s="20"/>
      <c r="AL230" s="20"/>
      <c r="AM230" s="20"/>
      <c r="AN230" s="20"/>
      <c r="AO230" s="20"/>
      <c r="AP230" s="20"/>
      <c r="AQ230" s="20"/>
      <c r="AR230" s="20"/>
      <c r="AS230" s="20"/>
      <c r="AT230" s="20"/>
      <c r="AU230" s="20"/>
      <c r="AV230" s="20"/>
      <c r="AW230" s="20"/>
      <c r="AX230" s="20"/>
      <c r="AY230" s="20"/>
      <c r="AZ230" s="20"/>
      <c r="BA230" s="20"/>
      <c r="BB230" s="20"/>
      <c r="BC230" s="20"/>
      <c r="BD230" s="20"/>
      <c r="BE230" s="20"/>
      <c r="BF230" s="20"/>
      <c r="BG230" s="20"/>
      <c r="BH230" s="31"/>
      <c r="BI230" s="31"/>
      <c r="BJ230" s="31"/>
      <c r="BK230" s="31"/>
      <c r="BL230" s="31"/>
      <c r="BM230" s="31"/>
      <c r="BN230" s="31"/>
      <c r="BO230" s="31"/>
      <c r="BP230" s="31"/>
      <c r="BQ230" s="31"/>
      <c r="BR230" s="31"/>
      <c r="BS230" s="31"/>
      <c r="BT230" s="31"/>
      <c r="BU230" s="31"/>
      <c r="BV230" s="31"/>
      <c r="BW230" s="31"/>
      <c r="BX230" s="31"/>
      <c r="BY230" s="31"/>
      <c r="BZ230" s="31"/>
      <c r="CA230" s="31"/>
      <c r="CB230" s="31"/>
      <c r="CC230" s="31"/>
      <c r="CD230" s="31"/>
      <c r="CE230" s="31"/>
      <c r="CF230" s="31"/>
      <c r="CG230" s="31"/>
      <c r="CH230" s="31"/>
      <c r="CI230" s="31"/>
      <c r="CJ230" s="31"/>
      <c r="CK230" s="31"/>
      <c r="CL230" s="31"/>
      <c r="CM230" s="31"/>
      <c r="CN230" s="31"/>
      <c r="CO230" s="31"/>
      <c r="CP230" s="31"/>
      <c r="CQ230" s="31"/>
      <c r="CR230" s="31"/>
      <c r="CS230" s="31"/>
      <c r="CT230" s="31"/>
      <c r="CU230" s="31"/>
      <c r="CV230" s="31"/>
      <c r="CW230" s="31"/>
      <c r="CX230" s="31"/>
      <c r="CY230" s="31"/>
      <c r="CZ230" s="31"/>
      <c r="DA230" s="31"/>
      <c r="DB230" s="31"/>
      <c r="DC230" s="31">
        <v>8</v>
      </c>
      <c r="DD230" s="31">
        <v>9</v>
      </c>
      <c r="DE230" s="31">
        <v>9</v>
      </c>
      <c r="DF230" s="31">
        <v>9</v>
      </c>
      <c r="DG230" s="31">
        <v>11</v>
      </c>
      <c r="DH230" s="31">
        <v>9</v>
      </c>
      <c r="DI230" s="31">
        <v>14</v>
      </c>
      <c r="DJ230" s="31">
        <v>10</v>
      </c>
      <c r="DK230" s="31">
        <v>8</v>
      </c>
      <c r="DL230" s="31">
        <v>8</v>
      </c>
      <c r="DM230" s="31">
        <v>8</v>
      </c>
      <c r="DN230" s="31">
        <v>8</v>
      </c>
      <c r="DO230" s="31">
        <v>9</v>
      </c>
      <c r="DP230" s="31">
        <v>8</v>
      </c>
      <c r="DQ230" s="31">
        <v>5</v>
      </c>
      <c r="DR230" s="92">
        <v>3</v>
      </c>
      <c r="DS230" s="92">
        <v>0</v>
      </c>
      <c r="DT230" s="26"/>
      <c r="DU230" s="137"/>
      <c r="DV230" s="138"/>
      <c r="DW230" s="2">
        <v>12</v>
      </c>
    </row>
    <row r="231" spans="1:129" ht="20.25">
      <c r="A231" s="4">
        <v>1379</v>
      </c>
      <c r="B231" s="101"/>
      <c r="C231" s="101"/>
      <c r="D231" s="101">
        <v>42605</v>
      </c>
      <c r="E231" s="20"/>
      <c r="F231" s="20"/>
      <c r="G231" s="20"/>
      <c r="H231" s="4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0"/>
      <c r="Y231" s="20"/>
      <c r="Z231" s="20"/>
      <c r="AA231" s="20"/>
      <c r="AB231" s="20"/>
      <c r="AC231" s="20"/>
      <c r="AD231" s="20"/>
      <c r="AE231" s="20"/>
      <c r="AF231" s="20"/>
      <c r="AG231" s="20"/>
      <c r="AH231" s="20"/>
      <c r="AI231" s="20"/>
      <c r="AJ231" s="20"/>
      <c r="AK231" s="20"/>
      <c r="AL231" s="20"/>
      <c r="AM231" s="20"/>
      <c r="AN231" s="20"/>
      <c r="AO231" s="20"/>
      <c r="AP231" s="20"/>
      <c r="AQ231" s="20"/>
      <c r="AR231" s="20"/>
      <c r="AS231" s="20"/>
      <c r="AT231" s="20"/>
      <c r="AU231" s="20"/>
      <c r="AV231" s="20"/>
      <c r="AW231" s="20"/>
      <c r="AX231" s="20"/>
      <c r="AY231" s="20"/>
      <c r="AZ231" s="20"/>
      <c r="BA231" s="20"/>
      <c r="BB231" s="20"/>
      <c r="BC231" s="20"/>
      <c r="BD231" s="20"/>
      <c r="BE231" s="20"/>
      <c r="BF231" s="20"/>
      <c r="BG231" s="20"/>
      <c r="BH231" s="31"/>
      <c r="BI231" s="31"/>
      <c r="BJ231" s="31"/>
      <c r="BK231" s="31"/>
      <c r="BL231" s="31"/>
      <c r="BM231" s="31"/>
      <c r="BN231" s="31"/>
      <c r="BO231" s="31"/>
      <c r="BP231" s="31"/>
      <c r="BQ231" s="31"/>
      <c r="BR231" s="31"/>
      <c r="BS231" s="31"/>
      <c r="BT231" s="31"/>
      <c r="BU231" s="31"/>
      <c r="BV231" s="31"/>
      <c r="BW231" s="31"/>
      <c r="BX231" s="31"/>
      <c r="BY231" s="31"/>
      <c r="BZ231" s="31"/>
      <c r="CA231" s="31"/>
      <c r="CB231" s="31"/>
      <c r="CC231" s="31"/>
      <c r="CD231" s="31"/>
      <c r="CE231" s="31"/>
      <c r="CF231" s="31"/>
      <c r="CG231" s="31"/>
      <c r="CH231" s="31"/>
      <c r="CI231" s="31"/>
      <c r="CJ231" s="31"/>
      <c r="CK231" s="31"/>
      <c r="CL231" s="31"/>
      <c r="CM231" s="31"/>
      <c r="CN231" s="31"/>
      <c r="CO231" s="31"/>
      <c r="CP231" s="31"/>
      <c r="CQ231" s="31"/>
      <c r="CR231" s="31"/>
      <c r="CS231" s="31"/>
      <c r="CT231" s="31"/>
      <c r="CU231" s="31"/>
      <c r="CV231" s="31"/>
      <c r="CW231" s="31"/>
      <c r="CX231" s="31"/>
      <c r="CY231" s="31"/>
      <c r="CZ231" s="31"/>
      <c r="DA231" s="31"/>
      <c r="DB231" s="31"/>
      <c r="DC231" s="31"/>
      <c r="DD231" s="31"/>
      <c r="DE231" s="31"/>
      <c r="DF231" s="31"/>
      <c r="DG231" s="31"/>
      <c r="DH231" s="31"/>
      <c r="DI231" s="31">
        <v>15</v>
      </c>
      <c r="DJ231" s="31">
        <v>8</v>
      </c>
      <c r="DK231" s="31">
        <v>7</v>
      </c>
      <c r="DL231" s="31">
        <v>7</v>
      </c>
      <c r="DM231" s="31">
        <v>7</v>
      </c>
      <c r="DN231" s="31">
        <v>7</v>
      </c>
      <c r="DO231" s="31">
        <v>9</v>
      </c>
      <c r="DP231" s="31">
        <v>10</v>
      </c>
      <c r="DQ231" s="31">
        <v>8</v>
      </c>
      <c r="DR231" s="31">
        <v>7</v>
      </c>
      <c r="DS231" s="31">
        <f>INDEX(p,MATCH(1379,dates,0),7)</f>
        <v>1</v>
      </c>
      <c r="DT231" s="26"/>
      <c r="DU231" s="20"/>
      <c r="DV231" s="19"/>
      <c r="DW231" s="5">
        <f>-(D231-$DW$2)/7</f>
        <v>9.8571428571428577</v>
      </c>
    </row>
    <row r="232" spans="1:129" ht="20.25">
      <c r="A232" s="4">
        <v>1380</v>
      </c>
      <c r="B232" s="101"/>
      <c r="C232" s="101"/>
      <c r="D232" s="101">
        <v>42607</v>
      </c>
      <c r="E232" s="20"/>
      <c r="F232" s="20"/>
      <c r="G232" s="20"/>
      <c r="H232" s="4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0"/>
      <c r="Y232" s="20"/>
      <c r="Z232" s="20"/>
      <c r="AA232" s="20"/>
      <c r="AB232" s="20"/>
      <c r="AC232" s="20"/>
      <c r="AD232" s="20"/>
      <c r="AE232" s="20"/>
      <c r="AF232" s="20"/>
      <c r="AG232" s="20"/>
      <c r="AH232" s="20"/>
      <c r="AI232" s="20"/>
      <c r="AJ232" s="20"/>
      <c r="AK232" s="20"/>
      <c r="AL232" s="20"/>
      <c r="AM232" s="20"/>
      <c r="AN232" s="20"/>
      <c r="AO232" s="20"/>
      <c r="AP232" s="20"/>
      <c r="AQ232" s="20"/>
      <c r="AR232" s="20"/>
      <c r="AS232" s="20"/>
      <c r="AT232" s="20"/>
      <c r="AU232" s="20"/>
      <c r="AV232" s="20"/>
      <c r="AW232" s="20"/>
      <c r="AX232" s="20"/>
      <c r="AY232" s="20"/>
      <c r="AZ232" s="20"/>
      <c r="BA232" s="20"/>
      <c r="BB232" s="20"/>
      <c r="BC232" s="20"/>
      <c r="BD232" s="20"/>
      <c r="BE232" s="20"/>
      <c r="BF232" s="20"/>
      <c r="BG232" s="20"/>
      <c r="BH232" s="31"/>
      <c r="BI232" s="31"/>
      <c r="BJ232" s="31"/>
      <c r="BK232" s="31"/>
      <c r="BL232" s="31"/>
      <c r="BM232" s="31"/>
      <c r="BN232" s="31"/>
      <c r="BO232" s="31"/>
      <c r="BP232" s="31"/>
      <c r="BQ232" s="31"/>
      <c r="BR232" s="31"/>
      <c r="BS232" s="31"/>
      <c r="BT232" s="31"/>
      <c r="BU232" s="31"/>
      <c r="BV232" s="31"/>
      <c r="BW232" s="31"/>
      <c r="BX232" s="31"/>
      <c r="BY232" s="31"/>
      <c r="BZ232" s="31"/>
      <c r="CA232" s="31"/>
      <c r="CB232" s="31"/>
      <c r="CC232" s="31"/>
      <c r="CD232" s="31"/>
      <c r="CE232" s="31"/>
      <c r="CF232" s="31"/>
      <c r="CG232" s="31"/>
      <c r="CH232" s="31"/>
      <c r="CI232" s="31"/>
      <c r="CJ232" s="31"/>
      <c r="CK232" s="31"/>
      <c r="CL232" s="31"/>
      <c r="CM232" s="31"/>
      <c r="CN232" s="31"/>
      <c r="CO232" s="31"/>
      <c r="CP232" s="31"/>
      <c r="CQ232" s="31"/>
      <c r="CR232" s="31"/>
      <c r="CS232" s="31"/>
      <c r="CT232" s="31"/>
      <c r="CU232" s="31"/>
      <c r="CV232" s="31"/>
      <c r="CW232" s="31"/>
      <c r="CX232" s="31"/>
      <c r="CY232" s="31"/>
      <c r="CZ232" s="31"/>
      <c r="DA232" s="31"/>
      <c r="DB232" s="31"/>
      <c r="DC232" s="31"/>
      <c r="DD232" s="31">
        <v>8</v>
      </c>
      <c r="DE232" s="31">
        <v>8</v>
      </c>
      <c r="DF232" s="31">
        <v>7</v>
      </c>
      <c r="DG232" s="31">
        <v>9</v>
      </c>
      <c r="DH232" s="31">
        <v>9</v>
      </c>
      <c r="DI232" s="31">
        <v>6</v>
      </c>
      <c r="DJ232" s="31">
        <v>12</v>
      </c>
      <c r="DK232" s="31">
        <v>12</v>
      </c>
      <c r="DL232" s="31">
        <v>12</v>
      </c>
      <c r="DM232" s="31">
        <v>11</v>
      </c>
      <c r="DN232" s="31">
        <v>9</v>
      </c>
      <c r="DO232" s="31">
        <v>10</v>
      </c>
      <c r="DP232" s="31">
        <v>8</v>
      </c>
      <c r="DQ232" s="31">
        <v>5</v>
      </c>
      <c r="DR232" s="92">
        <v>2</v>
      </c>
      <c r="DS232" s="92">
        <v>0</v>
      </c>
      <c r="DT232" s="26"/>
      <c r="DU232" s="137"/>
      <c r="DV232" s="138"/>
      <c r="DW232" s="2">
        <v>10</v>
      </c>
    </row>
    <row r="233" spans="1:129" ht="20.25">
      <c r="A233" s="4">
        <v>1381</v>
      </c>
      <c r="B233" s="101"/>
      <c r="C233" s="101"/>
      <c r="D233" s="101">
        <v>42612</v>
      </c>
      <c r="E233" s="20"/>
      <c r="F233" s="20"/>
      <c r="G233" s="20"/>
      <c r="H233" s="4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0"/>
      <c r="Y233" s="20"/>
      <c r="Z233" s="20"/>
      <c r="AA233" s="20"/>
      <c r="AB233" s="20"/>
      <c r="AC233" s="20"/>
      <c r="AD233" s="20"/>
      <c r="AE233" s="20"/>
      <c r="AF233" s="20"/>
      <c r="AG233" s="20"/>
      <c r="AH233" s="20"/>
      <c r="AI233" s="20"/>
      <c r="AJ233" s="20"/>
      <c r="AK233" s="20"/>
      <c r="AL233" s="20"/>
      <c r="AM233" s="20"/>
      <c r="AN233" s="20"/>
      <c r="AO233" s="20"/>
      <c r="AP233" s="20"/>
      <c r="AQ233" s="20"/>
      <c r="AR233" s="20"/>
      <c r="AS233" s="20"/>
      <c r="AT233" s="20"/>
      <c r="AU233" s="20"/>
      <c r="AV233" s="20"/>
      <c r="AW233" s="20"/>
      <c r="AX233" s="20"/>
      <c r="AY233" s="20"/>
      <c r="AZ233" s="20"/>
      <c r="BA233" s="20"/>
      <c r="BB233" s="20"/>
      <c r="BC233" s="20"/>
      <c r="BD233" s="20"/>
      <c r="BE233" s="20"/>
      <c r="BF233" s="20"/>
      <c r="BG233" s="20"/>
      <c r="BH233" s="31"/>
      <c r="BI233" s="31"/>
      <c r="BJ233" s="31"/>
      <c r="BK233" s="31"/>
      <c r="BL233" s="31"/>
      <c r="BM233" s="31"/>
      <c r="BN233" s="31"/>
      <c r="BO233" s="31"/>
      <c r="BP233" s="31"/>
      <c r="BQ233" s="31"/>
      <c r="BR233" s="31"/>
      <c r="BS233" s="31"/>
      <c r="BT233" s="31"/>
      <c r="BU233" s="31"/>
      <c r="BV233" s="31"/>
      <c r="BW233" s="31"/>
      <c r="BX233" s="31"/>
      <c r="BY233" s="31"/>
      <c r="BZ233" s="31"/>
      <c r="CA233" s="31"/>
      <c r="CB233" s="31"/>
      <c r="CC233" s="31"/>
      <c r="CD233" s="31"/>
      <c r="CE233" s="31"/>
      <c r="CF233" s="31"/>
      <c r="CG233" s="31"/>
      <c r="CH233" s="31"/>
      <c r="CI233" s="31"/>
      <c r="CJ233" s="31"/>
      <c r="CK233" s="31"/>
      <c r="CL233" s="31"/>
      <c r="CM233" s="31"/>
      <c r="CN233" s="31"/>
      <c r="CO233" s="31"/>
      <c r="CP233" s="31"/>
      <c r="CQ233" s="31"/>
      <c r="CR233" s="31"/>
      <c r="CS233" s="31"/>
      <c r="CT233" s="31"/>
      <c r="CU233" s="31"/>
      <c r="CV233" s="31"/>
      <c r="CW233" s="31"/>
      <c r="CX233" s="31"/>
      <c r="CY233" s="31"/>
      <c r="CZ233" s="31"/>
      <c r="DA233" s="31"/>
      <c r="DB233" s="31"/>
      <c r="DC233" s="31"/>
      <c r="DD233" s="31">
        <v>10</v>
      </c>
      <c r="DE233" s="31">
        <v>10</v>
      </c>
      <c r="DF233" s="31">
        <v>8</v>
      </c>
      <c r="DG233" s="31">
        <v>8</v>
      </c>
      <c r="DH233" s="31">
        <v>8</v>
      </c>
      <c r="DI233" s="31">
        <v>7</v>
      </c>
      <c r="DJ233" s="31">
        <v>8</v>
      </c>
      <c r="DK233" s="31">
        <v>11</v>
      </c>
      <c r="DL233" s="31">
        <v>11</v>
      </c>
      <c r="DM233" s="31">
        <v>9</v>
      </c>
      <c r="DN233" s="31">
        <v>8</v>
      </c>
      <c r="DO233" s="31">
        <v>9</v>
      </c>
      <c r="DP233" s="31">
        <v>10</v>
      </c>
      <c r="DQ233" s="31">
        <v>7</v>
      </c>
      <c r="DR233" s="31">
        <v>7</v>
      </c>
      <c r="DS233" s="31">
        <f>INDEX(p,MATCH(1381,dates,0),7)</f>
        <v>8</v>
      </c>
      <c r="DT233" s="26"/>
      <c r="DU233" s="20"/>
      <c r="DV233" s="19"/>
      <c r="DW233" s="5">
        <f>-(D233-$DW$2)/7</f>
        <v>8.8571428571428577</v>
      </c>
    </row>
    <row r="234" spans="1:129" ht="20.25">
      <c r="A234" s="4">
        <v>1382</v>
      </c>
      <c r="B234" s="101"/>
      <c r="C234" s="101"/>
      <c r="D234" s="101">
        <v>42614</v>
      </c>
      <c r="E234" s="20"/>
      <c r="F234" s="20"/>
      <c r="G234" s="20"/>
      <c r="H234" s="4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0"/>
      <c r="Y234" s="20"/>
      <c r="Z234" s="20"/>
      <c r="AA234" s="20"/>
      <c r="AB234" s="20"/>
      <c r="AC234" s="20"/>
      <c r="AD234" s="20"/>
      <c r="AE234" s="20"/>
      <c r="AF234" s="20"/>
      <c r="AG234" s="20"/>
      <c r="AH234" s="20"/>
      <c r="AI234" s="20"/>
      <c r="AJ234" s="20"/>
      <c r="AK234" s="20"/>
      <c r="AL234" s="20"/>
      <c r="AM234" s="20"/>
      <c r="AN234" s="20"/>
      <c r="AO234" s="20"/>
      <c r="AP234" s="20"/>
      <c r="AQ234" s="20"/>
      <c r="AR234" s="20"/>
      <c r="AS234" s="20"/>
      <c r="AT234" s="20"/>
      <c r="AU234" s="20"/>
      <c r="AV234" s="20"/>
      <c r="AW234" s="20"/>
      <c r="AX234" s="20"/>
      <c r="AY234" s="20"/>
      <c r="AZ234" s="20"/>
      <c r="BA234" s="20"/>
      <c r="BB234" s="20"/>
      <c r="BC234" s="20"/>
      <c r="BD234" s="20"/>
      <c r="BE234" s="20"/>
      <c r="BF234" s="20"/>
      <c r="BG234" s="20"/>
      <c r="BH234" s="31"/>
      <c r="BI234" s="31"/>
      <c r="BJ234" s="31"/>
      <c r="BK234" s="31"/>
      <c r="BL234" s="31"/>
      <c r="BM234" s="31"/>
      <c r="BN234" s="31"/>
      <c r="BO234" s="31"/>
      <c r="BP234" s="31"/>
      <c r="BQ234" s="31"/>
      <c r="BR234" s="31"/>
      <c r="BS234" s="31"/>
      <c r="BT234" s="31"/>
      <c r="BU234" s="31"/>
      <c r="BV234" s="31"/>
      <c r="BW234" s="31"/>
      <c r="BX234" s="31"/>
      <c r="BY234" s="31"/>
      <c r="BZ234" s="31"/>
      <c r="CA234" s="31"/>
      <c r="CB234" s="31"/>
      <c r="CC234" s="31"/>
      <c r="CD234" s="31"/>
      <c r="CE234" s="31"/>
      <c r="CF234" s="31"/>
      <c r="CG234" s="31"/>
      <c r="CH234" s="31"/>
      <c r="CI234" s="31"/>
      <c r="CJ234" s="31"/>
      <c r="CK234" s="31"/>
      <c r="CL234" s="31"/>
      <c r="CM234" s="31"/>
      <c r="CN234" s="31"/>
      <c r="CO234" s="31"/>
      <c r="CP234" s="31"/>
      <c r="CQ234" s="31"/>
      <c r="CR234" s="31"/>
      <c r="CS234" s="31"/>
      <c r="CT234" s="31"/>
      <c r="CU234" s="31"/>
      <c r="CV234" s="31"/>
      <c r="CW234" s="31"/>
      <c r="CX234" s="31"/>
      <c r="CY234" s="31"/>
      <c r="CZ234" s="31"/>
      <c r="DA234" s="31"/>
      <c r="DB234" s="31"/>
      <c r="DC234" s="31"/>
      <c r="DD234" s="31"/>
      <c r="DE234" s="31">
        <v>7</v>
      </c>
      <c r="DF234" s="31">
        <v>4</v>
      </c>
      <c r="DG234" s="31">
        <v>5</v>
      </c>
      <c r="DH234" s="31">
        <v>5</v>
      </c>
      <c r="DI234" s="31">
        <v>5</v>
      </c>
      <c r="DJ234" s="31">
        <v>5</v>
      </c>
      <c r="DK234" s="31">
        <v>11</v>
      </c>
      <c r="DL234" s="31">
        <v>13</v>
      </c>
      <c r="DM234" s="31">
        <v>10</v>
      </c>
      <c r="DN234" s="31">
        <v>10</v>
      </c>
      <c r="DO234" s="31">
        <v>8</v>
      </c>
      <c r="DP234" s="31">
        <v>8</v>
      </c>
      <c r="DQ234" s="31">
        <v>6</v>
      </c>
      <c r="DR234" s="31">
        <v>6</v>
      </c>
      <c r="DS234" s="31">
        <f>INDEX(p,MATCH(1382,dates,0),7)</f>
        <v>7</v>
      </c>
      <c r="DT234" s="26"/>
      <c r="DU234" s="20"/>
      <c r="DV234" s="19"/>
      <c r="DW234" s="5">
        <f>-(D234-$DW$2)/7</f>
        <v>8.5714285714285712</v>
      </c>
    </row>
    <row r="235" spans="1:129" ht="20.25">
      <c r="A235" s="4">
        <v>1215</v>
      </c>
      <c r="B235" s="101"/>
      <c r="C235" s="101"/>
      <c r="D235" s="101">
        <v>42619</v>
      </c>
      <c r="E235" s="20"/>
      <c r="F235" s="20"/>
      <c r="G235" s="20"/>
      <c r="H235" s="4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0"/>
      <c r="Y235" s="20"/>
      <c r="Z235" s="20"/>
      <c r="AA235" s="20"/>
      <c r="AB235" s="20"/>
      <c r="AC235" s="20"/>
      <c r="AD235" s="20"/>
      <c r="AE235" s="20"/>
      <c r="AF235" s="20"/>
      <c r="AG235" s="20"/>
      <c r="AH235" s="20"/>
      <c r="AI235" s="20"/>
      <c r="AJ235" s="20"/>
      <c r="AK235" s="20"/>
      <c r="AL235" s="20"/>
      <c r="AM235" s="20"/>
      <c r="AN235" s="20"/>
      <c r="AO235" s="20"/>
      <c r="AP235" s="20"/>
      <c r="AQ235" s="20"/>
      <c r="AR235" s="20"/>
      <c r="AS235" s="20"/>
      <c r="AT235" s="20"/>
      <c r="AU235" s="20"/>
      <c r="AV235" s="20"/>
      <c r="AW235" s="20"/>
      <c r="AX235" s="20"/>
      <c r="AY235" s="20"/>
      <c r="AZ235" s="20"/>
      <c r="BA235" s="20"/>
      <c r="BB235" s="20"/>
      <c r="BC235" s="20"/>
      <c r="BD235" s="20"/>
      <c r="BE235" s="20"/>
      <c r="BF235" s="20"/>
      <c r="BG235" s="20"/>
      <c r="BH235" s="31"/>
      <c r="BI235" s="31"/>
      <c r="BJ235" s="31"/>
      <c r="BK235" s="31"/>
      <c r="BL235" s="31"/>
      <c r="BM235" s="31"/>
      <c r="BN235" s="31"/>
      <c r="BO235" s="31"/>
      <c r="BP235" s="31"/>
      <c r="BQ235" s="31"/>
      <c r="BR235" s="31"/>
      <c r="BS235" s="31"/>
      <c r="BT235" s="31"/>
      <c r="BU235" s="31"/>
      <c r="BV235" s="31"/>
      <c r="BW235" s="31"/>
      <c r="BX235" s="31"/>
      <c r="BY235" s="31"/>
      <c r="BZ235" s="31"/>
      <c r="CA235" s="31"/>
      <c r="CB235" s="31"/>
      <c r="CC235" s="31"/>
      <c r="CD235" s="31"/>
      <c r="CE235" s="31"/>
      <c r="CF235" s="31"/>
      <c r="CG235" s="31"/>
      <c r="CH235" s="31"/>
      <c r="CI235" s="31"/>
      <c r="CJ235" s="31"/>
      <c r="CK235" s="31"/>
      <c r="CL235" s="31"/>
      <c r="CM235" s="31"/>
      <c r="CN235" s="31"/>
      <c r="CO235" s="31"/>
      <c r="CP235" s="31"/>
      <c r="CQ235" s="31"/>
      <c r="CR235" s="31"/>
      <c r="CS235" s="31"/>
      <c r="CT235" s="31"/>
      <c r="CU235" s="31"/>
      <c r="CV235" s="31"/>
      <c r="CW235" s="31"/>
      <c r="CX235" s="31"/>
      <c r="CY235" s="31"/>
      <c r="CZ235" s="31"/>
      <c r="DA235" s="31"/>
      <c r="DB235" s="31"/>
      <c r="DC235" s="31"/>
      <c r="DD235" s="31"/>
      <c r="DE235" s="31"/>
      <c r="DF235" s="31"/>
      <c r="DG235" s="31"/>
      <c r="DH235" s="31"/>
      <c r="DI235" s="31"/>
      <c r="DJ235" s="31">
        <v>9</v>
      </c>
      <c r="DK235" s="31">
        <v>4</v>
      </c>
      <c r="DL235" s="31">
        <v>4</v>
      </c>
      <c r="DM235" s="31">
        <v>9</v>
      </c>
      <c r="DN235" s="31">
        <v>6</v>
      </c>
      <c r="DO235" s="31">
        <v>6</v>
      </c>
      <c r="DP235" s="31">
        <v>7</v>
      </c>
      <c r="DQ235" s="31">
        <v>7</v>
      </c>
      <c r="DR235" s="31">
        <v>8</v>
      </c>
      <c r="DS235" s="31">
        <f>INDEX(p,MATCH(1215,dates,0),7)</f>
        <v>10</v>
      </c>
      <c r="DT235" s="26"/>
      <c r="DU235" s="20"/>
      <c r="DV235" s="19"/>
      <c r="DW235" s="5">
        <f>-(D235-$DW$2)/7</f>
        <v>7.8571428571428568</v>
      </c>
    </row>
    <row r="236" spans="1:129" ht="20.25">
      <c r="A236" s="4">
        <v>1383</v>
      </c>
      <c r="B236" s="101"/>
      <c r="C236" s="101"/>
      <c r="D236" s="101">
        <v>42622</v>
      </c>
      <c r="E236" s="20"/>
      <c r="F236" s="20"/>
      <c r="G236" s="20"/>
      <c r="H236" s="4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0"/>
      <c r="Y236" s="20"/>
      <c r="Z236" s="20"/>
      <c r="AA236" s="20"/>
      <c r="AB236" s="20"/>
      <c r="AC236" s="20"/>
      <c r="AD236" s="20"/>
      <c r="AE236" s="20"/>
      <c r="AF236" s="20"/>
      <c r="AG236" s="20"/>
      <c r="AH236" s="20"/>
      <c r="AI236" s="20"/>
      <c r="AJ236" s="20"/>
      <c r="AK236" s="20"/>
      <c r="AL236" s="20"/>
      <c r="AM236" s="20"/>
      <c r="AN236" s="20"/>
      <c r="AO236" s="20"/>
      <c r="AP236" s="20"/>
      <c r="AQ236" s="20"/>
      <c r="AR236" s="20"/>
      <c r="AS236" s="20"/>
      <c r="AT236" s="20"/>
      <c r="AU236" s="20"/>
      <c r="AV236" s="20"/>
      <c r="AW236" s="20"/>
      <c r="AX236" s="20"/>
      <c r="AY236" s="20"/>
      <c r="AZ236" s="20"/>
      <c r="BA236" s="20"/>
      <c r="BB236" s="20"/>
      <c r="BC236" s="20"/>
      <c r="BD236" s="20"/>
      <c r="BE236" s="20"/>
      <c r="BF236" s="20"/>
      <c r="BG236" s="20"/>
      <c r="BH236" s="31"/>
      <c r="BI236" s="31"/>
      <c r="BJ236" s="31"/>
      <c r="BK236" s="31"/>
      <c r="BL236" s="31"/>
      <c r="BM236" s="31"/>
      <c r="BN236" s="31"/>
      <c r="BO236" s="31"/>
      <c r="BP236" s="31"/>
      <c r="BQ236" s="31"/>
      <c r="BR236" s="31"/>
      <c r="BS236" s="31"/>
      <c r="BT236" s="31"/>
      <c r="BU236" s="31"/>
      <c r="BV236" s="31"/>
      <c r="BW236" s="31"/>
      <c r="BX236" s="31"/>
      <c r="BY236" s="31"/>
      <c r="BZ236" s="31"/>
      <c r="CA236" s="31"/>
      <c r="CB236" s="31"/>
      <c r="CC236" s="31"/>
      <c r="CD236" s="31"/>
      <c r="CE236" s="31"/>
      <c r="CF236" s="31"/>
      <c r="CG236" s="31"/>
      <c r="CH236" s="31"/>
      <c r="CI236" s="31"/>
      <c r="CJ236" s="31"/>
      <c r="CK236" s="31"/>
      <c r="CL236" s="31"/>
      <c r="CM236" s="31"/>
      <c r="CN236" s="31"/>
      <c r="CO236" s="31"/>
      <c r="CP236" s="31"/>
      <c r="CQ236" s="31"/>
      <c r="CR236" s="31"/>
      <c r="CS236" s="31"/>
      <c r="CT236" s="31"/>
      <c r="CU236" s="31"/>
      <c r="CV236" s="31"/>
      <c r="CW236" s="31"/>
      <c r="CX236" s="31"/>
      <c r="CY236" s="31"/>
      <c r="CZ236" s="31"/>
      <c r="DA236" s="31"/>
      <c r="DB236" s="31"/>
      <c r="DC236" s="31"/>
      <c r="DD236" s="31"/>
      <c r="DE236" s="31"/>
      <c r="DF236" s="31"/>
      <c r="DG236" s="31">
        <v>10</v>
      </c>
      <c r="DH236" s="31">
        <v>10</v>
      </c>
      <c r="DI236" s="31">
        <v>9</v>
      </c>
      <c r="DJ236" s="31">
        <v>9</v>
      </c>
      <c r="DK236" s="31">
        <v>9</v>
      </c>
      <c r="DL236" s="31">
        <v>10</v>
      </c>
      <c r="DM236" s="31">
        <v>10</v>
      </c>
      <c r="DN236" s="31">
        <v>7</v>
      </c>
      <c r="DO236" s="31">
        <v>9</v>
      </c>
      <c r="DP236" s="31">
        <v>10</v>
      </c>
      <c r="DQ236" s="31">
        <v>8</v>
      </c>
      <c r="DR236" s="31">
        <v>8</v>
      </c>
      <c r="DS236" s="31">
        <f>INDEX(p,MATCH(1383,dates,0),7)</f>
        <v>9</v>
      </c>
      <c r="DT236" s="26"/>
      <c r="DU236" s="20"/>
      <c r="DV236" s="19"/>
      <c r="DW236" s="5">
        <f>-(D236-$DW$2)/7</f>
        <v>7.4285714285714288</v>
      </c>
    </row>
    <row r="237" spans="1:129" ht="20.25">
      <c r="A237" s="4">
        <v>1384</v>
      </c>
      <c r="B237" s="101"/>
      <c r="C237" s="101"/>
      <c r="D237" s="101">
        <v>42626</v>
      </c>
      <c r="E237" s="20"/>
      <c r="F237" s="20"/>
      <c r="G237" s="20"/>
      <c r="H237" s="4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0"/>
      <c r="Y237" s="20"/>
      <c r="Z237" s="20"/>
      <c r="AA237" s="20"/>
      <c r="AB237" s="20"/>
      <c r="AC237" s="20"/>
      <c r="AD237" s="20"/>
      <c r="AE237" s="20"/>
      <c r="AF237" s="20"/>
      <c r="AG237" s="20"/>
      <c r="AH237" s="20"/>
      <c r="AI237" s="20"/>
      <c r="AJ237" s="20"/>
      <c r="AK237" s="20"/>
      <c r="AL237" s="20"/>
      <c r="AM237" s="20"/>
      <c r="AN237" s="20"/>
      <c r="AO237" s="20"/>
      <c r="AP237" s="20"/>
      <c r="AQ237" s="20"/>
      <c r="AR237" s="20"/>
      <c r="AS237" s="20"/>
      <c r="AT237" s="20"/>
      <c r="AU237" s="20"/>
      <c r="AV237" s="20"/>
      <c r="AW237" s="20"/>
      <c r="AX237" s="20"/>
      <c r="AY237" s="20"/>
      <c r="AZ237" s="20"/>
      <c r="BA237" s="20"/>
      <c r="BB237" s="20"/>
      <c r="BC237" s="20"/>
      <c r="BD237" s="20"/>
      <c r="BE237" s="20"/>
      <c r="BF237" s="20"/>
      <c r="BG237" s="20"/>
      <c r="BH237" s="31"/>
      <c r="BI237" s="31"/>
      <c r="BJ237" s="31"/>
      <c r="BK237" s="31"/>
      <c r="BL237" s="31"/>
      <c r="BM237" s="31"/>
      <c r="BN237" s="31"/>
      <c r="BO237" s="31"/>
      <c r="BP237" s="31"/>
      <c r="BQ237" s="31"/>
      <c r="BR237" s="31"/>
      <c r="BS237" s="31"/>
      <c r="BT237" s="31"/>
      <c r="BU237" s="31"/>
      <c r="BV237" s="31"/>
      <c r="BW237" s="31"/>
      <c r="BX237" s="31"/>
      <c r="BY237" s="31"/>
      <c r="BZ237" s="31"/>
      <c r="CA237" s="31"/>
      <c r="CB237" s="31"/>
      <c r="CC237" s="31"/>
      <c r="CD237" s="31"/>
      <c r="CE237" s="31"/>
      <c r="CF237" s="31"/>
      <c r="CG237" s="31"/>
      <c r="CH237" s="31"/>
      <c r="CI237" s="31"/>
      <c r="CJ237" s="31"/>
      <c r="CK237" s="31"/>
      <c r="CL237" s="31"/>
      <c r="CM237" s="31"/>
      <c r="CN237" s="31"/>
      <c r="CO237" s="31"/>
      <c r="CP237" s="31"/>
      <c r="CQ237" s="31"/>
      <c r="CR237" s="31"/>
      <c r="CS237" s="31"/>
      <c r="CT237" s="31"/>
      <c r="CU237" s="31"/>
      <c r="CV237" s="31"/>
      <c r="CW237" s="31"/>
      <c r="CX237" s="31"/>
      <c r="CY237" s="31"/>
      <c r="CZ237" s="31"/>
      <c r="DA237" s="31"/>
      <c r="DB237" s="31"/>
      <c r="DC237" s="31"/>
      <c r="DD237" s="31"/>
      <c r="DE237" s="31"/>
      <c r="DF237" s="31">
        <v>9</v>
      </c>
      <c r="DG237" s="31">
        <v>7</v>
      </c>
      <c r="DH237" s="31">
        <v>7</v>
      </c>
      <c r="DI237" s="31">
        <v>6</v>
      </c>
      <c r="DJ237" s="31">
        <v>6</v>
      </c>
      <c r="DK237" s="31">
        <v>6</v>
      </c>
      <c r="DL237" s="31">
        <v>11</v>
      </c>
      <c r="DM237" s="31">
        <v>8</v>
      </c>
      <c r="DN237" s="31">
        <v>10</v>
      </c>
      <c r="DO237" s="31">
        <v>9</v>
      </c>
      <c r="DP237" s="31">
        <v>10</v>
      </c>
      <c r="DQ237" s="31">
        <v>8</v>
      </c>
      <c r="DR237" s="31">
        <v>6</v>
      </c>
      <c r="DS237" s="31">
        <f>INDEX(p,MATCH(1384,dates,0),7)</f>
        <v>7</v>
      </c>
      <c r="DT237" s="26"/>
      <c r="DU237" s="20"/>
      <c r="DV237" s="19"/>
      <c r="DW237" s="5">
        <f>-(D237-$DW$2)/7</f>
        <v>6.8571428571428568</v>
      </c>
    </row>
    <row r="238" spans="1:129" ht="20.25">
      <c r="A238" s="4">
        <v>1385</v>
      </c>
      <c r="B238" s="101"/>
      <c r="C238" s="101"/>
      <c r="D238" s="101">
        <v>42643</v>
      </c>
      <c r="E238" s="20"/>
      <c r="F238" s="20"/>
      <c r="G238" s="20"/>
      <c r="H238" s="4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0"/>
      <c r="Y238" s="20"/>
      <c r="Z238" s="20"/>
      <c r="AA238" s="20"/>
      <c r="AB238" s="20"/>
      <c r="AC238" s="20"/>
      <c r="AD238" s="20"/>
      <c r="AE238" s="20"/>
      <c r="AF238" s="20"/>
      <c r="AG238" s="20"/>
      <c r="AH238" s="20"/>
      <c r="AI238" s="20"/>
      <c r="AJ238" s="20"/>
      <c r="AK238" s="20"/>
      <c r="AL238" s="20"/>
      <c r="AM238" s="20"/>
      <c r="AN238" s="20"/>
      <c r="AO238" s="20"/>
      <c r="AP238" s="20"/>
      <c r="AQ238" s="20"/>
      <c r="AR238" s="20"/>
      <c r="AS238" s="20"/>
      <c r="AT238" s="20"/>
      <c r="AU238" s="20"/>
      <c r="AV238" s="20"/>
      <c r="AW238" s="20"/>
      <c r="AX238" s="20"/>
      <c r="AY238" s="20"/>
      <c r="AZ238" s="20"/>
      <c r="BA238" s="20"/>
      <c r="BB238" s="20"/>
      <c r="BC238" s="20"/>
      <c r="BD238" s="20"/>
      <c r="BE238" s="20"/>
      <c r="BF238" s="20"/>
      <c r="BG238" s="20"/>
      <c r="BH238" s="31"/>
      <c r="BI238" s="31"/>
      <c r="BJ238" s="31"/>
      <c r="BK238" s="31"/>
      <c r="BL238" s="31"/>
      <c r="BM238" s="31"/>
      <c r="BN238" s="31"/>
      <c r="BO238" s="31"/>
      <c r="BP238" s="31"/>
      <c r="BQ238" s="31"/>
      <c r="BR238" s="31"/>
      <c r="BS238" s="31"/>
      <c r="BT238" s="31"/>
      <c r="BU238" s="31"/>
      <c r="BV238" s="31"/>
      <c r="BW238" s="31"/>
      <c r="BX238" s="31"/>
      <c r="BY238" s="31"/>
      <c r="BZ238" s="31"/>
      <c r="CA238" s="31"/>
      <c r="CB238" s="31"/>
      <c r="CC238" s="31"/>
      <c r="CD238" s="31"/>
      <c r="CE238" s="31"/>
      <c r="CF238" s="31"/>
      <c r="CG238" s="31"/>
      <c r="CH238" s="31"/>
      <c r="CI238" s="31"/>
      <c r="CJ238" s="31"/>
      <c r="CK238" s="31"/>
      <c r="CL238" s="31"/>
      <c r="CM238" s="31"/>
      <c r="CN238" s="31"/>
      <c r="CO238" s="31"/>
      <c r="CP238" s="31"/>
      <c r="CQ238" s="31"/>
      <c r="CR238" s="31"/>
      <c r="CS238" s="31"/>
      <c r="CT238" s="31"/>
      <c r="CU238" s="31"/>
      <c r="CV238" s="31"/>
      <c r="CW238" s="31"/>
      <c r="CX238" s="31"/>
      <c r="CY238" s="31"/>
      <c r="CZ238" s="31"/>
      <c r="DA238" s="31"/>
      <c r="DB238" s="31"/>
      <c r="DC238" s="31"/>
      <c r="DD238" s="31"/>
      <c r="DE238" s="31"/>
      <c r="DF238" s="31"/>
      <c r="DG238" s="31"/>
      <c r="DH238" s="31">
        <v>1</v>
      </c>
      <c r="DI238" s="148">
        <v>0</v>
      </c>
      <c r="DJ238" s="149">
        <v>2</v>
      </c>
      <c r="DK238" s="149">
        <v>2</v>
      </c>
      <c r="DL238" s="149">
        <v>0</v>
      </c>
      <c r="DM238" s="149">
        <v>15</v>
      </c>
      <c r="DN238" s="149">
        <v>11</v>
      </c>
      <c r="DO238" s="149">
        <v>14</v>
      </c>
      <c r="DP238" s="149">
        <v>9</v>
      </c>
      <c r="DQ238" s="149">
        <v>9</v>
      </c>
      <c r="DR238" s="149">
        <v>10</v>
      </c>
      <c r="DS238" s="149">
        <f>INDEX(p,MATCH(1385,dates,0),7)</f>
        <v>5</v>
      </c>
      <c r="DT238" s="142"/>
      <c r="DU238" s="20"/>
      <c r="DV238" s="19"/>
      <c r="DW238" s="5">
        <f>-(D238-$DW$2)/7</f>
        <v>4.4285714285714288</v>
      </c>
      <c r="DY238" s="150" t="s">
        <v>73</v>
      </c>
    </row>
    <row r="239" spans="1:129" ht="20.25">
      <c r="A239" s="4">
        <v>1386</v>
      </c>
      <c r="B239" s="101"/>
      <c r="C239" s="101"/>
      <c r="D239" s="101">
        <v>42632</v>
      </c>
      <c r="E239" s="20"/>
      <c r="F239" s="20"/>
      <c r="G239" s="20"/>
      <c r="H239" s="4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0"/>
      <c r="Y239" s="20"/>
      <c r="Z239" s="20"/>
      <c r="AA239" s="20"/>
      <c r="AB239" s="20"/>
      <c r="AC239" s="20"/>
      <c r="AD239" s="20"/>
      <c r="AE239" s="20"/>
      <c r="AF239" s="20"/>
      <c r="AG239" s="20"/>
      <c r="AH239" s="20"/>
      <c r="AI239" s="20"/>
      <c r="AJ239" s="20"/>
      <c r="AK239" s="20"/>
      <c r="AL239" s="20"/>
      <c r="AM239" s="20"/>
      <c r="AN239" s="20"/>
      <c r="AO239" s="20"/>
      <c r="AP239" s="20"/>
      <c r="AQ239" s="20"/>
      <c r="AR239" s="20"/>
      <c r="AS239" s="20"/>
      <c r="AT239" s="20"/>
      <c r="AU239" s="20"/>
      <c r="AV239" s="20"/>
      <c r="AW239" s="20"/>
      <c r="AX239" s="20"/>
      <c r="AY239" s="20"/>
      <c r="AZ239" s="20"/>
      <c r="BA239" s="20"/>
      <c r="BB239" s="20"/>
      <c r="BC239" s="20"/>
      <c r="BD239" s="20"/>
      <c r="BE239" s="20"/>
      <c r="BF239" s="20"/>
      <c r="BG239" s="20"/>
      <c r="BH239" s="31"/>
      <c r="BI239" s="31"/>
      <c r="BJ239" s="31"/>
      <c r="BK239" s="31"/>
      <c r="BL239" s="31"/>
      <c r="BM239" s="31"/>
      <c r="BN239" s="31"/>
      <c r="BO239" s="31"/>
      <c r="BP239" s="31"/>
      <c r="BQ239" s="31"/>
      <c r="BR239" s="31"/>
      <c r="BS239" s="31"/>
      <c r="BT239" s="31"/>
      <c r="BU239" s="31"/>
      <c r="BV239" s="31"/>
      <c r="BW239" s="31"/>
      <c r="BX239" s="31"/>
      <c r="BY239" s="31"/>
      <c r="BZ239" s="31"/>
      <c r="CA239" s="31"/>
      <c r="CB239" s="31"/>
      <c r="CC239" s="31"/>
      <c r="CD239" s="31"/>
      <c r="CE239" s="31"/>
      <c r="CF239" s="31"/>
      <c r="CG239" s="31"/>
      <c r="CH239" s="31"/>
      <c r="CI239" s="31"/>
      <c r="CJ239" s="31"/>
      <c r="CK239" s="31"/>
      <c r="CL239" s="31"/>
      <c r="CM239" s="31"/>
      <c r="CN239" s="31"/>
      <c r="CO239" s="31"/>
      <c r="CP239" s="31"/>
      <c r="CQ239" s="31"/>
      <c r="CR239" s="31"/>
      <c r="CS239" s="31"/>
      <c r="CT239" s="31"/>
      <c r="CU239" s="31"/>
      <c r="CV239" s="31"/>
      <c r="CW239" s="31"/>
      <c r="CX239" s="31"/>
      <c r="CY239" s="31"/>
      <c r="CZ239" s="31"/>
      <c r="DA239" s="31"/>
      <c r="DB239" s="31"/>
      <c r="DC239" s="31"/>
      <c r="DD239" s="31"/>
      <c r="DE239" s="31"/>
      <c r="DF239" s="31"/>
      <c r="DG239" s="31"/>
      <c r="DH239" s="31">
        <v>5</v>
      </c>
      <c r="DI239" s="31">
        <v>5</v>
      </c>
      <c r="DJ239" s="31">
        <v>5</v>
      </c>
      <c r="DK239" s="31">
        <v>6</v>
      </c>
      <c r="DL239" s="31">
        <v>6</v>
      </c>
      <c r="DM239" s="31">
        <v>7</v>
      </c>
      <c r="DN239" s="31">
        <v>7</v>
      </c>
      <c r="DO239" s="31">
        <v>9</v>
      </c>
      <c r="DP239" s="31">
        <v>10</v>
      </c>
      <c r="DQ239" s="31">
        <v>8</v>
      </c>
      <c r="DR239" s="31">
        <v>8</v>
      </c>
      <c r="DS239" s="31">
        <f>INDEX(p,MATCH(1386,dates,0),7)</f>
        <v>9</v>
      </c>
      <c r="DT239" s="26"/>
      <c r="DU239" s="20"/>
      <c r="DV239" s="19"/>
      <c r="DW239" s="5">
        <f>-(D239-$DW$2)/7</f>
        <v>6</v>
      </c>
    </row>
    <row r="240" spans="1:129" ht="20.25">
      <c r="A240" s="4">
        <v>1387</v>
      </c>
      <c r="B240" s="101"/>
      <c r="C240" s="101"/>
      <c r="D240" s="101">
        <v>42642</v>
      </c>
      <c r="E240" s="20"/>
      <c r="F240" s="20"/>
      <c r="G240" s="20"/>
      <c r="H240" s="4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0"/>
      <c r="Y240" s="20"/>
      <c r="Z240" s="20"/>
      <c r="AA240" s="20"/>
      <c r="AB240" s="20"/>
      <c r="AC240" s="20"/>
      <c r="AD240" s="20"/>
      <c r="AE240" s="20"/>
      <c r="AF240" s="20"/>
      <c r="AG240" s="20"/>
      <c r="AH240" s="20"/>
      <c r="AI240" s="20"/>
      <c r="AJ240" s="20"/>
      <c r="AK240" s="20"/>
      <c r="AL240" s="20"/>
      <c r="AM240" s="20"/>
      <c r="AN240" s="20"/>
      <c r="AO240" s="20"/>
      <c r="AP240" s="20"/>
      <c r="AQ240" s="20"/>
      <c r="AR240" s="20"/>
      <c r="AS240" s="20"/>
      <c r="AT240" s="20"/>
      <c r="AU240" s="20"/>
      <c r="AV240" s="20"/>
      <c r="AW240" s="20"/>
      <c r="AX240" s="20"/>
      <c r="AY240" s="20"/>
      <c r="AZ240" s="20"/>
      <c r="BA240" s="20"/>
      <c r="BB240" s="20"/>
      <c r="BC240" s="20"/>
      <c r="BD240" s="20"/>
      <c r="BE240" s="20"/>
      <c r="BF240" s="20"/>
      <c r="BG240" s="20"/>
      <c r="BH240" s="31"/>
      <c r="BI240" s="31"/>
      <c r="BJ240" s="31"/>
      <c r="BK240" s="31"/>
      <c r="BL240" s="31"/>
      <c r="BM240" s="31"/>
      <c r="BN240" s="31"/>
      <c r="BO240" s="31"/>
      <c r="BP240" s="31"/>
      <c r="BQ240" s="31"/>
      <c r="BR240" s="31"/>
      <c r="BS240" s="31"/>
      <c r="BT240" s="31"/>
      <c r="BU240" s="31"/>
      <c r="BV240" s="31"/>
      <c r="BW240" s="31"/>
      <c r="BX240" s="31"/>
      <c r="BY240" s="31"/>
      <c r="BZ240" s="31"/>
      <c r="CA240" s="31"/>
      <c r="CB240" s="31"/>
      <c r="CC240" s="31"/>
      <c r="CD240" s="31"/>
      <c r="CE240" s="31"/>
      <c r="CF240" s="31"/>
      <c r="CG240" s="31"/>
      <c r="CH240" s="31"/>
      <c r="CI240" s="31"/>
      <c r="CJ240" s="31"/>
      <c r="CK240" s="31"/>
      <c r="CL240" s="31"/>
      <c r="CM240" s="31"/>
      <c r="CN240" s="31"/>
      <c r="CO240" s="31"/>
      <c r="CP240" s="31"/>
      <c r="CQ240" s="31"/>
      <c r="CR240" s="31"/>
      <c r="CS240" s="31"/>
      <c r="CT240" s="31"/>
      <c r="CU240" s="31"/>
      <c r="CV240" s="31"/>
      <c r="CW240" s="31"/>
      <c r="CX240" s="31"/>
      <c r="CY240" s="31"/>
      <c r="CZ240" s="31"/>
      <c r="DA240" s="31"/>
      <c r="DB240" s="31"/>
      <c r="DC240" s="31"/>
      <c r="DD240" s="31"/>
      <c r="DE240" s="31"/>
      <c r="DF240" s="31"/>
      <c r="DG240" s="31"/>
      <c r="DH240" s="31"/>
      <c r="DI240" s="31">
        <v>9</v>
      </c>
      <c r="DJ240" s="31">
        <v>9</v>
      </c>
      <c r="DK240" s="31">
        <v>10</v>
      </c>
      <c r="DL240" s="31">
        <v>10</v>
      </c>
      <c r="DM240" s="24">
        <v>0</v>
      </c>
      <c r="DN240" s="92">
        <v>15</v>
      </c>
      <c r="DO240" s="92">
        <v>12</v>
      </c>
      <c r="DP240" s="92">
        <v>8</v>
      </c>
      <c r="DQ240" s="92">
        <v>8</v>
      </c>
      <c r="DR240" s="92">
        <v>7</v>
      </c>
      <c r="DS240" s="92">
        <f>INDEX(p,MATCH(1387,dates,0),7)</f>
        <v>9</v>
      </c>
      <c r="DT240" s="26"/>
      <c r="DU240" s="20"/>
      <c r="DV240" s="19"/>
      <c r="DW240" s="5">
        <f>-(D240-$DW$2)/7</f>
        <v>4.5714285714285712</v>
      </c>
    </row>
    <row r="241" spans="1:127" ht="20.25">
      <c r="A241" s="4">
        <v>1388</v>
      </c>
      <c r="B241" s="101"/>
      <c r="C241" s="101"/>
      <c r="D241" s="101">
        <v>42648</v>
      </c>
      <c r="E241" s="20"/>
      <c r="F241" s="20"/>
      <c r="G241" s="20"/>
      <c r="H241" s="4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0"/>
      <c r="Y241" s="20"/>
      <c r="Z241" s="20"/>
      <c r="AA241" s="20"/>
      <c r="AB241" s="20"/>
      <c r="AC241" s="20"/>
      <c r="AD241" s="20"/>
      <c r="AE241" s="20"/>
      <c r="AF241" s="20"/>
      <c r="AG241" s="20"/>
      <c r="AH241" s="20"/>
      <c r="AI241" s="20"/>
      <c r="AJ241" s="20"/>
      <c r="AK241" s="20"/>
      <c r="AL241" s="20"/>
      <c r="AM241" s="20"/>
      <c r="AN241" s="20"/>
      <c r="AO241" s="20"/>
      <c r="AP241" s="20"/>
      <c r="AQ241" s="20"/>
      <c r="AR241" s="20"/>
      <c r="AS241" s="20"/>
      <c r="AT241" s="20"/>
      <c r="AU241" s="20"/>
      <c r="AV241" s="20"/>
      <c r="AW241" s="20"/>
      <c r="AX241" s="20"/>
      <c r="AY241" s="20"/>
      <c r="AZ241" s="20"/>
      <c r="BA241" s="20"/>
      <c r="BB241" s="20"/>
      <c r="BC241" s="20"/>
      <c r="BD241" s="20"/>
      <c r="BE241" s="20"/>
      <c r="BF241" s="20"/>
      <c r="BG241" s="20"/>
      <c r="BH241" s="31"/>
      <c r="BI241" s="31"/>
      <c r="BJ241" s="31"/>
      <c r="BK241" s="31"/>
      <c r="BL241" s="31"/>
      <c r="BM241" s="31"/>
      <c r="BN241" s="31"/>
      <c r="BO241" s="31"/>
      <c r="BP241" s="31"/>
      <c r="BQ241" s="31"/>
      <c r="BR241" s="31"/>
      <c r="BS241" s="31"/>
      <c r="BT241" s="31"/>
      <c r="BU241" s="31"/>
      <c r="BV241" s="31"/>
      <c r="BW241" s="31"/>
      <c r="BX241" s="31"/>
      <c r="BY241" s="31"/>
      <c r="BZ241" s="31"/>
      <c r="CA241" s="31"/>
      <c r="CB241" s="31"/>
      <c r="CC241" s="31"/>
      <c r="CD241" s="31"/>
      <c r="CE241" s="31"/>
      <c r="CF241" s="31"/>
      <c r="CG241" s="31"/>
      <c r="CH241" s="31"/>
      <c r="CI241" s="31"/>
      <c r="CJ241" s="31"/>
      <c r="CK241" s="31"/>
      <c r="CL241" s="31"/>
      <c r="CM241" s="31"/>
      <c r="CN241" s="31"/>
      <c r="CO241" s="31"/>
      <c r="CP241" s="31"/>
      <c r="CQ241" s="31"/>
      <c r="CR241" s="31"/>
      <c r="CS241" s="31"/>
      <c r="CT241" s="31"/>
      <c r="CU241" s="31"/>
      <c r="CV241" s="31"/>
      <c r="CW241" s="31"/>
      <c r="CX241" s="31"/>
      <c r="CY241" s="31"/>
      <c r="CZ241" s="31"/>
      <c r="DA241" s="31"/>
      <c r="DB241" s="31"/>
      <c r="DC241" s="31"/>
      <c r="DD241" s="31"/>
      <c r="DE241" s="31"/>
      <c r="DF241" s="31"/>
      <c r="DG241" s="31"/>
      <c r="DH241" s="31"/>
      <c r="DI241" s="31"/>
      <c r="DJ241" s="31"/>
      <c r="DK241" s="31">
        <v>8</v>
      </c>
      <c r="DL241" s="31">
        <v>8</v>
      </c>
      <c r="DM241" s="31">
        <v>8</v>
      </c>
      <c r="DN241" s="31">
        <v>14</v>
      </c>
      <c r="DO241" s="31">
        <v>15</v>
      </c>
      <c r="DP241" s="31">
        <v>14</v>
      </c>
      <c r="DQ241" s="31">
        <v>10</v>
      </c>
      <c r="DR241" s="31">
        <v>9</v>
      </c>
      <c r="DS241" s="31">
        <f>INDEX(p,MATCH(1388,dates,0),7)</f>
        <v>6</v>
      </c>
      <c r="DT241" s="26"/>
      <c r="DU241" s="20"/>
      <c r="DV241" s="19"/>
      <c r="DW241" s="5">
        <f>-(D241-$DW$2)/7</f>
        <v>3.7142857142857144</v>
      </c>
    </row>
    <row r="242" spans="1:127" ht="20.25">
      <c r="A242" s="4">
        <v>1389</v>
      </c>
      <c r="B242" s="101"/>
      <c r="C242" s="101"/>
      <c r="D242" s="101">
        <v>42653</v>
      </c>
      <c r="E242" s="20"/>
      <c r="F242" s="20"/>
      <c r="G242" s="20"/>
      <c r="H242" s="4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0"/>
      <c r="Y242" s="20"/>
      <c r="Z242" s="20"/>
      <c r="AA242" s="20"/>
      <c r="AB242" s="20"/>
      <c r="AC242" s="20"/>
      <c r="AD242" s="20"/>
      <c r="AE242" s="20"/>
      <c r="AF242" s="20"/>
      <c r="AG242" s="20"/>
      <c r="AH242" s="20"/>
      <c r="AI242" s="20"/>
      <c r="AJ242" s="20"/>
      <c r="AK242" s="20"/>
      <c r="AL242" s="20"/>
      <c r="AM242" s="20"/>
      <c r="AN242" s="20"/>
      <c r="AO242" s="20"/>
      <c r="AP242" s="20"/>
      <c r="AQ242" s="20"/>
      <c r="AR242" s="20"/>
      <c r="AS242" s="20"/>
      <c r="AT242" s="20"/>
      <c r="AU242" s="20"/>
      <c r="AV242" s="20"/>
      <c r="AW242" s="20"/>
      <c r="AX242" s="20"/>
      <c r="AY242" s="20"/>
      <c r="AZ242" s="20"/>
      <c r="BA242" s="20"/>
      <c r="BB242" s="20"/>
      <c r="BC242" s="20"/>
      <c r="BD242" s="20"/>
      <c r="BE242" s="20"/>
      <c r="BF242" s="20"/>
      <c r="BG242" s="20"/>
      <c r="BH242" s="31"/>
      <c r="BI242" s="31"/>
      <c r="BJ242" s="31"/>
      <c r="BK242" s="31"/>
      <c r="BL242" s="31"/>
      <c r="BM242" s="31"/>
      <c r="BN242" s="31"/>
      <c r="BO242" s="31"/>
      <c r="BP242" s="31"/>
      <c r="BQ242" s="31"/>
      <c r="BR242" s="31"/>
      <c r="BS242" s="31"/>
      <c r="BT242" s="31"/>
      <c r="BU242" s="31"/>
      <c r="BV242" s="31"/>
      <c r="BW242" s="31"/>
      <c r="BX242" s="31"/>
      <c r="BY242" s="31"/>
      <c r="BZ242" s="31"/>
      <c r="CA242" s="31"/>
      <c r="CB242" s="31"/>
      <c r="CC242" s="31"/>
      <c r="CD242" s="31"/>
      <c r="CE242" s="31"/>
      <c r="CF242" s="31"/>
      <c r="CG242" s="31"/>
      <c r="CH242" s="31"/>
      <c r="CI242" s="31"/>
      <c r="CJ242" s="31"/>
      <c r="CK242" s="31"/>
      <c r="CL242" s="31"/>
      <c r="CM242" s="31"/>
      <c r="CN242" s="31"/>
      <c r="CO242" s="31"/>
      <c r="CP242" s="31"/>
      <c r="CQ242" s="31"/>
      <c r="CR242" s="31"/>
      <c r="CS242" s="31"/>
      <c r="CT242" s="31"/>
      <c r="CU242" s="31"/>
      <c r="CV242" s="31"/>
      <c r="CW242" s="31"/>
      <c r="CX242" s="31"/>
      <c r="CY242" s="31"/>
      <c r="CZ242" s="31"/>
      <c r="DA242" s="31"/>
      <c r="DB242" s="31"/>
      <c r="DC242" s="31"/>
      <c r="DD242" s="31"/>
      <c r="DE242" s="31"/>
      <c r="DF242" s="31"/>
      <c r="DG242" s="31"/>
      <c r="DH242" s="31"/>
      <c r="DI242" s="31"/>
      <c r="DJ242" s="31"/>
      <c r="DK242" s="31"/>
      <c r="DL242" s="31">
        <v>8</v>
      </c>
      <c r="DM242" s="31">
        <v>7</v>
      </c>
      <c r="DN242" s="31">
        <v>12</v>
      </c>
      <c r="DO242" s="31">
        <v>13</v>
      </c>
      <c r="DP242" s="31">
        <v>14</v>
      </c>
      <c r="DQ242" s="31">
        <v>11</v>
      </c>
      <c r="DR242" s="31">
        <v>13</v>
      </c>
      <c r="DS242" s="31">
        <f>INDEX(p,MATCH(1389,dates,0),7)</f>
        <v>11</v>
      </c>
      <c r="DT242" s="26"/>
      <c r="DU242" s="20"/>
      <c r="DV242" s="19"/>
      <c r="DW242" s="5">
        <f>-(D242-$DW$2)/7</f>
        <v>3</v>
      </c>
    </row>
    <row r="243" spans="1:127" ht="20.25">
      <c r="A243" s="4">
        <v>1390</v>
      </c>
      <c r="B243" s="101"/>
      <c r="C243" s="101"/>
      <c r="D243" s="101">
        <v>42663</v>
      </c>
      <c r="E243" s="20"/>
      <c r="F243" s="20"/>
      <c r="G243" s="20"/>
      <c r="H243" s="4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0"/>
      <c r="Y243" s="20"/>
      <c r="Z243" s="20"/>
      <c r="AA243" s="20"/>
      <c r="AB243" s="20"/>
      <c r="AC243" s="20"/>
      <c r="AD243" s="20"/>
      <c r="AE243" s="20"/>
      <c r="AF243" s="20"/>
      <c r="AG243" s="20"/>
      <c r="AH243" s="20"/>
      <c r="AI243" s="20"/>
      <c r="AJ243" s="20"/>
      <c r="AK243" s="20"/>
      <c r="AL243" s="20"/>
      <c r="AM243" s="20"/>
      <c r="AN243" s="20"/>
      <c r="AO243" s="20"/>
      <c r="AP243" s="20"/>
      <c r="AQ243" s="20"/>
      <c r="AR243" s="20"/>
      <c r="AS243" s="20"/>
      <c r="AT243" s="20"/>
      <c r="AU243" s="20"/>
      <c r="AV243" s="20"/>
      <c r="AW243" s="20"/>
      <c r="AX243" s="20"/>
      <c r="AY243" s="20"/>
      <c r="AZ243" s="20"/>
      <c r="BA243" s="20"/>
      <c r="BB243" s="20"/>
      <c r="BC243" s="20"/>
      <c r="BD243" s="20"/>
      <c r="BE243" s="20"/>
      <c r="BF243" s="20"/>
      <c r="BG243" s="20"/>
      <c r="BH243" s="31"/>
      <c r="BI243" s="31"/>
      <c r="BJ243" s="31"/>
      <c r="BK243" s="31"/>
      <c r="BL243" s="31"/>
      <c r="BM243" s="31"/>
      <c r="BN243" s="31"/>
      <c r="BO243" s="31"/>
      <c r="BP243" s="31"/>
      <c r="BQ243" s="31"/>
      <c r="BR243" s="31"/>
      <c r="BS243" s="31"/>
      <c r="BT243" s="31"/>
      <c r="BU243" s="31"/>
      <c r="BV243" s="31"/>
      <c r="BW243" s="31"/>
      <c r="BX243" s="31"/>
      <c r="BY243" s="31"/>
      <c r="BZ243" s="31"/>
      <c r="CA243" s="31"/>
      <c r="CB243" s="31"/>
      <c r="CC243" s="31"/>
      <c r="CD243" s="31"/>
      <c r="CE243" s="31"/>
      <c r="CF243" s="31"/>
      <c r="CG243" s="31"/>
      <c r="CH243" s="31"/>
      <c r="CI243" s="31"/>
      <c r="CJ243" s="31"/>
      <c r="CK243" s="31"/>
      <c r="CL243" s="31"/>
      <c r="CM243" s="31"/>
      <c r="CN243" s="31"/>
      <c r="CO243" s="31"/>
      <c r="CP243" s="31"/>
      <c r="CQ243" s="31"/>
      <c r="CR243" s="31"/>
      <c r="CS243" s="31"/>
      <c r="CT243" s="31"/>
      <c r="CU243" s="31"/>
      <c r="CV243" s="31"/>
      <c r="CW243" s="31"/>
      <c r="CX243" s="31"/>
      <c r="CY243" s="31"/>
      <c r="CZ243" s="31"/>
      <c r="DA243" s="31"/>
      <c r="DB243" s="31"/>
      <c r="DC243" s="31"/>
      <c r="DD243" s="31"/>
      <c r="DE243" s="31"/>
      <c r="DF243" s="31"/>
      <c r="DG243" s="31"/>
      <c r="DH243" s="31"/>
      <c r="DI243" s="31"/>
      <c r="DJ243" s="31"/>
      <c r="DK243" s="31"/>
      <c r="DL243" s="31"/>
      <c r="DM243" s="31">
        <v>8</v>
      </c>
      <c r="DN243" s="31">
        <v>11</v>
      </c>
      <c r="DO243" s="31">
        <v>12</v>
      </c>
      <c r="DP243" s="31">
        <v>9</v>
      </c>
      <c r="DQ243" s="31">
        <v>5</v>
      </c>
      <c r="DR243" s="31">
        <v>4</v>
      </c>
      <c r="DS243" s="31">
        <f>INDEX(p,MATCH(1390,dates,0),7)</f>
        <v>8</v>
      </c>
      <c r="DT243" s="26"/>
      <c r="DU243" s="20"/>
      <c r="DV243" s="19"/>
      <c r="DW243" s="5">
        <f>-(D243-$DW$2)/7</f>
        <v>1.5714285714285714</v>
      </c>
    </row>
    <row r="244" spans="1:127" ht="20.25">
      <c r="A244" s="4">
        <v>1391</v>
      </c>
      <c r="B244" s="101"/>
      <c r="C244" s="101"/>
      <c r="D244" s="101">
        <v>42655</v>
      </c>
      <c r="E244" s="20"/>
      <c r="F244" s="20"/>
      <c r="G244" s="20"/>
      <c r="H244" s="4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0"/>
      <c r="Y244" s="20"/>
      <c r="Z244" s="20"/>
      <c r="AA244" s="20"/>
      <c r="AB244" s="20"/>
      <c r="AC244" s="20"/>
      <c r="AD244" s="20"/>
      <c r="AE244" s="20"/>
      <c r="AF244" s="20"/>
      <c r="AG244" s="20"/>
      <c r="AH244" s="20"/>
      <c r="AI244" s="20"/>
      <c r="AJ244" s="20"/>
      <c r="AK244" s="20"/>
      <c r="AL244" s="20"/>
      <c r="AM244" s="20"/>
      <c r="AN244" s="20"/>
      <c r="AO244" s="20"/>
      <c r="AP244" s="20"/>
      <c r="AQ244" s="20"/>
      <c r="AR244" s="20"/>
      <c r="AS244" s="20"/>
      <c r="AT244" s="20"/>
      <c r="AU244" s="20"/>
      <c r="AV244" s="20"/>
      <c r="AW244" s="20"/>
      <c r="AX244" s="20"/>
      <c r="AY244" s="20"/>
      <c r="AZ244" s="20"/>
      <c r="BA244" s="20"/>
      <c r="BB244" s="20"/>
      <c r="BC244" s="20"/>
      <c r="BD244" s="20"/>
      <c r="BE244" s="20"/>
      <c r="BF244" s="20"/>
      <c r="BG244" s="20"/>
      <c r="BH244" s="31"/>
      <c r="BI244" s="31"/>
      <c r="BJ244" s="31"/>
      <c r="BK244" s="31"/>
      <c r="BL244" s="31"/>
      <c r="BM244" s="31"/>
      <c r="BN244" s="31"/>
      <c r="BO244" s="31"/>
      <c r="BP244" s="31"/>
      <c r="BQ244" s="31"/>
      <c r="BR244" s="31"/>
      <c r="BS244" s="31"/>
      <c r="BT244" s="31"/>
      <c r="BU244" s="31"/>
      <c r="BV244" s="31"/>
      <c r="BW244" s="31"/>
      <c r="BX244" s="31"/>
      <c r="BY244" s="31"/>
      <c r="BZ244" s="31"/>
      <c r="CA244" s="31"/>
      <c r="CB244" s="31"/>
      <c r="CC244" s="31"/>
      <c r="CD244" s="31"/>
      <c r="CE244" s="31"/>
      <c r="CF244" s="31"/>
      <c r="CG244" s="31"/>
      <c r="CH244" s="31"/>
      <c r="CI244" s="31"/>
      <c r="CJ244" s="31"/>
      <c r="CK244" s="31"/>
      <c r="CL244" s="31"/>
      <c r="CM244" s="31"/>
      <c r="CN244" s="31"/>
      <c r="CO244" s="31"/>
      <c r="CP244" s="31"/>
      <c r="CQ244" s="31"/>
      <c r="CR244" s="31"/>
      <c r="CS244" s="31"/>
      <c r="CT244" s="31"/>
      <c r="CU244" s="31"/>
      <c r="CV244" s="31"/>
      <c r="CW244" s="31"/>
      <c r="CX244" s="31"/>
      <c r="CY244" s="31"/>
      <c r="CZ244" s="31"/>
      <c r="DA244" s="31"/>
      <c r="DB244" s="31"/>
      <c r="DC244" s="31"/>
      <c r="DD244" s="31"/>
      <c r="DE244" s="31"/>
      <c r="DF244" s="31"/>
      <c r="DG244" s="31"/>
      <c r="DH244" s="31"/>
      <c r="DI244" s="31"/>
      <c r="DJ244" s="31"/>
      <c r="DK244" s="31"/>
      <c r="DL244" s="31"/>
      <c r="DM244" s="31"/>
      <c r="DN244" s="31">
        <v>6</v>
      </c>
      <c r="DO244" s="31">
        <v>13</v>
      </c>
      <c r="DP244" s="31">
        <v>14</v>
      </c>
      <c r="DQ244" s="31">
        <v>9</v>
      </c>
      <c r="DR244" s="31">
        <v>9</v>
      </c>
      <c r="DS244" s="31">
        <f>INDEX(p,MATCH(1391,dates,0),7)</f>
        <v>6</v>
      </c>
      <c r="DT244" s="26"/>
      <c r="DU244" s="20"/>
      <c r="DV244" s="19"/>
      <c r="DW244" s="5">
        <f>-(D244-$DW$2)/7</f>
        <v>2.7142857142857144</v>
      </c>
    </row>
    <row r="245" spans="1:127" ht="20.25">
      <c r="A245" s="4">
        <v>1392</v>
      </c>
      <c r="B245" s="101"/>
      <c r="C245" s="101"/>
      <c r="D245" s="101">
        <v>42664</v>
      </c>
      <c r="E245" s="20"/>
      <c r="F245" s="20"/>
      <c r="G245" s="20"/>
      <c r="H245" s="4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0"/>
      <c r="Y245" s="20"/>
      <c r="Z245" s="20"/>
      <c r="AA245" s="20"/>
      <c r="AB245" s="20"/>
      <c r="AC245" s="20"/>
      <c r="AD245" s="20"/>
      <c r="AE245" s="20"/>
      <c r="AF245" s="20"/>
      <c r="AG245" s="20"/>
      <c r="AH245" s="20"/>
      <c r="AI245" s="20"/>
      <c r="AJ245" s="20"/>
      <c r="AK245" s="20"/>
      <c r="AL245" s="20"/>
      <c r="AM245" s="20"/>
      <c r="AN245" s="20"/>
      <c r="AO245" s="20"/>
      <c r="AP245" s="20"/>
      <c r="AQ245" s="20"/>
      <c r="AR245" s="20"/>
      <c r="AS245" s="20"/>
      <c r="AT245" s="20"/>
      <c r="AU245" s="20"/>
      <c r="AV245" s="20"/>
      <c r="AW245" s="20"/>
      <c r="AX245" s="20"/>
      <c r="AY245" s="20"/>
      <c r="AZ245" s="20"/>
      <c r="BA245" s="20"/>
      <c r="BB245" s="20"/>
      <c r="BC245" s="20"/>
      <c r="BD245" s="20"/>
      <c r="BE245" s="20"/>
      <c r="BF245" s="20"/>
      <c r="BG245" s="20"/>
      <c r="BH245" s="31"/>
      <c r="BI245" s="31"/>
      <c r="BJ245" s="31"/>
      <c r="BK245" s="31"/>
      <c r="BL245" s="31"/>
      <c r="BM245" s="31"/>
      <c r="BN245" s="31"/>
      <c r="BO245" s="31"/>
      <c r="BP245" s="31"/>
      <c r="BQ245" s="31"/>
      <c r="BR245" s="31"/>
      <c r="BS245" s="31"/>
      <c r="BT245" s="31"/>
      <c r="BU245" s="31"/>
      <c r="BV245" s="31"/>
      <c r="BW245" s="31"/>
      <c r="BX245" s="31"/>
      <c r="BY245" s="31"/>
      <c r="BZ245" s="31"/>
      <c r="CA245" s="31"/>
      <c r="CB245" s="31"/>
      <c r="CC245" s="31"/>
      <c r="CD245" s="31"/>
      <c r="CE245" s="31"/>
      <c r="CF245" s="31"/>
      <c r="CG245" s="31"/>
      <c r="CH245" s="31"/>
      <c r="CI245" s="31"/>
      <c r="CJ245" s="31"/>
      <c r="CK245" s="31"/>
      <c r="CL245" s="31"/>
      <c r="CM245" s="31"/>
      <c r="CN245" s="31"/>
      <c r="CO245" s="31"/>
      <c r="CP245" s="31"/>
      <c r="CQ245" s="31"/>
      <c r="CR245" s="31"/>
      <c r="CS245" s="31"/>
      <c r="CT245" s="31"/>
      <c r="CU245" s="31"/>
      <c r="CV245" s="31"/>
      <c r="CW245" s="31"/>
      <c r="CX245" s="31"/>
      <c r="CY245" s="31"/>
      <c r="CZ245" s="31"/>
      <c r="DA245" s="31"/>
      <c r="DB245" s="31"/>
      <c r="DC245" s="31"/>
      <c r="DD245" s="31"/>
      <c r="DE245" s="31"/>
      <c r="DF245" s="31"/>
      <c r="DG245" s="31"/>
      <c r="DH245" s="31"/>
      <c r="DI245" s="31"/>
      <c r="DJ245" s="31"/>
      <c r="DK245" s="31"/>
      <c r="DL245" s="31"/>
      <c r="DM245" s="31"/>
      <c r="DN245" s="31">
        <v>11</v>
      </c>
      <c r="DO245" s="31">
        <v>12</v>
      </c>
      <c r="DP245" s="31">
        <v>18</v>
      </c>
      <c r="DQ245" s="31">
        <v>15</v>
      </c>
      <c r="DR245" s="31">
        <v>13</v>
      </c>
      <c r="DS245" s="31">
        <f>INDEX(p,MATCH(1392,dates,0),7)</f>
        <v>11</v>
      </c>
      <c r="DT245" s="26"/>
      <c r="DU245" s="20"/>
      <c r="DV245" s="19"/>
      <c r="DW245" s="5">
        <f>-(D245-$DW$2)/7</f>
        <v>1.4285714285714286</v>
      </c>
    </row>
    <row r="246" spans="1:127" ht="20.25">
      <c r="A246" s="4">
        <v>1393</v>
      </c>
      <c r="B246" s="101"/>
      <c r="C246" s="101"/>
      <c r="D246" s="101">
        <v>42677</v>
      </c>
      <c r="E246" s="20"/>
      <c r="F246" s="20"/>
      <c r="G246" s="20"/>
      <c r="H246" s="4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0"/>
      <c r="Y246" s="20"/>
      <c r="Z246" s="20"/>
      <c r="AA246" s="20"/>
      <c r="AB246" s="20"/>
      <c r="AC246" s="20"/>
      <c r="AD246" s="20"/>
      <c r="AE246" s="20"/>
      <c r="AF246" s="20"/>
      <c r="AG246" s="20"/>
      <c r="AH246" s="20"/>
      <c r="AI246" s="20"/>
      <c r="AJ246" s="20"/>
      <c r="AK246" s="20"/>
      <c r="AL246" s="20"/>
      <c r="AM246" s="20"/>
      <c r="AN246" s="20"/>
      <c r="AO246" s="20"/>
      <c r="AP246" s="20"/>
      <c r="AQ246" s="20"/>
      <c r="AR246" s="20"/>
      <c r="AS246" s="20"/>
      <c r="AT246" s="20"/>
      <c r="AU246" s="20"/>
      <c r="AV246" s="20"/>
      <c r="AW246" s="20"/>
      <c r="AX246" s="20"/>
      <c r="AY246" s="20"/>
      <c r="AZ246" s="20"/>
      <c r="BA246" s="20"/>
      <c r="BB246" s="20"/>
      <c r="BC246" s="20"/>
      <c r="BD246" s="20"/>
      <c r="BE246" s="20"/>
      <c r="BF246" s="20"/>
      <c r="BG246" s="20"/>
      <c r="BH246" s="31"/>
      <c r="BI246" s="31"/>
      <c r="BJ246" s="31"/>
      <c r="BK246" s="31"/>
      <c r="BL246" s="31"/>
      <c r="BM246" s="31"/>
      <c r="BN246" s="31"/>
      <c r="BO246" s="31"/>
      <c r="BP246" s="31"/>
      <c r="BQ246" s="31"/>
      <c r="BR246" s="31"/>
      <c r="BS246" s="31"/>
      <c r="BT246" s="31"/>
      <c r="BU246" s="31"/>
      <c r="BV246" s="31"/>
      <c r="BW246" s="31"/>
      <c r="BX246" s="31"/>
      <c r="BY246" s="31"/>
      <c r="BZ246" s="31"/>
      <c r="CA246" s="31"/>
      <c r="CB246" s="31"/>
      <c r="CC246" s="31"/>
      <c r="CD246" s="31"/>
      <c r="CE246" s="31"/>
      <c r="CF246" s="31"/>
      <c r="CG246" s="31"/>
      <c r="CH246" s="31"/>
      <c r="CI246" s="31"/>
      <c r="CJ246" s="31"/>
      <c r="CK246" s="31"/>
      <c r="CL246" s="31"/>
      <c r="CM246" s="31"/>
      <c r="CN246" s="31"/>
      <c r="CO246" s="31"/>
      <c r="CP246" s="31"/>
      <c r="CQ246" s="31"/>
      <c r="CR246" s="31"/>
      <c r="CS246" s="31"/>
      <c r="CT246" s="31"/>
      <c r="CU246" s="31"/>
      <c r="CV246" s="31"/>
      <c r="CW246" s="31"/>
      <c r="CX246" s="31"/>
      <c r="CY246" s="31"/>
      <c r="CZ246" s="31"/>
      <c r="DA246" s="31"/>
      <c r="DB246" s="31"/>
      <c r="DC246" s="31"/>
      <c r="DD246" s="31"/>
      <c r="DE246" s="31"/>
      <c r="DF246" s="31"/>
      <c r="DG246" s="31"/>
      <c r="DH246" s="31"/>
      <c r="DI246" s="31"/>
      <c r="DJ246" s="31"/>
      <c r="DK246" s="31"/>
      <c r="DL246" s="31"/>
      <c r="DM246" s="31"/>
      <c r="DN246" s="31"/>
      <c r="DO246" s="31">
        <v>7</v>
      </c>
      <c r="DP246" s="31">
        <v>13</v>
      </c>
      <c r="DQ246" s="31">
        <v>11</v>
      </c>
      <c r="DR246" s="31">
        <v>10</v>
      </c>
      <c r="DS246" s="31">
        <f>INDEX(p,MATCH(1393,dates,0),7)</f>
        <v>9</v>
      </c>
      <c r="DT246" s="26"/>
      <c r="DU246" s="20"/>
      <c r="DV246" s="19"/>
      <c r="DW246" s="5">
        <f>-(D246-$DW$2)/7</f>
        <v>-0.42857142857142855</v>
      </c>
    </row>
    <row r="247" spans="1:127" ht="20.25">
      <c r="A247" s="4">
        <v>1394</v>
      </c>
      <c r="B247" s="101"/>
      <c r="C247" s="101"/>
      <c r="D247" s="101">
        <v>42683</v>
      </c>
      <c r="E247" s="20"/>
      <c r="F247" s="20"/>
      <c r="G247" s="20"/>
      <c r="H247" s="4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0"/>
      <c r="Y247" s="20"/>
      <c r="Z247" s="20"/>
      <c r="AA247" s="20"/>
      <c r="AB247" s="20"/>
      <c r="AC247" s="20"/>
      <c r="AD247" s="20"/>
      <c r="AE247" s="20"/>
      <c r="AF247" s="20"/>
      <c r="AG247" s="20"/>
      <c r="AH247" s="20"/>
      <c r="AI247" s="20"/>
      <c r="AJ247" s="20"/>
      <c r="AK247" s="20"/>
      <c r="AL247" s="20"/>
      <c r="AM247" s="20"/>
      <c r="AN247" s="20"/>
      <c r="AO247" s="20"/>
      <c r="AP247" s="20"/>
      <c r="AQ247" s="20"/>
      <c r="AR247" s="20"/>
      <c r="AS247" s="20"/>
      <c r="AT247" s="20"/>
      <c r="AU247" s="20"/>
      <c r="AV247" s="20"/>
      <c r="AW247" s="20"/>
      <c r="AX247" s="20"/>
      <c r="AY247" s="20"/>
      <c r="AZ247" s="20"/>
      <c r="BA247" s="20"/>
      <c r="BB247" s="20"/>
      <c r="BC247" s="20"/>
      <c r="BD247" s="20"/>
      <c r="BE247" s="20"/>
      <c r="BF247" s="20"/>
      <c r="BG247" s="20"/>
      <c r="BH247" s="31"/>
      <c r="BI247" s="31"/>
      <c r="BJ247" s="31"/>
      <c r="BK247" s="31"/>
      <c r="BL247" s="31"/>
      <c r="BM247" s="31"/>
      <c r="BN247" s="31"/>
      <c r="BO247" s="31"/>
      <c r="BP247" s="31"/>
      <c r="BQ247" s="31"/>
      <c r="BR247" s="31"/>
      <c r="BS247" s="31"/>
      <c r="BT247" s="31"/>
      <c r="BU247" s="31"/>
      <c r="BV247" s="31"/>
      <c r="BW247" s="31"/>
      <c r="BX247" s="31"/>
      <c r="BY247" s="31"/>
      <c r="BZ247" s="31"/>
      <c r="CA247" s="31"/>
      <c r="CB247" s="31"/>
      <c r="CC247" s="31"/>
      <c r="CD247" s="31"/>
      <c r="CE247" s="31"/>
      <c r="CF247" s="31"/>
      <c r="CG247" s="31"/>
      <c r="CH247" s="31"/>
      <c r="CI247" s="31"/>
      <c r="CJ247" s="31"/>
      <c r="CK247" s="31"/>
      <c r="CL247" s="31"/>
      <c r="CM247" s="31"/>
      <c r="CN247" s="31"/>
      <c r="CO247" s="31"/>
      <c r="CP247" s="31"/>
      <c r="CQ247" s="31"/>
      <c r="CR247" s="31"/>
      <c r="CS247" s="31"/>
      <c r="CT247" s="31"/>
      <c r="CU247" s="31"/>
      <c r="CV247" s="31"/>
      <c r="CW247" s="31"/>
      <c r="CX247" s="31"/>
      <c r="CY247" s="31"/>
      <c r="CZ247" s="31"/>
      <c r="DA247" s="31"/>
      <c r="DB247" s="31"/>
      <c r="DC247" s="31"/>
      <c r="DD247" s="31"/>
      <c r="DE247" s="31"/>
      <c r="DF247" s="31"/>
      <c r="DG247" s="31"/>
      <c r="DH247" s="31"/>
      <c r="DI247" s="31"/>
      <c r="DJ247" s="31"/>
      <c r="DK247" s="31"/>
      <c r="DL247" s="31"/>
      <c r="DM247" s="31"/>
      <c r="DN247" s="31"/>
      <c r="DO247" s="31"/>
      <c r="DP247" s="31">
        <v>9</v>
      </c>
      <c r="DQ247" s="31">
        <v>11</v>
      </c>
      <c r="DR247" s="31">
        <v>8</v>
      </c>
      <c r="DS247" s="31">
        <f>INDEX(p,MATCH(1394,dates,0),7)</f>
        <v>7</v>
      </c>
      <c r="DT247" s="26"/>
      <c r="DU247" s="20"/>
      <c r="DV247" s="19"/>
      <c r="DW247" s="5"/>
    </row>
    <row r="248" spans="1:127" ht="20.25">
      <c r="A248" s="4">
        <v>1395</v>
      </c>
      <c r="B248" s="101"/>
      <c r="C248" s="101"/>
      <c r="D248" s="101"/>
      <c r="E248" s="20"/>
      <c r="F248" s="20"/>
      <c r="G248" s="20"/>
      <c r="H248" s="4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0"/>
      <c r="Y248" s="20"/>
      <c r="Z248" s="20"/>
      <c r="AA248" s="20"/>
      <c r="AB248" s="20"/>
      <c r="AC248" s="20"/>
      <c r="AD248" s="20"/>
      <c r="AE248" s="20"/>
      <c r="AF248" s="20"/>
      <c r="AG248" s="20"/>
      <c r="AH248" s="20"/>
      <c r="AI248" s="20"/>
      <c r="AJ248" s="20"/>
      <c r="AK248" s="20"/>
      <c r="AL248" s="20"/>
      <c r="AM248" s="20"/>
      <c r="AN248" s="20"/>
      <c r="AO248" s="20"/>
      <c r="AP248" s="20"/>
      <c r="AQ248" s="20"/>
      <c r="AR248" s="20"/>
      <c r="AS248" s="20"/>
      <c r="AT248" s="20"/>
      <c r="AU248" s="20"/>
      <c r="AV248" s="20"/>
      <c r="AW248" s="20"/>
      <c r="AX248" s="20"/>
      <c r="AY248" s="20"/>
      <c r="AZ248" s="20"/>
      <c r="BA248" s="20"/>
      <c r="BB248" s="20"/>
      <c r="BC248" s="20"/>
      <c r="BD248" s="20"/>
      <c r="BE248" s="20"/>
      <c r="BF248" s="20"/>
      <c r="BG248" s="20"/>
      <c r="BH248" s="31"/>
      <c r="BI248" s="31"/>
      <c r="BJ248" s="31"/>
      <c r="BK248" s="31"/>
      <c r="BL248" s="31"/>
      <c r="BM248" s="31"/>
      <c r="BN248" s="31"/>
      <c r="BO248" s="31"/>
      <c r="BP248" s="31"/>
      <c r="BQ248" s="31"/>
      <c r="BR248" s="31"/>
      <c r="BS248" s="31"/>
      <c r="BT248" s="31"/>
      <c r="BU248" s="31"/>
      <c r="BV248" s="31"/>
      <c r="BW248" s="31"/>
      <c r="BX248" s="31"/>
      <c r="BY248" s="31"/>
      <c r="BZ248" s="31"/>
      <c r="CA248" s="31"/>
      <c r="CB248" s="31"/>
      <c r="CC248" s="31"/>
      <c r="CD248" s="31"/>
      <c r="CE248" s="31"/>
      <c r="CF248" s="31"/>
      <c r="CG248" s="31"/>
      <c r="CH248" s="31"/>
      <c r="CI248" s="31"/>
      <c r="CJ248" s="31"/>
      <c r="CK248" s="31"/>
      <c r="CL248" s="31"/>
      <c r="CM248" s="31"/>
      <c r="CN248" s="31"/>
      <c r="CO248" s="31"/>
      <c r="CP248" s="31"/>
      <c r="CQ248" s="31"/>
      <c r="CR248" s="31"/>
      <c r="CS248" s="31"/>
      <c r="CT248" s="31"/>
      <c r="CU248" s="31"/>
      <c r="CV248" s="31"/>
      <c r="CW248" s="31"/>
      <c r="CX248" s="31"/>
      <c r="CY248" s="31"/>
      <c r="CZ248" s="31"/>
      <c r="DA248" s="31"/>
      <c r="DB248" s="31"/>
      <c r="DC248" s="31"/>
      <c r="DD248" s="31"/>
      <c r="DE248" s="31"/>
      <c r="DF248" s="31"/>
      <c r="DG248" s="31"/>
      <c r="DH248" s="31"/>
      <c r="DI248" s="31"/>
      <c r="DJ248" s="31"/>
      <c r="DK248" s="31"/>
      <c r="DL248" s="31"/>
      <c r="DM248" s="31"/>
      <c r="DN248" s="31"/>
      <c r="DO248" s="31"/>
      <c r="DP248" s="31">
        <v>7</v>
      </c>
      <c r="DQ248" s="31">
        <v>11</v>
      </c>
      <c r="DR248" s="31">
        <v>11</v>
      </c>
      <c r="DS248" s="31">
        <f>INDEX(p,MATCH(1395,dates,0),7)</f>
        <v>12</v>
      </c>
      <c r="DT248" s="26"/>
      <c r="DU248" s="20"/>
      <c r="DV248" s="19"/>
      <c r="DW248" s="5"/>
    </row>
    <row r="249" spans="1:127" ht="20.25">
      <c r="A249" s="4">
        <v>1396</v>
      </c>
      <c r="B249" s="101"/>
      <c r="C249" s="101"/>
      <c r="D249" s="101"/>
      <c r="E249" s="20"/>
      <c r="F249" s="20"/>
      <c r="G249" s="20"/>
      <c r="H249" s="4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0"/>
      <c r="Y249" s="20"/>
      <c r="Z249" s="20"/>
      <c r="AA249" s="20"/>
      <c r="AB249" s="20"/>
      <c r="AC249" s="20"/>
      <c r="AD249" s="20"/>
      <c r="AE249" s="20"/>
      <c r="AF249" s="20"/>
      <c r="AG249" s="20"/>
      <c r="AH249" s="20"/>
      <c r="AI249" s="20"/>
      <c r="AJ249" s="20"/>
      <c r="AK249" s="20"/>
      <c r="AL249" s="20"/>
      <c r="AM249" s="20"/>
      <c r="AN249" s="20"/>
      <c r="AO249" s="20"/>
      <c r="AP249" s="20"/>
      <c r="AQ249" s="20"/>
      <c r="AR249" s="20"/>
      <c r="AS249" s="20"/>
      <c r="AT249" s="20"/>
      <c r="AU249" s="20"/>
      <c r="AV249" s="20"/>
      <c r="AW249" s="20"/>
      <c r="AX249" s="20"/>
      <c r="AY249" s="20"/>
      <c r="AZ249" s="20"/>
      <c r="BA249" s="20"/>
      <c r="BB249" s="20"/>
      <c r="BC249" s="20"/>
      <c r="BD249" s="20"/>
      <c r="BE249" s="20"/>
      <c r="BF249" s="20"/>
      <c r="BG249" s="20"/>
      <c r="BH249" s="31"/>
      <c r="BI249" s="31"/>
      <c r="BJ249" s="31"/>
      <c r="BK249" s="31"/>
      <c r="BL249" s="31"/>
      <c r="BM249" s="31"/>
      <c r="BN249" s="31"/>
      <c r="BO249" s="31"/>
      <c r="BP249" s="31"/>
      <c r="BQ249" s="31"/>
      <c r="BR249" s="31"/>
      <c r="BS249" s="31"/>
      <c r="BT249" s="31"/>
      <c r="BU249" s="31"/>
      <c r="BV249" s="31"/>
      <c r="BW249" s="31"/>
      <c r="BX249" s="31"/>
      <c r="BY249" s="31"/>
      <c r="BZ249" s="31"/>
      <c r="CA249" s="31"/>
      <c r="CB249" s="31"/>
      <c r="CC249" s="31"/>
      <c r="CD249" s="31"/>
      <c r="CE249" s="31"/>
      <c r="CF249" s="31"/>
      <c r="CG249" s="31"/>
      <c r="CH249" s="31"/>
      <c r="CI249" s="31"/>
      <c r="CJ249" s="31"/>
      <c r="CK249" s="31"/>
      <c r="CL249" s="31"/>
      <c r="CM249" s="31"/>
      <c r="CN249" s="31"/>
      <c r="CO249" s="31"/>
      <c r="CP249" s="31"/>
      <c r="CQ249" s="31"/>
      <c r="CR249" s="31"/>
      <c r="CS249" s="31"/>
      <c r="CT249" s="31"/>
      <c r="CU249" s="31"/>
      <c r="CV249" s="31"/>
      <c r="CW249" s="31"/>
      <c r="CX249" s="31"/>
      <c r="CY249" s="31"/>
      <c r="CZ249" s="31"/>
      <c r="DA249" s="31"/>
      <c r="DB249" s="31"/>
      <c r="DC249" s="31"/>
      <c r="DD249" s="31"/>
      <c r="DE249" s="31"/>
      <c r="DF249" s="31"/>
      <c r="DG249" s="31"/>
      <c r="DH249" s="31"/>
      <c r="DI249" s="31"/>
      <c r="DJ249" s="31"/>
      <c r="DK249" s="31"/>
      <c r="DL249" s="31"/>
      <c r="DM249" s="31"/>
      <c r="DN249" s="31"/>
      <c r="DO249" s="31"/>
      <c r="DP249" s="31"/>
      <c r="DQ249" s="31">
        <v>15</v>
      </c>
      <c r="DR249" s="31">
        <v>14</v>
      </c>
      <c r="DS249" s="31">
        <f>INDEX(p,MATCH(1396,dates,0),7)</f>
        <v>17</v>
      </c>
      <c r="DT249" s="26"/>
      <c r="DU249" s="20"/>
      <c r="DV249" s="19"/>
      <c r="DW249" s="5"/>
    </row>
    <row r="250" spans="1:127" ht="20.25">
      <c r="A250" s="4">
        <v>1214</v>
      </c>
      <c r="B250" s="101"/>
      <c r="C250" s="101"/>
      <c r="D250" s="101"/>
      <c r="E250" s="20"/>
      <c r="F250" s="20"/>
      <c r="G250" s="20"/>
      <c r="H250" s="4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0"/>
      <c r="Y250" s="20"/>
      <c r="Z250" s="20"/>
      <c r="AA250" s="20"/>
      <c r="AB250" s="20"/>
      <c r="AC250" s="20"/>
      <c r="AD250" s="20"/>
      <c r="AE250" s="20"/>
      <c r="AF250" s="20"/>
      <c r="AG250" s="20"/>
      <c r="AH250" s="20"/>
      <c r="AI250" s="20"/>
      <c r="AJ250" s="20"/>
      <c r="AK250" s="20"/>
      <c r="AL250" s="20"/>
      <c r="AM250" s="20"/>
      <c r="AN250" s="20"/>
      <c r="AO250" s="20"/>
      <c r="AP250" s="20"/>
      <c r="AQ250" s="20"/>
      <c r="AR250" s="20"/>
      <c r="AS250" s="20"/>
      <c r="AT250" s="20"/>
      <c r="AU250" s="20"/>
      <c r="AV250" s="20"/>
      <c r="AW250" s="20"/>
      <c r="AX250" s="20"/>
      <c r="AY250" s="20"/>
      <c r="AZ250" s="20"/>
      <c r="BA250" s="20"/>
      <c r="BB250" s="20"/>
      <c r="BC250" s="20"/>
      <c r="BD250" s="20"/>
      <c r="BE250" s="20"/>
      <c r="BF250" s="20"/>
      <c r="BG250" s="20"/>
      <c r="BH250" s="31"/>
      <c r="BI250" s="31"/>
      <c r="BJ250" s="31"/>
      <c r="BK250" s="31"/>
      <c r="BL250" s="31"/>
      <c r="BM250" s="31"/>
      <c r="BN250" s="31"/>
      <c r="BO250" s="31"/>
      <c r="BP250" s="31"/>
      <c r="BQ250" s="31"/>
      <c r="BR250" s="31"/>
      <c r="BS250" s="31"/>
      <c r="BT250" s="31"/>
      <c r="BU250" s="31"/>
      <c r="BV250" s="31"/>
      <c r="BW250" s="31"/>
      <c r="BX250" s="31"/>
      <c r="BY250" s="31"/>
      <c r="BZ250" s="31"/>
      <c r="CA250" s="31"/>
      <c r="CB250" s="31"/>
      <c r="CC250" s="31"/>
      <c r="CD250" s="31"/>
      <c r="CE250" s="31"/>
      <c r="CF250" s="31"/>
      <c r="CG250" s="31"/>
      <c r="CH250" s="31"/>
      <c r="CI250" s="31"/>
      <c r="CJ250" s="31"/>
      <c r="CK250" s="31"/>
      <c r="CL250" s="31"/>
      <c r="CM250" s="31"/>
      <c r="CN250" s="31"/>
      <c r="CO250" s="31"/>
      <c r="CP250" s="31"/>
      <c r="CQ250" s="31"/>
      <c r="CR250" s="31"/>
      <c r="CS250" s="31"/>
      <c r="CT250" s="31"/>
      <c r="CU250" s="31"/>
      <c r="CV250" s="31"/>
      <c r="CW250" s="31"/>
      <c r="CX250" s="31"/>
      <c r="CY250" s="31"/>
      <c r="CZ250" s="31"/>
      <c r="DA250" s="31"/>
      <c r="DB250" s="31"/>
      <c r="DC250" s="31"/>
      <c r="DD250" s="31"/>
      <c r="DE250" s="31"/>
      <c r="DF250" s="31"/>
      <c r="DG250" s="31"/>
      <c r="DH250" s="31"/>
      <c r="DI250" s="31"/>
      <c r="DJ250" s="31"/>
      <c r="DK250" s="31"/>
      <c r="DL250" s="31"/>
      <c r="DM250" s="31"/>
      <c r="DN250" s="31"/>
      <c r="DO250" s="31"/>
      <c r="DP250" s="31"/>
      <c r="DQ250" s="31"/>
      <c r="DR250" s="31">
        <v>11</v>
      </c>
      <c r="DS250" s="31">
        <f>INDEX(p,MATCH(1214,dates,0),7)</f>
        <v>11</v>
      </c>
      <c r="DT250" s="26"/>
      <c r="DU250" s="20"/>
      <c r="DV250" s="19"/>
      <c r="DW250" s="5"/>
    </row>
    <row r="251" spans="1:127" ht="20.25">
      <c r="A251" s="4">
        <v>1397</v>
      </c>
      <c r="B251" s="101"/>
      <c r="C251" s="101"/>
      <c r="D251" s="101"/>
      <c r="E251" s="20"/>
      <c r="F251" s="20"/>
      <c r="G251" s="20"/>
      <c r="H251" s="4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0"/>
      <c r="Y251" s="20"/>
      <c r="Z251" s="20"/>
      <c r="AA251" s="20"/>
      <c r="AB251" s="20"/>
      <c r="AC251" s="20"/>
      <c r="AD251" s="20"/>
      <c r="AE251" s="20"/>
      <c r="AF251" s="20"/>
      <c r="AG251" s="20"/>
      <c r="AH251" s="20"/>
      <c r="AI251" s="20"/>
      <c r="AJ251" s="20"/>
      <c r="AK251" s="20"/>
      <c r="AL251" s="20"/>
      <c r="AM251" s="20"/>
      <c r="AN251" s="20"/>
      <c r="AO251" s="20"/>
      <c r="AP251" s="20"/>
      <c r="AQ251" s="20"/>
      <c r="AR251" s="20"/>
      <c r="AS251" s="20"/>
      <c r="AT251" s="20"/>
      <c r="AU251" s="20"/>
      <c r="AV251" s="20"/>
      <c r="AW251" s="20"/>
      <c r="AX251" s="20"/>
      <c r="AY251" s="20"/>
      <c r="AZ251" s="20"/>
      <c r="BA251" s="20"/>
      <c r="BB251" s="20"/>
      <c r="BC251" s="20"/>
      <c r="BD251" s="20"/>
      <c r="BE251" s="20"/>
      <c r="BF251" s="20"/>
      <c r="BG251" s="20"/>
      <c r="BH251" s="31"/>
      <c r="BI251" s="31"/>
      <c r="BJ251" s="31"/>
      <c r="BK251" s="31"/>
      <c r="BL251" s="31"/>
      <c r="BM251" s="31"/>
      <c r="BN251" s="31"/>
      <c r="BO251" s="31"/>
      <c r="BP251" s="31"/>
      <c r="BQ251" s="31"/>
      <c r="BR251" s="31"/>
      <c r="BS251" s="31"/>
      <c r="BT251" s="31"/>
      <c r="BU251" s="31"/>
      <c r="BV251" s="31"/>
      <c r="BW251" s="31"/>
      <c r="BX251" s="31"/>
      <c r="BY251" s="31"/>
      <c r="BZ251" s="31"/>
      <c r="CA251" s="31"/>
      <c r="CB251" s="31"/>
      <c r="CC251" s="31"/>
      <c r="CD251" s="31"/>
      <c r="CE251" s="31"/>
      <c r="CF251" s="31"/>
      <c r="CG251" s="31"/>
      <c r="CH251" s="31"/>
      <c r="CI251" s="31"/>
      <c r="CJ251" s="31"/>
      <c r="CK251" s="31"/>
      <c r="CL251" s="31"/>
      <c r="CM251" s="31"/>
      <c r="CN251" s="31"/>
      <c r="CO251" s="31"/>
      <c r="CP251" s="31"/>
      <c r="CQ251" s="31"/>
      <c r="CR251" s="31"/>
      <c r="CS251" s="31"/>
      <c r="CT251" s="31"/>
      <c r="CU251" s="31"/>
      <c r="CV251" s="31"/>
      <c r="CW251" s="31"/>
      <c r="CX251" s="31"/>
      <c r="CY251" s="31"/>
      <c r="CZ251" s="31"/>
      <c r="DA251" s="31"/>
      <c r="DB251" s="31"/>
      <c r="DC251" s="31"/>
      <c r="DD251" s="31"/>
      <c r="DE251" s="31"/>
      <c r="DF251" s="31"/>
      <c r="DG251" s="31"/>
      <c r="DH251" s="31"/>
      <c r="DI251" s="31"/>
      <c r="DJ251" s="31"/>
      <c r="DK251" s="31"/>
      <c r="DL251" s="31"/>
      <c r="DM251" s="31"/>
      <c r="DN251" s="31"/>
      <c r="DO251" s="31"/>
      <c r="DP251" s="31"/>
      <c r="DQ251" s="31"/>
      <c r="DR251" s="31">
        <v>9</v>
      </c>
      <c r="DS251" s="31">
        <f>INDEX(p,MATCH(1397,dates,0),7)</f>
        <v>12</v>
      </c>
      <c r="DT251" s="26"/>
      <c r="DU251" s="20"/>
      <c r="DV251" s="19"/>
      <c r="DW251" s="5"/>
    </row>
    <row r="252" spans="1:127" ht="20.25">
      <c r="A252" s="4">
        <v>1398</v>
      </c>
      <c r="B252" s="101"/>
      <c r="C252" s="101"/>
      <c r="D252" s="101"/>
      <c r="E252" s="20"/>
      <c r="F252" s="20"/>
      <c r="G252" s="20"/>
      <c r="H252" s="4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0"/>
      <c r="Y252" s="20"/>
      <c r="Z252" s="20"/>
      <c r="AA252" s="20"/>
      <c r="AB252" s="20"/>
      <c r="AC252" s="20"/>
      <c r="AD252" s="20"/>
      <c r="AE252" s="20"/>
      <c r="AF252" s="20"/>
      <c r="AG252" s="20"/>
      <c r="AH252" s="20"/>
      <c r="AI252" s="20"/>
      <c r="AJ252" s="20"/>
      <c r="AK252" s="20"/>
      <c r="AL252" s="20"/>
      <c r="AM252" s="20"/>
      <c r="AN252" s="20"/>
      <c r="AO252" s="20"/>
      <c r="AP252" s="20"/>
      <c r="AQ252" s="20"/>
      <c r="AR252" s="20"/>
      <c r="AS252" s="20"/>
      <c r="AT252" s="20"/>
      <c r="AU252" s="20"/>
      <c r="AV252" s="20"/>
      <c r="AW252" s="20"/>
      <c r="AX252" s="20"/>
      <c r="AY252" s="20"/>
      <c r="AZ252" s="20"/>
      <c r="BA252" s="20"/>
      <c r="BB252" s="20"/>
      <c r="BC252" s="20"/>
      <c r="BD252" s="20"/>
      <c r="BE252" s="20"/>
      <c r="BF252" s="20"/>
      <c r="BG252" s="20"/>
      <c r="BH252" s="31"/>
      <c r="BI252" s="31"/>
      <c r="BJ252" s="31"/>
      <c r="BK252" s="31"/>
      <c r="BL252" s="31"/>
      <c r="BM252" s="31"/>
      <c r="BN252" s="31"/>
      <c r="BO252" s="31"/>
      <c r="BP252" s="31"/>
      <c r="BQ252" s="31"/>
      <c r="BR252" s="31"/>
      <c r="BS252" s="31"/>
      <c r="BT252" s="31"/>
      <c r="BU252" s="31"/>
      <c r="BV252" s="31"/>
      <c r="BW252" s="31"/>
      <c r="BX252" s="31"/>
      <c r="BY252" s="31"/>
      <c r="BZ252" s="31"/>
      <c r="CA252" s="31"/>
      <c r="CB252" s="31"/>
      <c r="CC252" s="31"/>
      <c r="CD252" s="31"/>
      <c r="CE252" s="31"/>
      <c r="CF252" s="31"/>
      <c r="CG252" s="31"/>
      <c r="CH252" s="31"/>
      <c r="CI252" s="31"/>
      <c r="CJ252" s="31"/>
      <c r="CK252" s="31"/>
      <c r="CL252" s="31"/>
      <c r="CM252" s="31"/>
      <c r="CN252" s="31"/>
      <c r="CO252" s="31"/>
      <c r="CP252" s="31"/>
      <c r="CQ252" s="31"/>
      <c r="CR252" s="31"/>
      <c r="CS252" s="31"/>
      <c r="CT252" s="31"/>
      <c r="CU252" s="31"/>
      <c r="CV252" s="31"/>
      <c r="CW252" s="31"/>
      <c r="CX252" s="31"/>
      <c r="CY252" s="31"/>
      <c r="CZ252" s="31"/>
      <c r="DA252" s="31"/>
      <c r="DB252" s="31"/>
      <c r="DC252" s="31"/>
      <c r="DD252" s="31"/>
      <c r="DE252" s="31"/>
      <c r="DF252" s="31"/>
      <c r="DG252" s="31"/>
      <c r="DH252" s="31"/>
      <c r="DI252" s="31"/>
      <c r="DJ252" s="31"/>
      <c r="DK252" s="31"/>
      <c r="DL252" s="31"/>
      <c r="DM252" s="31"/>
      <c r="DN252" s="31"/>
      <c r="DO252" s="31"/>
      <c r="DP252" s="31"/>
      <c r="DQ252" s="31"/>
      <c r="DR252" s="31">
        <v>18</v>
      </c>
      <c r="DS252" s="31">
        <f>INDEX(p,MATCH(1398,dates,0),7)</f>
        <v>19</v>
      </c>
      <c r="DT252" s="26"/>
      <c r="DU252" s="20"/>
      <c r="DV252" s="19"/>
      <c r="DW252" s="5"/>
    </row>
    <row r="253" spans="1:127" ht="20.25">
      <c r="A253" s="4">
        <v>1399</v>
      </c>
      <c r="B253" s="101"/>
      <c r="C253" s="101"/>
      <c r="D253" s="101"/>
      <c r="E253" s="20"/>
      <c r="F253" s="20"/>
      <c r="G253" s="20"/>
      <c r="H253" s="4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0"/>
      <c r="Y253" s="20"/>
      <c r="Z253" s="20"/>
      <c r="AA253" s="20"/>
      <c r="AB253" s="20"/>
      <c r="AC253" s="20"/>
      <c r="AD253" s="20"/>
      <c r="AE253" s="20"/>
      <c r="AF253" s="20"/>
      <c r="AG253" s="20"/>
      <c r="AH253" s="20"/>
      <c r="AI253" s="20"/>
      <c r="AJ253" s="20"/>
      <c r="AK253" s="20"/>
      <c r="AL253" s="20"/>
      <c r="AM253" s="20"/>
      <c r="AN253" s="20"/>
      <c r="AO253" s="20"/>
      <c r="AP253" s="20"/>
      <c r="AQ253" s="20"/>
      <c r="AR253" s="20"/>
      <c r="AS253" s="20"/>
      <c r="AT253" s="20"/>
      <c r="AU253" s="20"/>
      <c r="AV253" s="20"/>
      <c r="AW253" s="20"/>
      <c r="AX253" s="20"/>
      <c r="AY253" s="20"/>
      <c r="AZ253" s="20"/>
      <c r="BA253" s="20"/>
      <c r="BB253" s="20"/>
      <c r="BC253" s="20"/>
      <c r="BD253" s="20"/>
      <c r="BE253" s="20"/>
      <c r="BF253" s="20"/>
      <c r="BG253" s="20"/>
      <c r="BH253" s="31"/>
      <c r="BI253" s="31"/>
      <c r="BJ253" s="31"/>
      <c r="BK253" s="31"/>
      <c r="BL253" s="31"/>
      <c r="BM253" s="31"/>
      <c r="BN253" s="31"/>
      <c r="BO253" s="31"/>
      <c r="BP253" s="31"/>
      <c r="BQ253" s="31"/>
      <c r="BR253" s="31"/>
      <c r="BS253" s="31"/>
      <c r="BT253" s="31"/>
      <c r="BU253" s="31"/>
      <c r="BV253" s="31"/>
      <c r="BW253" s="31"/>
      <c r="BX253" s="31"/>
      <c r="BY253" s="31"/>
      <c r="BZ253" s="31"/>
      <c r="CA253" s="31"/>
      <c r="CB253" s="31"/>
      <c r="CC253" s="31"/>
      <c r="CD253" s="31"/>
      <c r="CE253" s="31"/>
      <c r="CF253" s="31"/>
      <c r="CG253" s="31"/>
      <c r="CH253" s="31"/>
      <c r="CI253" s="31"/>
      <c r="CJ253" s="31"/>
      <c r="CK253" s="31"/>
      <c r="CL253" s="31"/>
      <c r="CM253" s="31"/>
      <c r="CN253" s="31"/>
      <c r="CO253" s="31"/>
      <c r="CP253" s="31"/>
      <c r="CQ253" s="31"/>
      <c r="CR253" s="31"/>
      <c r="CS253" s="31"/>
      <c r="CT253" s="31"/>
      <c r="CU253" s="31"/>
      <c r="CV253" s="31"/>
      <c r="CW253" s="31"/>
      <c r="CX253" s="31"/>
      <c r="CY253" s="31"/>
      <c r="CZ253" s="31"/>
      <c r="DA253" s="31"/>
      <c r="DB253" s="31"/>
      <c r="DC253" s="31"/>
      <c r="DD253" s="31"/>
      <c r="DE253" s="31"/>
      <c r="DF253" s="31"/>
      <c r="DG253" s="31"/>
      <c r="DH253" s="31"/>
      <c r="DI253" s="31"/>
      <c r="DJ253" s="31"/>
      <c r="DK253" s="31"/>
      <c r="DL253" s="31"/>
      <c r="DM253" s="31"/>
      <c r="DN253" s="31"/>
      <c r="DO253" s="31"/>
      <c r="DP253" s="31"/>
      <c r="DQ253" s="31"/>
      <c r="DR253" s="92"/>
      <c r="DS253" s="92">
        <v>23</v>
      </c>
      <c r="DT253" s="26"/>
      <c r="DU253" s="20"/>
      <c r="DV253" s="19"/>
      <c r="DW253" s="5"/>
    </row>
    <row r="254" spans="1:127" ht="20.25">
      <c r="A254" s="4">
        <v>1400</v>
      </c>
      <c r="B254" s="101"/>
      <c r="C254" s="101"/>
      <c r="D254" s="101"/>
      <c r="E254" s="20"/>
      <c r="F254" s="20"/>
      <c r="G254" s="20"/>
      <c r="H254" s="4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0"/>
      <c r="Y254" s="20"/>
      <c r="Z254" s="20"/>
      <c r="AA254" s="20"/>
      <c r="AB254" s="20"/>
      <c r="AC254" s="20"/>
      <c r="AD254" s="20"/>
      <c r="AE254" s="20"/>
      <c r="AF254" s="20"/>
      <c r="AG254" s="20"/>
      <c r="AH254" s="20"/>
      <c r="AI254" s="20"/>
      <c r="AJ254" s="20"/>
      <c r="AK254" s="20"/>
      <c r="AL254" s="20"/>
      <c r="AM254" s="20"/>
      <c r="AN254" s="20"/>
      <c r="AO254" s="20"/>
      <c r="AP254" s="20"/>
      <c r="AQ254" s="20"/>
      <c r="AR254" s="20"/>
      <c r="AS254" s="20"/>
      <c r="AT254" s="20"/>
      <c r="AU254" s="20"/>
      <c r="AV254" s="20"/>
      <c r="AW254" s="20"/>
      <c r="AX254" s="20"/>
      <c r="AY254" s="20"/>
      <c r="AZ254" s="20"/>
      <c r="BA254" s="20"/>
      <c r="BB254" s="20"/>
      <c r="BC254" s="20"/>
      <c r="BD254" s="20"/>
      <c r="BE254" s="20"/>
      <c r="BF254" s="20"/>
      <c r="BG254" s="20"/>
      <c r="BH254" s="31"/>
      <c r="BI254" s="31"/>
      <c r="BJ254" s="31"/>
      <c r="BK254" s="31"/>
      <c r="BL254" s="31"/>
      <c r="BM254" s="31"/>
      <c r="BN254" s="31"/>
      <c r="BO254" s="31"/>
      <c r="BP254" s="31"/>
      <c r="BQ254" s="31"/>
      <c r="BR254" s="31"/>
      <c r="BS254" s="31"/>
      <c r="BT254" s="31"/>
      <c r="BU254" s="31"/>
      <c r="BV254" s="31"/>
      <c r="BW254" s="31"/>
      <c r="BX254" s="31"/>
      <c r="BY254" s="31"/>
      <c r="BZ254" s="31"/>
      <c r="CA254" s="31"/>
      <c r="CB254" s="31"/>
      <c r="CC254" s="31"/>
      <c r="CD254" s="31"/>
      <c r="CE254" s="31"/>
      <c r="CF254" s="31"/>
      <c r="CG254" s="31"/>
      <c r="CH254" s="31"/>
      <c r="CI254" s="31"/>
      <c r="CJ254" s="31"/>
      <c r="CK254" s="31"/>
      <c r="CL254" s="31"/>
      <c r="CM254" s="31"/>
      <c r="CN254" s="31"/>
      <c r="CO254" s="31"/>
      <c r="CP254" s="31"/>
      <c r="CQ254" s="31"/>
      <c r="CR254" s="31"/>
      <c r="CS254" s="31"/>
      <c r="CT254" s="31"/>
      <c r="CU254" s="31"/>
      <c r="CV254" s="31"/>
      <c r="CW254" s="31"/>
      <c r="CX254" s="31"/>
      <c r="CY254" s="31"/>
      <c r="CZ254" s="31"/>
      <c r="DA254" s="31"/>
      <c r="DB254" s="31"/>
      <c r="DC254" s="31"/>
      <c r="DD254" s="31"/>
      <c r="DE254" s="31"/>
      <c r="DF254" s="31"/>
      <c r="DG254" s="31"/>
      <c r="DH254" s="31"/>
      <c r="DI254" s="31"/>
      <c r="DJ254" s="31"/>
      <c r="DK254" s="31"/>
      <c r="DL254" s="31"/>
      <c r="DM254" s="31"/>
      <c r="DN254" s="31"/>
      <c r="DO254" s="31"/>
      <c r="DP254" s="31"/>
      <c r="DQ254" s="31"/>
      <c r="DR254" s="92"/>
      <c r="DS254" s="92">
        <v>24</v>
      </c>
      <c r="DT254" s="26"/>
      <c r="DU254" s="20"/>
      <c r="DV254" s="19"/>
      <c r="DW254" s="5"/>
    </row>
    <row r="255" spans="1:127" ht="20.25">
      <c r="A255" s="4">
        <v>1420</v>
      </c>
      <c r="B255" s="101"/>
      <c r="C255" s="101"/>
      <c r="D255" s="101"/>
      <c r="E255" s="20"/>
      <c r="F255" s="20"/>
      <c r="G255" s="20"/>
      <c r="H255" s="4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0"/>
      <c r="Y255" s="20"/>
      <c r="Z255" s="20"/>
      <c r="AA255" s="20"/>
      <c r="AB255" s="20"/>
      <c r="AC255" s="20"/>
      <c r="AD255" s="20"/>
      <c r="AE255" s="20"/>
      <c r="AF255" s="20"/>
      <c r="AG255" s="20"/>
      <c r="AH255" s="20"/>
      <c r="AI255" s="20"/>
      <c r="AJ255" s="20"/>
      <c r="AK255" s="20"/>
      <c r="AL255" s="20"/>
      <c r="AM255" s="20"/>
      <c r="AN255" s="20"/>
      <c r="AO255" s="20"/>
      <c r="AP255" s="20"/>
      <c r="AQ255" s="20"/>
      <c r="AR255" s="20"/>
      <c r="AS255" s="20"/>
      <c r="AT255" s="20"/>
      <c r="AU255" s="20"/>
      <c r="AV255" s="20"/>
      <c r="AW255" s="20"/>
      <c r="AX255" s="20"/>
      <c r="AY255" s="20"/>
      <c r="AZ255" s="20"/>
      <c r="BA255" s="20"/>
      <c r="BB255" s="20"/>
      <c r="BC255" s="20"/>
      <c r="BD255" s="20"/>
      <c r="BE255" s="20"/>
      <c r="BF255" s="20"/>
      <c r="BG255" s="20"/>
      <c r="BH255" s="31"/>
      <c r="BI255" s="31"/>
      <c r="BJ255" s="31"/>
      <c r="BK255" s="31"/>
      <c r="BL255" s="31"/>
      <c r="BM255" s="31"/>
      <c r="BN255" s="31"/>
      <c r="BO255" s="31"/>
      <c r="BP255" s="31"/>
      <c r="BQ255" s="31"/>
      <c r="BR255" s="31"/>
      <c r="BS255" s="31"/>
      <c r="BT255" s="31"/>
      <c r="BU255" s="31"/>
      <c r="BV255" s="31"/>
      <c r="BW255" s="31"/>
      <c r="BX255" s="31"/>
      <c r="BY255" s="31"/>
      <c r="BZ255" s="31"/>
      <c r="CA255" s="31"/>
      <c r="CB255" s="31"/>
      <c r="CC255" s="31"/>
      <c r="CD255" s="31"/>
      <c r="CE255" s="31"/>
      <c r="CF255" s="31"/>
      <c r="CG255" s="31"/>
      <c r="CH255" s="31"/>
      <c r="CI255" s="31"/>
      <c r="CJ255" s="31"/>
      <c r="CK255" s="31"/>
      <c r="CL255" s="31"/>
      <c r="CM255" s="31"/>
      <c r="CN255" s="31"/>
      <c r="CO255" s="31"/>
      <c r="CP255" s="31"/>
      <c r="CQ255" s="31"/>
      <c r="CR255" s="31"/>
      <c r="CS255" s="31"/>
      <c r="CT255" s="31"/>
      <c r="CU255" s="31"/>
      <c r="CV255" s="31"/>
      <c r="CW255" s="31"/>
      <c r="CX255" s="31"/>
      <c r="CY255" s="31"/>
      <c r="CZ255" s="31"/>
      <c r="DA255" s="31"/>
      <c r="DB255" s="31"/>
      <c r="DC255" s="31"/>
      <c r="DD255" s="31"/>
      <c r="DE255" s="31"/>
      <c r="DF255" s="31"/>
      <c r="DG255" s="31"/>
      <c r="DH255" s="31"/>
      <c r="DI255" s="31"/>
      <c r="DJ255" s="31"/>
      <c r="DK255" s="31"/>
      <c r="DL255" s="31"/>
      <c r="DM255" s="31"/>
      <c r="DN255" s="31"/>
      <c r="DO255" s="31"/>
      <c r="DP255" s="31"/>
      <c r="DQ255" s="31"/>
      <c r="DR255" s="92"/>
      <c r="DS255" s="92">
        <v>15</v>
      </c>
      <c r="DT255" s="26"/>
      <c r="DU255" s="20"/>
      <c r="DV255" s="19"/>
      <c r="DW255" s="5"/>
    </row>
    <row r="256" spans="1:127" ht="20.25">
      <c r="A256" s="4">
        <v>1421</v>
      </c>
      <c r="B256" s="101"/>
      <c r="C256" s="101"/>
      <c r="D256" s="101"/>
      <c r="E256" s="20"/>
      <c r="F256" s="20"/>
      <c r="G256" s="20"/>
      <c r="H256" s="4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0"/>
      <c r="Y256" s="20"/>
      <c r="Z256" s="20"/>
      <c r="AA256" s="20"/>
      <c r="AB256" s="20"/>
      <c r="AC256" s="20"/>
      <c r="AD256" s="20"/>
      <c r="AE256" s="20"/>
      <c r="AF256" s="20"/>
      <c r="AG256" s="20"/>
      <c r="AH256" s="20"/>
      <c r="AI256" s="20"/>
      <c r="AJ256" s="20"/>
      <c r="AK256" s="20"/>
      <c r="AL256" s="20"/>
      <c r="AM256" s="20"/>
      <c r="AN256" s="20"/>
      <c r="AO256" s="20"/>
      <c r="AP256" s="20"/>
      <c r="AQ256" s="20"/>
      <c r="AR256" s="20"/>
      <c r="AS256" s="20"/>
      <c r="AT256" s="20"/>
      <c r="AU256" s="20"/>
      <c r="AV256" s="20"/>
      <c r="AW256" s="20"/>
      <c r="AX256" s="20"/>
      <c r="AY256" s="20"/>
      <c r="AZ256" s="20"/>
      <c r="BA256" s="20"/>
      <c r="BB256" s="20"/>
      <c r="BC256" s="20"/>
      <c r="BD256" s="20"/>
      <c r="BE256" s="20"/>
      <c r="BF256" s="20"/>
      <c r="BG256" s="20"/>
      <c r="BH256" s="31"/>
      <c r="BI256" s="31"/>
      <c r="BJ256" s="31"/>
      <c r="BK256" s="31"/>
      <c r="BL256" s="31"/>
      <c r="BM256" s="31"/>
      <c r="BN256" s="31"/>
      <c r="BO256" s="31"/>
      <c r="BP256" s="31"/>
      <c r="BQ256" s="31"/>
      <c r="BR256" s="31"/>
      <c r="BS256" s="31"/>
      <c r="BT256" s="31"/>
      <c r="BU256" s="31"/>
      <c r="BV256" s="31"/>
      <c r="BW256" s="31"/>
      <c r="BX256" s="31"/>
      <c r="BY256" s="31"/>
      <c r="BZ256" s="31"/>
      <c r="CA256" s="31"/>
      <c r="CB256" s="31"/>
      <c r="CC256" s="31"/>
      <c r="CD256" s="31"/>
      <c r="CE256" s="31"/>
      <c r="CF256" s="31"/>
      <c r="CG256" s="31"/>
      <c r="CH256" s="31"/>
      <c r="CI256" s="31"/>
      <c r="CJ256" s="31"/>
      <c r="CK256" s="31"/>
      <c r="CL256" s="31"/>
      <c r="CM256" s="31"/>
      <c r="CN256" s="31"/>
      <c r="CO256" s="31"/>
      <c r="CP256" s="31"/>
      <c r="CQ256" s="31"/>
      <c r="CR256" s="31"/>
      <c r="CS256" s="31"/>
      <c r="CT256" s="31"/>
      <c r="CU256" s="31"/>
      <c r="CV256" s="31"/>
      <c r="CW256" s="31"/>
      <c r="CX256" s="31"/>
      <c r="CY256" s="31"/>
      <c r="CZ256" s="31"/>
      <c r="DA256" s="31"/>
      <c r="DB256" s="31"/>
      <c r="DC256" s="31"/>
      <c r="DD256" s="31"/>
      <c r="DE256" s="31"/>
      <c r="DF256" s="31"/>
      <c r="DG256" s="31"/>
      <c r="DH256" s="31"/>
      <c r="DI256" s="31"/>
      <c r="DJ256" s="31"/>
      <c r="DK256" s="31"/>
      <c r="DL256" s="31"/>
      <c r="DM256" s="31"/>
      <c r="DN256" s="31"/>
      <c r="DO256" s="31"/>
      <c r="DP256" s="31"/>
      <c r="DQ256" s="31"/>
      <c r="DR256" s="92"/>
      <c r="DS256" s="92">
        <v>15</v>
      </c>
      <c r="DT256" s="26"/>
      <c r="DU256" s="20"/>
      <c r="DV256" s="19"/>
      <c r="DW256" s="5"/>
    </row>
    <row r="257" spans="1:153" ht="20.25">
      <c r="A257" s="4">
        <v>1422</v>
      </c>
      <c r="B257" s="101"/>
      <c r="C257" s="101"/>
      <c r="D257" s="101"/>
      <c r="E257" s="20"/>
      <c r="F257" s="20"/>
      <c r="G257" s="20"/>
      <c r="H257" s="4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0"/>
      <c r="Y257" s="20"/>
      <c r="Z257" s="20"/>
      <c r="AA257" s="20"/>
      <c r="AB257" s="20"/>
      <c r="AC257" s="20"/>
      <c r="AD257" s="20"/>
      <c r="AE257" s="20"/>
      <c r="AF257" s="20"/>
      <c r="AG257" s="20"/>
      <c r="AH257" s="20"/>
      <c r="AI257" s="20"/>
      <c r="AJ257" s="20"/>
      <c r="AK257" s="20"/>
      <c r="AL257" s="20"/>
      <c r="AM257" s="20"/>
      <c r="AN257" s="20"/>
      <c r="AO257" s="20"/>
      <c r="AP257" s="20"/>
      <c r="AQ257" s="20"/>
      <c r="AR257" s="20"/>
      <c r="AS257" s="20"/>
      <c r="AT257" s="20"/>
      <c r="AU257" s="20"/>
      <c r="AV257" s="20"/>
      <c r="AW257" s="20"/>
      <c r="AX257" s="20"/>
      <c r="AY257" s="20"/>
      <c r="AZ257" s="20"/>
      <c r="BA257" s="20"/>
      <c r="BB257" s="20"/>
      <c r="BC257" s="20"/>
      <c r="BD257" s="20"/>
      <c r="BE257" s="20"/>
      <c r="BF257" s="20"/>
      <c r="BG257" s="20"/>
      <c r="BH257" s="31"/>
      <c r="BI257" s="31"/>
      <c r="BJ257" s="31"/>
      <c r="BK257" s="31"/>
      <c r="BL257" s="31"/>
      <c r="BM257" s="31"/>
      <c r="BN257" s="31"/>
      <c r="BO257" s="31"/>
      <c r="BP257" s="31"/>
      <c r="BQ257" s="31"/>
      <c r="BR257" s="31"/>
      <c r="BS257" s="31"/>
      <c r="BT257" s="31"/>
      <c r="BU257" s="31"/>
      <c r="BV257" s="31"/>
      <c r="BW257" s="31"/>
      <c r="BX257" s="31"/>
      <c r="BY257" s="31"/>
      <c r="BZ257" s="31"/>
      <c r="CA257" s="31"/>
      <c r="CB257" s="31"/>
      <c r="CC257" s="31"/>
      <c r="CD257" s="31"/>
      <c r="CE257" s="31"/>
      <c r="CF257" s="31"/>
      <c r="CG257" s="31"/>
      <c r="CH257" s="31"/>
      <c r="CI257" s="31"/>
      <c r="CJ257" s="31"/>
      <c r="CK257" s="31"/>
      <c r="CL257" s="31"/>
      <c r="CM257" s="31"/>
      <c r="CN257" s="31"/>
      <c r="CO257" s="31"/>
      <c r="CP257" s="31"/>
      <c r="CQ257" s="31"/>
      <c r="CR257" s="31"/>
      <c r="CS257" s="31"/>
      <c r="CT257" s="31"/>
      <c r="CU257" s="31"/>
      <c r="CV257" s="31"/>
      <c r="CW257" s="31"/>
      <c r="CX257" s="31"/>
      <c r="CY257" s="31"/>
      <c r="CZ257" s="31"/>
      <c r="DA257" s="31"/>
      <c r="DB257" s="31"/>
      <c r="DC257" s="31"/>
      <c r="DD257" s="31"/>
      <c r="DE257" s="31"/>
      <c r="DF257" s="31"/>
      <c r="DG257" s="31"/>
      <c r="DH257" s="31"/>
      <c r="DI257" s="31"/>
      <c r="DJ257" s="31"/>
      <c r="DK257" s="31"/>
      <c r="DL257" s="31"/>
      <c r="DM257" s="31"/>
      <c r="DN257" s="31"/>
      <c r="DO257" s="31"/>
      <c r="DP257" s="31"/>
      <c r="DQ257" s="31"/>
      <c r="DR257" s="92"/>
      <c r="DS257" s="92">
        <v>15</v>
      </c>
      <c r="DT257" s="26"/>
      <c r="DU257" s="20"/>
      <c r="DV257" s="19"/>
      <c r="DW257" s="5"/>
    </row>
    <row r="258" spans="1:153" ht="20.25">
      <c r="A258" s="4"/>
      <c r="B258" s="100" t="s">
        <v>0</v>
      </c>
      <c r="C258" s="100"/>
      <c r="D258" s="100"/>
      <c r="E258" s="20"/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0"/>
      <c r="Y258" s="20"/>
      <c r="Z258" s="20"/>
      <c r="AA258" s="20"/>
      <c r="AB258" s="20"/>
      <c r="AC258" s="20"/>
      <c r="AD258" s="20"/>
      <c r="AE258" s="20"/>
      <c r="AF258" s="20"/>
      <c r="AG258" s="20"/>
      <c r="AH258" s="20"/>
      <c r="AI258" s="20"/>
      <c r="AJ258" s="20"/>
      <c r="AK258" s="20"/>
      <c r="AL258" s="20"/>
      <c r="AM258" s="20"/>
      <c r="AN258" s="20"/>
      <c r="AO258" s="20"/>
      <c r="AP258" s="20"/>
      <c r="AQ258" s="20"/>
      <c r="AR258" s="20"/>
      <c r="AS258" s="20"/>
      <c r="AT258" s="20"/>
      <c r="AU258" s="20"/>
      <c r="AV258" s="20"/>
      <c r="AW258" s="20"/>
      <c r="AX258" s="20"/>
      <c r="AY258" s="20"/>
      <c r="AZ258" s="20"/>
      <c r="BA258" s="20"/>
      <c r="BB258" s="20"/>
      <c r="BC258" s="20"/>
      <c r="BD258" s="20"/>
      <c r="BE258" s="20"/>
      <c r="BF258" s="20"/>
      <c r="BG258" s="20"/>
      <c r="BH258" s="31"/>
      <c r="BI258" s="31"/>
      <c r="BJ258" s="31"/>
      <c r="BK258" s="31"/>
      <c r="BL258" s="31"/>
      <c r="BM258" s="31"/>
      <c r="BN258" s="31"/>
      <c r="BO258" s="31"/>
      <c r="BP258" s="31"/>
      <c r="BQ258" s="31"/>
      <c r="BR258" s="31"/>
      <c r="BS258" s="31"/>
      <c r="BT258" s="31"/>
      <c r="BU258" s="31"/>
      <c r="BV258" s="31"/>
      <c r="BW258" s="31"/>
      <c r="BX258" s="31"/>
      <c r="BY258" s="31"/>
      <c r="BZ258" s="31"/>
      <c r="CA258" s="31"/>
      <c r="CB258" s="31"/>
      <c r="CC258" s="31"/>
      <c r="CD258" s="31"/>
      <c r="CE258" s="31"/>
      <c r="CF258" s="31"/>
      <c r="CG258" s="31"/>
      <c r="CH258" s="31"/>
      <c r="CI258" s="31"/>
      <c r="CJ258" s="31"/>
      <c r="CK258" s="31"/>
      <c r="CL258" s="31"/>
      <c r="CM258" s="31"/>
      <c r="CN258" s="31"/>
      <c r="CO258" s="31"/>
      <c r="CP258" s="31"/>
      <c r="CQ258" s="31"/>
      <c r="CR258" s="31"/>
      <c r="CS258" s="31"/>
      <c r="CT258" s="31"/>
      <c r="CU258" s="31"/>
      <c r="CV258" s="31"/>
      <c r="CW258" s="31"/>
      <c r="CX258" s="31"/>
      <c r="CY258" s="31"/>
      <c r="CZ258" s="31"/>
      <c r="DA258" s="31"/>
      <c r="DB258" s="31"/>
      <c r="DC258" s="31"/>
      <c r="DD258" s="31"/>
      <c r="DE258" s="31"/>
      <c r="DF258" s="31"/>
      <c r="DG258" s="31"/>
      <c r="DH258" s="31"/>
      <c r="DI258" s="31"/>
      <c r="DJ258" s="31"/>
      <c r="DK258" s="31"/>
      <c r="DL258" s="31"/>
      <c r="DM258" s="31"/>
      <c r="DN258" s="31"/>
      <c r="DO258" s="31"/>
      <c r="DP258" s="31"/>
      <c r="DQ258" s="31"/>
      <c r="DR258" s="31"/>
      <c r="DS258" s="31"/>
      <c r="DT258" s="26"/>
      <c r="DU258" s="20"/>
      <c r="DV258" s="19"/>
      <c r="DW258" s="5"/>
    </row>
    <row r="259" spans="1:153">
      <c r="B259" s="102" t="s">
        <v>0</v>
      </c>
      <c r="C259" s="102"/>
      <c r="D259" s="102"/>
      <c r="E259" s="103"/>
      <c r="F259" s="103"/>
      <c r="G259" s="103"/>
      <c r="H259" s="103"/>
      <c r="I259" s="103"/>
      <c r="J259" s="103"/>
      <c r="K259" s="103"/>
      <c r="L259" s="103"/>
      <c r="M259" s="103"/>
      <c r="N259" s="103"/>
      <c r="O259" s="103"/>
      <c r="P259" s="103"/>
      <c r="Q259" s="103"/>
      <c r="R259" s="103"/>
      <c r="S259" s="103"/>
      <c r="T259" s="103"/>
      <c r="U259" s="103"/>
      <c r="V259" s="103"/>
      <c r="W259" s="103"/>
      <c r="X259" s="103"/>
      <c r="Y259" s="103"/>
      <c r="Z259" s="103"/>
      <c r="AA259" s="103"/>
      <c r="AB259" s="103"/>
      <c r="AC259" s="103"/>
      <c r="AD259" s="103"/>
      <c r="AE259" s="103"/>
      <c r="AF259" s="103"/>
      <c r="AG259" s="103"/>
      <c r="AH259" s="103"/>
      <c r="AI259" s="103"/>
      <c r="AJ259" s="103"/>
      <c r="AK259" s="103"/>
      <c r="AL259" s="103"/>
      <c r="AM259" s="103"/>
      <c r="AN259" s="103"/>
      <c r="AO259" s="103"/>
      <c r="AP259" s="103"/>
      <c r="AQ259" s="103"/>
      <c r="AR259" s="103"/>
      <c r="AS259" s="103"/>
      <c r="AT259" s="103"/>
      <c r="AU259" s="103"/>
      <c r="AV259" s="103"/>
      <c r="AW259" s="103"/>
      <c r="AX259" s="103"/>
      <c r="AY259" s="103"/>
      <c r="AZ259" s="103"/>
      <c r="BA259" s="103"/>
      <c r="BB259" s="103"/>
      <c r="BC259" s="103"/>
      <c r="BD259" s="103"/>
      <c r="BE259" s="103"/>
      <c r="BF259" s="103"/>
      <c r="BG259" s="103"/>
      <c r="BH259" s="103"/>
      <c r="BI259" s="103"/>
      <c r="BJ259" s="103"/>
      <c r="BK259" s="103"/>
      <c r="BL259" s="103"/>
      <c r="BM259" s="103"/>
      <c r="BN259" s="103"/>
      <c r="BO259" s="103"/>
      <c r="BP259" s="103"/>
      <c r="BQ259" s="103"/>
      <c r="BR259" s="103"/>
      <c r="BS259" s="103"/>
      <c r="BT259" s="103"/>
      <c r="BU259" s="103"/>
      <c r="BV259" s="103"/>
      <c r="BW259" s="103"/>
      <c r="BX259" s="103"/>
      <c r="BY259" s="103"/>
      <c r="BZ259" s="103"/>
      <c r="CA259" s="103"/>
      <c r="CB259" s="103"/>
      <c r="CC259" s="103"/>
      <c r="CD259" s="103"/>
      <c r="CE259" s="103"/>
      <c r="CF259" s="103"/>
      <c r="CG259" s="103"/>
      <c r="CH259" s="103"/>
      <c r="CI259" s="103"/>
      <c r="CJ259" s="103"/>
      <c r="CK259" s="103"/>
      <c r="CL259" s="103"/>
      <c r="CM259" s="103"/>
      <c r="CN259" s="103"/>
      <c r="CO259" s="103"/>
      <c r="CP259" s="103"/>
      <c r="CQ259" s="103"/>
      <c r="CR259" s="103"/>
      <c r="CS259" s="103"/>
      <c r="CT259" s="103"/>
      <c r="CU259" s="103"/>
      <c r="CV259" s="103"/>
      <c r="CW259" s="103"/>
      <c r="CX259" s="103"/>
      <c r="CY259" s="103"/>
      <c r="CZ259" s="103"/>
      <c r="DA259" s="103"/>
      <c r="DB259" s="103"/>
      <c r="DC259" s="103"/>
      <c r="DD259" s="103"/>
      <c r="DE259" s="103"/>
      <c r="DF259" s="103"/>
      <c r="DG259" s="103"/>
      <c r="DH259" s="103"/>
      <c r="DI259" s="103"/>
      <c r="DJ259" s="103"/>
      <c r="DK259" s="103"/>
      <c r="DL259" s="103"/>
      <c r="DM259" s="103"/>
      <c r="DN259" s="103"/>
      <c r="DO259" s="103"/>
      <c r="DP259" s="103"/>
      <c r="DQ259" s="103"/>
      <c r="DR259" s="103"/>
      <c r="DS259" s="103"/>
    </row>
    <row r="260" spans="1:153" ht="20.25">
      <c r="A260" s="104" t="s">
        <v>113</v>
      </c>
      <c r="B260" s="105"/>
      <c r="C260" s="105"/>
      <c r="D260" s="105"/>
      <c r="E260" s="35">
        <f t="shared" ref="E260:L260" si="0">SUM(E6:E258)</f>
        <v>423</v>
      </c>
      <c r="F260" s="35">
        <f t="shared" si="0"/>
        <v>374</v>
      </c>
      <c r="G260" s="35">
        <f t="shared" si="0"/>
        <v>332</v>
      </c>
      <c r="H260" s="35">
        <f t="shared" si="0"/>
        <v>323</v>
      </c>
      <c r="I260" s="35">
        <f t="shared" si="0"/>
        <v>328</v>
      </c>
      <c r="J260" s="35">
        <f t="shared" si="0"/>
        <v>306</v>
      </c>
      <c r="K260" s="35">
        <f t="shared" si="0"/>
        <v>304</v>
      </c>
      <c r="L260" s="35">
        <f t="shared" si="0"/>
        <v>291</v>
      </c>
      <c r="M260" s="35"/>
      <c r="N260" s="35">
        <f t="shared" ref="N260:AO260" si="1">SUM(N6:N258)</f>
        <v>307</v>
      </c>
      <c r="O260" s="35">
        <f t="shared" si="1"/>
        <v>316</v>
      </c>
      <c r="P260" s="35">
        <f t="shared" si="1"/>
        <v>327</v>
      </c>
      <c r="Q260" s="35">
        <f t="shared" si="1"/>
        <v>354</v>
      </c>
      <c r="R260" s="35">
        <f t="shared" si="1"/>
        <v>320</v>
      </c>
      <c r="S260" s="35">
        <f t="shared" si="1"/>
        <v>365</v>
      </c>
      <c r="T260" s="35">
        <f t="shared" si="1"/>
        <v>381</v>
      </c>
      <c r="U260" s="35">
        <f t="shared" si="1"/>
        <v>400</v>
      </c>
      <c r="V260" s="35">
        <f t="shared" si="1"/>
        <v>215</v>
      </c>
      <c r="W260" s="35">
        <f t="shared" si="1"/>
        <v>241</v>
      </c>
      <c r="X260" s="35">
        <f t="shared" si="1"/>
        <v>303</v>
      </c>
      <c r="Y260" s="35">
        <f t="shared" si="1"/>
        <v>270</v>
      </c>
      <c r="Z260" s="35">
        <f t="shared" si="1"/>
        <v>180</v>
      </c>
      <c r="AA260" s="35">
        <f t="shared" si="1"/>
        <v>165</v>
      </c>
      <c r="AB260" s="35">
        <f t="shared" si="1"/>
        <v>125</v>
      </c>
      <c r="AC260" s="35">
        <f t="shared" si="1"/>
        <v>78</v>
      </c>
      <c r="AD260" s="35">
        <f t="shared" si="1"/>
        <v>94</v>
      </c>
      <c r="AE260" s="35">
        <f t="shared" si="1"/>
        <v>92</v>
      </c>
      <c r="AF260" s="35">
        <f t="shared" si="1"/>
        <v>104</v>
      </c>
      <c r="AG260" s="35">
        <f t="shared" si="1"/>
        <v>70</v>
      </c>
      <c r="AH260" s="35">
        <f t="shared" si="1"/>
        <v>77</v>
      </c>
      <c r="AI260" s="35">
        <f t="shared" si="1"/>
        <v>70</v>
      </c>
      <c r="AJ260" s="35">
        <f t="shared" si="1"/>
        <v>78</v>
      </c>
      <c r="AK260" s="35">
        <f t="shared" si="1"/>
        <v>99</v>
      </c>
      <c r="AL260" s="35">
        <f t="shared" si="1"/>
        <v>97</v>
      </c>
      <c r="AM260" s="35">
        <f t="shared" si="1"/>
        <v>95</v>
      </c>
      <c r="AN260" s="35">
        <f t="shared" si="1"/>
        <v>147</v>
      </c>
      <c r="AO260" s="35">
        <f t="shared" si="1"/>
        <v>125</v>
      </c>
      <c r="AP260" s="35"/>
      <c r="AQ260" s="35">
        <f t="shared" ref="AQ260:BQ260" si="2">SUM(AQ6:AQ258)</f>
        <v>138</v>
      </c>
      <c r="AR260" s="35">
        <f t="shared" si="2"/>
        <v>108</v>
      </c>
      <c r="AS260" s="35">
        <f t="shared" si="2"/>
        <v>152</v>
      </c>
      <c r="AT260" s="35">
        <f t="shared" si="2"/>
        <v>151</v>
      </c>
      <c r="AU260" s="35">
        <f t="shared" si="2"/>
        <v>150</v>
      </c>
      <c r="AV260" s="35">
        <f t="shared" si="2"/>
        <v>148</v>
      </c>
      <c r="AW260" s="35">
        <f t="shared" si="2"/>
        <v>139</v>
      </c>
      <c r="AX260" s="35">
        <f t="shared" si="2"/>
        <v>157</v>
      </c>
      <c r="AY260" s="35">
        <f t="shared" si="2"/>
        <v>166</v>
      </c>
      <c r="AZ260" s="35">
        <f t="shared" si="2"/>
        <v>185</v>
      </c>
      <c r="BA260" s="35">
        <f t="shared" si="2"/>
        <v>161</v>
      </c>
      <c r="BB260" s="35">
        <f t="shared" si="2"/>
        <v>160</v>
      </c>
      <c r="BC260" s="35">
        <f t="shared" si="2"/>
        <v>167</v>
      </c>
      <c r="BD260" s="35">
        <f t="shared" si="2"/>
        <v>130</v>
      </c>
      <c r="BE260" s="35">
        <f t="shared" si="2"/>
        <v>155</v>
      </c>
      <c r="BF260" s="35">
        <f t="shared" si="2"/>
        <v>131</v>
      </c>
      <c r="BG260" s="35">
        <f t="shared" si="2"/>
        <v>123</v>
      </c>
      <c r="BH260" s="35">
        <f t="shared" si="2"/>
        <v>119</v>
      </c>
      <c r="BI260" s="35">
        <f t="shared" si="2"/>
        <v>87</v>
      </c>
      <c r="BJ260" s="35">
        <f t="shared" si="2"/>
        <v>80</v>
      </c>
      <c r="BK260" s="35">
        <f t="shared" si="2"/>
        <v>182</v>
      </c>
      <c r="BL260" s="35">
        <f t="shared" si="2"/>
        <v>147</v>
      </c>
      <c r="BM260" s="35">
        <f t="shared" si="2"/>
        <v>134</v>
      </c>
      <c r="BN260" s="35">
        <f t="shared" si="2"/>
        <v>150</v>
      </c>
      <c r="BO260" s="35">
        <f t="shared" si="2"/>
        <v>124</v>
      </c>
      <c r="BP260" s="35">
        <f t="shared" si="2"/>
        <v>128</v>
      </c>
      <c r="BQ260" s="35">
        <f t="shared" si="2"/>
        <v>96</v>
      </c>
      <c r="BR260" s="36"/>
      <c r="BS260" s="35">
        <f>SUM(BS6:BS258)</f>
        <v>261</v>
      </c>
      <c r="BT260" s="35">
        <f>SUM(BT6:BT258)</f>
        <v>256</v>
      </c>
      <c r="BU260" s="35">
        <f t="shared" ref="BU260:BZ260" si="3">SUM(BU122:BU258)</f>
        <v>276</v>
      </c>
      <c r="BV260" s="35">
        <f t="shared" si="3"/>
        <v>235</v>
      </c>
      <c r="BW260" s="35">
        <f t="shared" si="3"/>
        <v>246</v>
      </c>
      <c r="BX260" s="35">
        <f t="shared" si="3"/>
        <v>255</v>
      </c>
      <c r="BY260" s="35">
        <f t="shared" si="3"/>
        <v>254</v>
      </c>
      <c r="BZ260" s="35">
        <f t="shared" si="3"/>
        <v>239</v>
      </c>
      <c r="CA260" s="35">
        <f t="shared" ref="CA260:CB260" si="4">SUM(CA122:CA258)</f>
        <v>263</v>
      </c>
      <c r="CB260" s="35">
        <f t="shared" si="4"/>
        <v>270</v>
      </c>
      <c r="CC260" s="35">
        <f t="shared" ref="CC260:CD260" si="5">SUM(CC122:CC258)</f>
        <v>211</v>
      </c>
      <c r="CD260" s="35">
        <f t="shared" si="5"/>
        <v>214</v>
      </c>
      <c r="CE260" s="35">
        <f t="shared" ref="CE260:DJ260" si="6">SUM(CE122:CE258)</f>
        <v>238</v>
      </c>
      <c r="CF260" s="35">
        <f t="shared" si="6"/>
        <v>184</v>
      </c>
      <c r="CG260" s="35">
        <f t="shared" si="6"/>
        <v>174</v>
      </c>
      <c r="CH260" s="35">
        <f t="shared" si="6"/>
        <v>157</v>
      </c>
      <c r="CI260" s="35">
        <f t="shared" si="6"/>
        <v>164</v>
      </c>
      <c r="CJ260" s="35">
        <f t="shared" si="6"/>
        <v>136</v>
      </c>
      <c r="CK260" s="35">
        <f t="shared" si="6"/>
        <v>135</v>
      </c>
      <c r="CL260" s="35">
        <f t="shared" si="6"/>
        <v>181</v>
      </c>
      <c r="CM260" s="35">
        <f t="shared" si="6"/>
        <v>181</v>
      </c>
      <c r="CN260" s="35">
        <f t="shared" si="6"/>
        <v>177</v>
      </c>
      <c r="CO260" s="35">
        <f t="shared" si="6"/>
        <v>200</v>
      </c>
      <c r="CP260" s="35">
        <f t="shared" si="6"/>
        <v>198</v>
      </c>
      <c r="CQ260" s="35">
        <f t="shared" si="6"/>
        <v>179</v>
      </c>
      <c r="CR260" s="35">
        <f t="shared" si="6"/>
        <v>167</v>
      </c>
      <c r="CS260" s="35">
        <f t="shared" si="6"/>
        <v>201</v>
      </c>
      <c r="CT260" s="35">
        <f t="shared" si="6"/>
        <v>195</v>
      </c>
      <c r="CU260" s="35">
        <f t="shared" si="6"/>
        <v>189</v>
      </c>
      <c r="CV260" s="35">
        <f t="shared" si="6"/>
        <v>170</v>
      </c>
      <c r="CW260" s="35">
        <f t="shared" si="6"/>
        <v>152</v>
      </c>
      <c r="CX260" s="35">
        <f t="shared" si="6"/>
        <v>168</v>
      </c>
      <c r="CY260" s="35">
        <f t="shared" si="6"/>
        <v>145</v>
      </c>
      <c r="CZ260" s="35">
        <f t="shared" si="6"/>
        <v>131</v>
      </c>
      <c r="DA260" s="35">
        <f t="shared" si="6"/>
        <v>160</v>
      </c>
      <c r="DB260" s="35">
        <f t="shared" si="6"/>
        <v>142</v>
      </c>
      <c r="DC260" s="35">
        <f t="shared" si="6"/>
        <v>142</v>
      </c>
      <c r="DD260" s="35">
        <f t="shared" si="6"/>
        <v>179</v>
      </c>
      <c r="DE260" s="35">
        <f t="shared" si="6"/>
        <v>193</v>
      </c>
      <c r="DF260" s="35">
        <f t="shared" si="6"/>
        <v>146</v>
      </c>
      <c r="DG260" s="35">
        <f t="shared" si="6"/>
        <v>140</v>
      </c>
      <c r="DH260" s="35">
        <f t="shared" si="6"/>
        <v>126</v>
      </c>
      <c r="DI260" s="35">
        <f t="shared" si="6"/>
        <v>110</v>
      </c>
      <c r="DJ260" s="35">
        <f t="shared" si="6"/>
        <v>106</v>
      </c>
      <c r="DK260" s="35">
        <f t="shared" ref="DK260:DS260" si="7">SUM(DK122:DK258)</f>
        <v>121</v>
      </c>
      <c r="DL260" s="35">
        <f t="shared" si="7"/>
        <v>134</v>
      </c>
      <c r="DM260" s="35">
        <f t="shared" si="7"/>
        <v>137</v>
      </c>
      <c r="DN260" s="35">
        <f t="shared" si="7"/>
        <v>171</v>
      </c>
      <c r="DO260" s="35">
        <f t="shared" si="7"/>
        <v>194</v>
      </c>
      <c r="DP260" s="35">
        <f t="shared" si="7"/>
        <v>220</v>
      </c>
      <c r="DQ260" s="35">
        <f t="shared" si="7"/>
        <v>195</v>
      </c>
      <c r="DR260" s="35">
        <f t="shared" si="7"/>
        <v>207</v>
      </c>
      <c r="DS260" s="35">
        <f t="shared" si="7"/>
        <v>296</v>
      </c>
    </row>
    <row r="261" spans="1:153" ht="18">
      <c r="A261" s="106" t="s">
        <v>40</v>
      </c>
      <c r="B261" s="107"/>
      <c r="C261" s="107"/>
      <c r="D261" s="107"/>
      <c r="E261" s="108" t="s">
        <v>0</v>
      </c>
      <c r="F261" s="108">
        <f t="shared" ref="F261:L261" si="8">-F260+E260</f>
        <v>49</v>
      </c>
      <c r="G261" s="108">
        <f t="shared" si="8"/>
        <v>42</v>
      </c>
      <c r="H261" s="108">
        <f t="shared" si="8"/>
        <v>9</v>
      </c>
      <c r="I261" s="108">
        <f t="shared" si="8"/>
        <v>-5</v>
      </c>
      <c r="J261" s="108">
        <f t="shared" si="8"/>
        <v>22</v>
      </c>
      <c r="K261" s="108">
        <f t="shared" si="8"/>
        <v>2</v>
      </c>
      <c r="L261" s="108">
        <f t="shared" si="8"/>
        <v>13</v>
      </c>
      <c r="M261" s="108"/>
      <c r="N261" s="108">
        <f>-N260+L260</f>
        <v>-16</v>
      </c>
      <c r="O261" s="108">
        <f t="shared" ref="O261:BP261" si="9">-O260+N260</f>
        <v>-9</v>
      </c>
      <c r="P261" s="108">
        <f t="shared" si="9"/>
        <v>-11</v>
      </c>
      <c r="Q261" s="108">
        <f t="shared" si="9"/>
        <v>-27</v>
      </c>
      <c r="R261" s="108">
        <f t="shared" si="9"/>
        <v>34</v>
      </c>
      <c r="S261" s="108">
        <f t="shared" si="9"/>
        <v>-45</v>
      </c>
      <c r="T261" s="108">
        <f t="shared" si="9"/>
        <v>-16</v>
      </c>
      <c r="U261" s="108">
        <f t="shared" si="9"/>
        <v>-19</v>
      </c>
      <c r="V261" s="108">
        <f t="shared" si="9"/>
        <v>185</v>
      </c>
      <c r="W261" s="108">
        <f t="shared" si="9"/>
        <v>-26</v>
      </c>
      <c r="X261" s="108">
        <f t="shared" si="9"/>
        <v>-62</v>
      </c>
      <c r="Y261" s="108">
        <f t="shared" si="9"/>
        <v>33</v>
      </c>
      <c r="Z261" s="108">
        <f t="shared" si="9"/>
        <v>90</v>
      </c>
      <c r="AA261" s="108">
        <f t="shared" si="9"/>
        <v>15</v>
      </c>
      <c r="AB261" s="108">
        <f t="shared" si="9"/>
        <v>40</v>
      </c>
      <c r="AC261" s="108">
        <f t="shared" si="9"/>
        <v>47</v>
      </c>
      <c r="AD261" s="108">
        <f t="shared" si="9"/>
        <v>-16</v>
      </c>
      <c r="AE261" s="108">
        <f t="shared" si="9"/>
        <v>2</v>
      </c>
      <c r="AF261" s="108">
        <f t="shared" si="9"/>
        <v>-12</v>
      </c>
      <c r="AG261" s="108">
        <f t="shared" si="9"/>
        <v>34</v>
      </c>
      <c r="AH261" s="108">
        <f t="shared" si="9"/>
        <v>-7</v>
      </c>
      <c r="AI261" s="108">
        <f t="shared" si="9"/>
        <v>7</v>
      </c>
      <c r="AJ261" s="108">
        <f t="shared" si="9"/>
        <v>-8</v>
      </c>
      <c r="AK261" s="108">
        <f t="shared" si="9"/>
        <v>-21</v>
      </c>
      <c r="AL261" s="108">
        <f t="shared" si="9"/>
        <v>2</v>
      </c>
      <c r="AM261" s="108">
        <f t="shared" si="9"/>
        <v>2</v>
      </c>
      <c r="AN261" s="108">
        <f t="shared" si="9"/>
        <v>-52</v>
      </c>
      <c r="AO261" s="108">
        <f t="shared" si="9"/>
        <v>22</v>
      </c>
      <c r="AP261" s="108"/>
      <c r="AQ261" s="108">
        <f>-AQ260+AO260</f>
        <v>-13</v>
      </c>
      <c r="AR261" s="108">
        <f t="shared" si="9"/>
        <v>30</v>
      </c>
      <c r="AS261" s="108">
        <f t="shared" si="9"/>
        <v>-44</v>
      </c>
      <c r="AT261" s="108">
        <f t="shared" si="9"/>
        <v>1</v>
      </c>
      <c r="AU261" s="108">
        <f t="shared" si="9"/>
        <v>1</v>
      </c>
      <c r="AV261" s="108">
        <f t="shared" si="9"/>
        <v>2</v>
      </c>
      <c r="AW261" s="108">
        <f t="shared" si="9"/>
        <v>9</v>
      </c>
      <c r="AX261" s="108">
        <f t="shared" si="9"/>
        <v>-18</v>
      </c>
      <c r="AY261" s="108">
        <f t="shared" si="9"/>
        <v>-9</v>
      </c>
      <c r="AZ261" s="108">
        <f t="shared" si="9"/>
        <v>-19</v>
      </c>
      <c r="BA261" s="108">
        <f t="shared" si="9"/>
        <v>24</v>
      </c>
      <c r="BB261" s="108">
        <f t="shared" si="9"/>
        <v>1</v>
      </c>
      <c r="BC261" s="108">
        <f t="shared" si="9"/>
        <v>-7</v>
      </c>
      <c r="BD261" s="108">
        <f t="shared" si="9"/>
        <v>37</v>
      </c>
      <c r="BE261" s="108">
        <f t="shared" si="9"/>
        <v>-25</v>
      </c>
      <c r="BF261" s="108">
        <f t="shared" si="9"/>
        <v>24</v>
      </c>
      <c r="BG261" s="108">
        <f t="shared" si="9"/>
        <v>8</v>
      </c>
      <c r="BH261" s="108">
        <f t="shared" si="9"/>
        <v>4</v>
      </c>
      <c r="BI261" s="108">
        <f t="shared" si="9"/>
        <v>32</v>
      </c>
      <c r="BJ261" s="108">
        <f t="shared" si="9"/>
        <v>7</v>
      </c>
      <c r="BK261" s="108">
        <f t="shared" si="9"/>
        <v>-102</v>
      </c>
      <c r="BL261" s="108">
        <f t="shared" si="9"/>
        <v>35</v>
      </c>
      <c r="BM261" s="108">
        <f t="shared" si="9"/>
        <v>13</v>
      </c>
      <c r="BN261" s="108">
        <f t="shared" si="9"/>
        <v>-16</v>
      </c>
      <c r="BO261" s="108">
        <f t="shared" si="9"/>
        <v>26</v>
      </c>
      <c r="BP261" s="108">
        <f t="shared" si="9"/>
        <v>-4</v>
      </c>
      <c r="BQ261" s="108">
        <f>-BQ260+BP260</f>
        <v>32</v>
      </c>
      <c r="BR261" s="109"/>
      <c r="BS261" s="108">
        <f t="shared" ref="BS261:CE261" si="10">-BS260+BR260</f>
        <v>-261</v>
      </c>
      <c r="BT261" s="108">
        <f t="shared" si="10"/>
        <v>5</v>
      </c>
      <c r="BU261" s="108">
        <f t="shared" si="10"/>
        <v>-20</v>
      </c>
      <c r="BV261" s="108">
        <f t="shared" si="10"/>
        <v>41</v>
      </c>
      <c r="BW261" s="108">
        <f t="shared" si="10"/>
        <v>-11</v>
      </c>
      <c r="BX261" s="108">
        <f t="shared" si="10"/>
        <v>-9</v>
      </c>
      <c r="BY261" s="108">
        <f t="shared" si="10"/>
        <v>1</v>
      </c>
      <c r="BZ261" s="108">
        <f t="shared" si="10"/>
        <v>15</v>
      </c>
      <c r="CA261" s="108">
        <f t="shared" si="10"/>
        <v>-24</v>
      </c>
      <c r="CB261" s="108">
        <f t="shared" si="10"/>
        <v>-7</v>
      </c>
      <c r="CC261" s="108">
        <f t="shared" si="10"/>
        <v>59</v>
      </c>
      <c r="CD261" s="108">
        <f t="shared" si="10"/>
        <v>-3</v>
      </c>
      <c r="CE261" s="108">
        <f t="shared" si="10"/>
        <v>-24</v>
      </c>
      <c r="CF261" s="108">
        <f t="shared" ref="CF261" si="11">-CF260+CE260</f>
        <v>54</v>
      </c>
      <c r="CG261" s="108">
        <f t="shared" ref="CG261:CJ261" si="12">-CG260+CF260</f>
        <v>10</v>
      </c>
      <c r="CH261" s="108">
        <f t="shared" si="12"/>
        <v>17</v>
      </c>
      <c r="CI261" s="108">
        <f t="shared" si="12"/>
        <v>-7</v>
      </c>
      <c r="CJ261" s="108">
        <f t="shared" si="12"/>
        <v>28</v>
      </c>
      <c r="CK261" s="108">
        <f t="shared" ref="CK261:DG261" si="13">-CK260+CJ260</f>
        <v>1</v>
      </c>
      <c r="CL261" s="108">
        <f t="shared" si="13"/>
        <v>-46</v>
      </c>
      <c r="CM261" s="108">
        <f t="shared" si="13"/>
        <v>0</v>
      </c>
      <c r="CN261" s="108">
        <f t="shared" si="13"/>
        <v>4</v>
      </c>
      <c r="CO261" s="108">
        <f t="shared" si="13"/>
        <v>-23</v>
      </c>
      <c r="CP261" s="108">
        <f t="shared" si="13"/>
        <v>2</v>
      </c>
      <c r="CQ261" s="108">
        <f t="shared" si="13"/>
        <v>19</v>
      </c>
      <c r="CR261" s="108">
        <f t="shared" si="13"/>
        <v>12</v>
      </c>
      <c r="CS261" s="108">
        <f t="shared" si="13"/>
        <v>-34</v>
      </c>
      <c r="CT261" s="108">
        <f t="shared" si="13"/>
        <v>6</v>
      </c>
      <c r="CU261" s="108">
        <f t="shared" si="13"/>
        <v>6</v>
      </c>
      <c r="CV261" s="108">
        <f t="shared" si="13"/>
        <v>19</v>
      </c>
      <c r="CW261" s="108">
        <f t="shared" si="13"/>
        <v>18</v>
      </c>
      <c r="CX261" s="108">
        <f t="shared" si="13"/>
        <v>-16</v>
      </c>
      <c r="CY261" s="108">
        <f t="shared" si="13"/>
        <v>23</v>
      </c>
      <c r="CZ261" s="108">
        <f t="shared" si="13"/>
        <v>14</v>
      </c>
      <c r="DA261" s="108">
        <f t="shared" si="13"/>
        <v>-29</v>
      </c>
      <c r="DB261" s="108">
        <f t="shared" si="13"/>
        <v>18</v>
      </c>
      <c r="DC261" s="108">
        <f t="shared" si="13"/>
        <v>0</v>
      </c>
      <c r="DD261" s="108">
        <f t="shared" si="13"/>
        <v>-37</v>
      </c>
      <c r="DE261" s="108">
        <f t="shared" si="13"/>
        <v>-14</v>
      </c>
      <c r="DF261" s="108">
        <f t="shared" si="13"/>
        <v>47</v>
      </c>
      <c r="DG261" s="108">
        <f t="shared" si="13"/>
        <v>6</v>
      </c>
      <c r="DH261" s="108">
        <f t="shared" ref="DH261:DS261" si="14">-DH260+DG260</f>
        <v>14</v>
      </c>
      <c r="DI261" s="108">
        <f t="shared" si="14"/>
        <v>16</v>
      </c>
      <c r="DJ261" s="108">
        <f t="shared" si="14"/>
        <v>4</v>
      </c>
      <c r="DK261" s="108">
        <f t="shared" si="14"/>
        <v>-15</v>
      </c>
      <c r="DL261" s="108">
        <f t="shared" si="14"/>
        <v>-13</v>
      </c>
      <c r="DM261" s="108">
        <f t="shared" si="14"/>
        <v>-3</v>
      </c>
      <c r="DN261" s="108">
        <f t="shared" si="14"/>
        <v>-34</v>
      </c>
      <c r="DO261" s="108">
        <f t="shared" si="14"/>
        <v>-23</v>
      </c>
      <c r="DP261" s="108">
        <f t="shared" si="14"/>
        <v>-26</v>
      </c>
      <c r="DQ261" s="108">
        <f t="shared" si="14"/>
        <v>25</v>
      </c>
      <c r="DR261" s="108">
        <f t="shared" si="14"/>
        <v>-12</v>
      </c>
      <c r="DS261" s="108">
        <f t="shared" si="14"/>
        <v>-89</v>
      </c>
    </row>
    <row r="262" spans="1:153" ht="27" customHeight="1">
      <c r="A262" s="159" t="s">
        <v>42</v>
      </c>
      <c r="B262" s="159"/>
      <c r="C262" s="159"/>
      <c r="D262" s="159"/>
      <c r="E262" s="110" t="s">
        <v>0</v>
      </c>
      <c r="F262" s="110">
        <f>SUM(E6:E33)-SUM(F6:F33)</f>
        <v>49</v>
      </c>
      <c r="G262" s="110">
        <f>SUM(F6:F33)-SUM(G6:G33)</f>
        <v>42</v>
      </c>
      <c r="H262" s="110">
        <f>SUM(G6:G33)-SUM(H6:H33)</f>
        <v>24</v>
      </c>
      <c r="I262" s="110">
        <f>SUM(H6:H34)-SUM(I6:I34)</f>
        <v>24</v>
      </c>
      <c r="J262" s="110">
        <f>SUM(I6:I36)-SUM(J6:J36)</f>
        <v>43</v>
      </c>
      <c r="K262" s="110">
        <f>SUM(J6:J38)-SUM(K6:K38)</f>
        <v>24</v>
      </c>
      <c r="L262" s="110">
        <f>SUM(K6:K40)-SUM(L6:L40)</f>
        <v>24</v>
      </c>
      <c r="M262" s="110"/>
      <c r="N262" s="111">
        <f>SUM(L6:L40)-SUM(N6:N40)</f>
        <v>125</v>
      </c>
      <c r="O262" s="110">
        <f>SUM(N6:N48)-SUM(O6:O48)</f>
        <v>28</v>
      </c>
      <c r="P262" s="110">
        <f>SUM(O6:O51)-SUM(P6:P51)</f>
        <v>20</v>
      </c>
      <c r="Q262" s="110">
        <f>SUM(P6:P51)-SUM(Q6:Q51)</f>
        <v>6</v>
      </c>
      <c r="R262" s="110">
        <f>SUM(Q6:Q55)-SUM(R6:R55)</f>
        <v>34</v>
      </c>
      <c r="S262" s="110">
        <f>SUM(R6:R55)-SUM(S6:S55)</f>
        <v>47</v>
      </c>
      <c r="T262" s="110">
        <f>SUM(S6:S59)-SUM(T6:T59)</f>
        <v>38</v>
      </c>
      <c r="U262" s="110">
        <f>SUM(T6:T61)-SUM(U6:U61)</f>
        <v>44</v>
      </c>
      <c r="V262" s="110">
        <f>SUM(U6:U64)-SUM(V6:V64)</f>
        <v>211</v>
      </c>
      <c r="W262" s="110">
        <f>SUM(V6:V66)-SUM(W6:W66)</f>
        <v>12</v>
      </c>
      <c r="X262" s="110">
        <f>SUM(W6:W68)-SUM(X6:X68)</f>
        <v>11</v>
      </c>
      <c r="Y262" s="110">
        <f>SUM(X6:X71)-SUM(Y6:Y71)</f>
        <v>59</v>
      </c>
      <c r="Z262" s="110">
        <f>SUM(Y6:Y73)-SUM(Z6:Z73)</f>
        <v>105</v>
      </c>
      <c r="AA262" s="110">
        <f>SUM(Z6:Z74)-SUM(AA6:AA74)</f>
        <v>68</v>
      </c>
      <c r="AB262" s="110">
        <f>SUM(AA6:AA76)-SUM(AB6:AB76)</f>
        <v>52</v>
      </c>
      <c r="AC262" s="110">
        <f>SUM(AB6:AB77)-SUM(AC6:AC77)</f>
        <v>65</v>
      </c>
      <c r="AD262" s="110">
        <f>SUM(AC6:AC79)-SUM(AD6:AD79)</f>
        <v>23</v>
      </c>
      <c r="AE262" s="110">
        <f>SUM(AD6:AD81)-SUM(AE6:AE81)</f>
        <v>35</v>
      </c>
      <c r="AF262" s="110">
        <f>SUM(AE6:AE86)-SUM(AF6:AF86)</f>
        <v>-12</v>
      </c>
      <c r="AG262" s="110">
        <f>SUM(AF6:AF85)-SUM(AG6:AG85)</f>
        <v>57</v>
      </c>
      <c r="AH262" s="110">
        <f>SUM(AG6:AG87)-SUM(AH6:AH87)</f>
        <v>12</v>
      </c>
      <c r="AI262" s="110">
        <f>SUM(AH6:AH87)-SUM(AI6:AI87)</f>
        <v>13</v>
      </c>
      <c r="AJ262" s="110">
        <f>SUM(AI6:AI87)-SUM(AJ6:AJ87)</f>
        <v>12</v>
      </c>
      <c r="AK262" s="110">
        <f>SUM(AJ6:AJ94)-SUM(AK6:AK94)</f>
        <v>-8</v>
      </c>
      <c r="AL262" s="110">
        <f>SUM(AK6:AK95)-SUM(AL6:AL95)</f>
        <v>26</v>
      </c>
      <c r="AM262" s="110">
        <f>SUM(AL6:AL96)-SUM(AM6:AM96)</f>
        <v>48</v>
      </c>
      <c r="AN262" s="110">
        <f>SUM(AM6:AM98)-SUM(AN6:AN98)</f>
        <v>-8</v>
      </c>
      <c r="AO262" s="110">
        <f>SUM(AN6:AN102)-SUM(AO6:AO102)</f>
        <v>22</v>
      </c>
      <c r="AP262" s="110"/>
      <c r="AQ262" s="110">
        <f>SUM(AO6:AO102)-SUM(AQ6:AQ102)</f>
        <v>41</v>
      </c>
      <c r="AR262" s="110">
        <f>SUM(AQ6:AQ105)-SUM(AR6:AR105)</f>
        <v>47</v>
      </c>
      <c r="AS262" s="110">
        <f>SUM(AR6:AR106)-SUM(AS6:AS106)</f>
        <v>-1</v>
      </c>
      <c r="AT262" s="110">
        <f>SUM(AS6:AS109)-SUM(AT6:AT109)</f>
        <v>16</v>
      </c>
      <c r="AU262" s="110">
        <f>SUM(AT6:AT110)-SUM(AU6:AU110)</f>
        <v>41</v>
      </c>
      <c r="AV262" s="110">
        <f>SUM(AU6:AU110)-SUM(AV6:AV110)</f>
        <v>1</v>
      </c>
      <c r="AW262" s="110">
        <f>SUM(AV6:AV112)-SUM(AW6:AW112)</f>
        <v>52</v>
      </c>
      <c r="AX262" s="110">
        <f>SUM(AW6:AW116)-SUM(AX6:AX116)</f>
        <v>16</v>
      </c>
      <c r="AY262" s="110">
        <f>SUM(AX6:AX118)-SUM(AY6:AY118)</f>
        <v>24</v>
      </c>
      <c r="AZ262" s="110">
        <f>SUM(AY6:AY120)-SUM(AZ6:AZ120)</f>
        <v>0</v>
      </c>
      <c r="BA262" s="110">
        <f>SUM(AZ6:AZ121)-SUM(BA6:BA121)</f>
        <v>69</v>
      </c>
      <c r="BB262" s="110">
        <f>SUM(BA6:BA124)-SUM(BB6:BB124)</f>
        <v>1</v>
      </c>
      <c r="BC262" s="110">
        <f>SUM(BB6:BB124)-SUM(BC6:BC124)</f>
        <v>5</v>
      </c>
      <c r="BD262" s="110">
        <f>SUM(BC6:BC126)-SUM(BD6:BD126)</f>
        <v>51</v>
      </c>
      <c r="BE262" s="110">
        <f>SUM(BD6:BD127)-SUM(BE6:BE127)</f>
        <v>-11</v>
      </c>
      <c r="BF262" s="110">
        <f>SUM(BE6:BE128)-SUM(BF6:BF128)</f>
        <v>42</v>
      </c>
      <c r="BG262" s="110">
        <f t="shared" ref="BG262:BL262" si="15">SUM(BF6:BF130)-SUM(BG6:BG130)</f>
        <v>19</v>
      </c>
      <c r="BH262" s="110">
        <f t="shared" si="15"/>
        <v>4</v>
      </c>
      <c r="BI262" s="110">
        <f t="shared" si="15"/>
        <v>53</v>
      </c>
      <c r="BJ262" s="110">
        <f t="shared" si="15"/>
        <v>7</v>
      </c>
      <c r="BK262" s="110">
        <f t="shared" si="15"/>
        <v>-42</v>
      </c>
      <c r="BL262" s="110">
        <f t="shared" si="15"/>
        <v>33</v>
      </c>
      <c r="BM262" s="110">
        <f>SUM(BL6:BL140)-SUM(BM6:BM140)</f>
        <v>33</v>
      </c>
      <c r="BN262" s="110">
        <f>SUM(BM6:BM142)-SUM(BN6:BN142)</f>
        <v>18</v>
      </c>
      <c r="BO262" s="110">
        <f>SUM(BN6:BN144)-SUM(BO6:BO144)</f>
        <v>38</v>
      </c>
      <c r="BP262" s="110">
        <f>SUM(BO6:BO144)-SUM(BP6:BP144)</f>
        <v>31</v>
      </c>
      <c r="BQ262" s="110">
        <f>SUM(BP6:BP144)-SUM(BQ6:BQ144)</f>
        <v>37</v>
      </c>
      <c r="BR262" s="112"/>
      <c r="BS262" s="110">
        <f>SUM(BR6:BR144)-SUM(BS6:BS144)</f>
        <v>-80</v>
      </c>
      <c r="BT262" s="110">
        <f>SUM(BS6:BS156)-SUM(BT6:BT156)</f>
        <v>62</v>
      </c>
      <c r="BU262" s="110">
        <f>SUM(BT6:BT156)-SUM(BU6:BU156)</f>
        <v>45</v>
      </c>
      <c r="BV262" s="110">
        <f>SUM(BU6:BU164)-SUM(BV6:BV164)</f>
        <v>62</v>
      </c>
      <c r="BW262" s="110">
        <f>SUM(BV6:BV166)-SUM(BW6:BW166)</f>
        <v>9</v>
      </c>
      <c r="BX262" s="110">
        <f>SUM(BW6:BW167)-SUM(BX6:BX167)</f>
        <v>17</v>
      </c>
      <c r="BY262" s="110">
        <f>SUM(BX6:BX169)-SUM(BY6:BY169)</f>
        <v>13</v>
      </c>
      <c r="BZ262" s="110">
        <f>SUM(BY6:BY169)-SUM(BZ6:BZ169)</f>
        <v>33</v>
      </c>
      <c r="CA262" s="110">
        <f>SUM(BZ6:BZ173)-SUM(CA6:CA173)</f>
        <v>-11</v>
      </c>
      <c r="CB262" s="110">
        <f>SUM(CA6:CA174)-SUM(CB6:CB174)</f>
        <v>32</v>
      </c>
      <c r="CC262" s="110">
        <f>SUM(CB6:CB178)-SUM(CC6:CC178)</f>
        <v>82</v>
      </c>
      <c r="CD262" s="110">
        <f>SUM(CC6:CC178)-SUM(CD6:CD178)</f>
        <v>-5</v>
      </c>
      <c r="CE262" s="110">
        <f>SUM(CD6:CD180)-SUM(CE6:CE180)</f>
        <v>0</v>
      </c>
      <c r="CF262" s="110">
        <f t="shared" ref="CF262:CJ262" si="16">SUM(CE6:CE180)-SUM(CF6:CF180)</f>
        <v>54</v>
      </c>
      <c r="CG262" s="110">
        <f>SUM(CF6:CF180)-SUM(CG6:CG180)</f>
        <v>10</v>
      </c>
      <c r="CH262" s="110">
        <f t="shared" si="16"/>
        <v>54</v>
      </c>
      <c r="CI262" s="110">
        <f t="shared" si="16"/>
        <v>8</v>
      </c>
      <c r="CJ262" s="110">
        <f t="shared" si="16"/>
        <v>22</v>
      </c>
      <c r="CK262" s="110">
        <f t="shared" ref="CK262:DG262" si="17">SUM(CJ6:CJ180)-SUM(CK6:CK180)</f>
        <v>21</v>
      </c>
      <c r="CL262" s="110">
        <f t="shared" si="17"/>
        <v>-3</v>
      </c>
      <c r="CM262" s="110">
        <f t="shared" si="17"/>
        <v>11</v>
      </c>
      <c r="CN262" s="110">
        <f t="shared" si="17"/>
        <v>9</v>
      </c>
      <c r="CO262" s="110">
        <f t="shared" si="17"/>
        <v>8</v>
      </c>
      <c r="CP262" s="110">
        <f t="shared" si="17"/>
        <v>9</v>
      </c>
      <c r="CQ262" s="110">
        <f t="shared" si="17"/>
        <v>2</v>
      </c>
      <c r="CR262" s="110">
        <f t="shared" si="17"/>
        <v>5</v>
      </c>
      <c r="CS262" s="110">
        <f t="shared" si="17"/>
        <v>0</v>
      </c>
      <c r="CT262" s="110">
        <f t="shared" si="17"/>
        <v>0</v>
      </c>
      <c r="CU262" s="110">
        <f t="shared" si="17"/>
        <v>3</v>
      </c>
      <c r="CV262" s="110">
        <f t="shared" si="17"/>
        <v>0</v>
      </c>
      <c r="CW262" s="110">
        <f t="shared" si="17"/>
        <v>0</v>
      </c>
      <c r="CX262" s="110">
        <f t="shared" si="17"/>
        <v>0</v>
      </c>
      <c r="CY262" s="110">
        <f t="shared" si="17"/>
        <v>1</v>
      </c>
      <c r="CZ262" s="110">
        <f t="shared" si="17"/>
        <v>0</v>
      </c>
      <c r="DA262" s="110">
        <f t="shared" si="17"/>
        <v>0</v>
      </c>
      <c r="DB262" s="110">
        <f t="shared" si="17"/>
        <v>0</v>
      </c>
      <c r="DC262" s="110">
        <f t="shared" si="17"/>
        <v>0</v>
      </c>
      <c r="DD262" s="110">
        <f t="shared" si="17"/>
        <v>0</v>
      </c>
      <c r="DE262" s="110">
        <f t="shared" si="17"/>
        <v>0</v>
      </c>
      <c r="DF262" s="110">
        <f t="shared" si="17"/>
        <v>0</v>
      </c>
      <c r="DG262" s="110">
        <f t="shared" si="17"/>
        <v>0</v>
      </c>
      <c r="DH262" s="110">
        <f t="shared" ref="DH262:DS262" si="18">SUM(DG6:DG180)-SUM(DH6:DH180)</f>
        <v>0</v>
      </c>
      <c r="DI262" s="110">
        <f t="shared" si="18"/>
        <v>0</v>
      </c>
      <c r="DJ262" s="110">
        <f t="shared" si="18"/>
        <v>0</v>
      </c>
      <c r="DK262" s="110">
        <f t="shared" si="18"/>
        <v>0</v>
      </c>
      <c r="DL262" s="110">
        <f t="shared" si="18"/>
        <v>0</v>
      </c>
      <c r="DM262" s="110">
        <f t="shared" si="18"/>
        <v>0</v>
      </c>
      <c r="DN262" s="110">
        <f t="shared" si="18"/>
        <v>0</v>
      </c>
      <c r="DO262" s="110">
        <f t="shared" si="18"/>
        <v>0</v>
      </c>
      <c r="DP262" s="110">
        <f t="shared" si="18"/>
        <v>0</v>
      </c>
      <c r="DQ262" s="110">
        <f t="shared" si="18"/>
        <v>0</v>
      </c>
      <c r="DR262" s="110">
        <f t="shared" si="18"/>
        <v>0</v>
      </c>
      <c r="DS262" s="110">
        <f t="shared" si="18"/>
        <v>0</v>
      </c>
      <c r="DU262" s="18" t="s">
        <v>0</v>
      </c>
    </row>
    <row r="263" spans="1:153" ht="27" customHeight="1">
      <c r="A263" s="113"/>
      <c r="B263" s="113"/>
      <c r="C263" s="113"/>
      <c r="D263" s="113"/>
      <c r="E263" s="114"/>
      <c r="F263" s="114"/>
      <c r="G263" s="114"/>
      <c r="H263" s="114"/>
      <c r="I263" s="114"/>
      <c r="J263" s="114"/>
      <c r="K263" s="114"/>
      <c r="L263" s="114"/>
      <c r="M263" s="114"/>
      <c r="N263" s="114"/>
      <c r="O263" s="114"/>
      <c r="P263" s="114"/>
      <c r="Q263" s="114"/>
      <c r="R263" s="114"/>
      <c r="S263" s="114"/>
      <c r="T263" s="114"/>
      <c r="U263" s="114"/>
      <c r="V263" s="114"/>
      <c r="W263" s="114"/>
      <c r="X263" s="114"/>
      <c r="Y263" s="114"/>
      <c r="Z263" s="114"/>
      <c r="AA263" s="114"/>
      <c r="AB263" s="114"/>
      <c r="AC263" s="114"/>
      <c r="AD263" s="114"/>
      <c r="AE263" s="114"/>
      <c r="AF263" s="114"/>
      <c r="AG263" s="114"/>
      <c r="AH263" s="114"/>
      <c r="AI263" s="114"/>
      <c r="AJ263" s="114"/>
      <c r="AK263" s="114"/>
      <c r="AL263" s="114"/>
      <c r="AM263" s="114"/>
      <c r="AN263" s="114"/>
      <c r="AO263" s="114"/>
      <c r="AP263" s="114"/>
      <c r="AQ263" s="114"/>
      <c r="AR263" s="114"/>
      <c r="AS263" s="114"/>
      <c r="AT263" s="114"/>
      <c r="AU263" s="114"/>
      <c r="AV263" s="114"/>
      <c r="AW263" s="114"/>
      <c r="AX263" s="114"/>
      <c r="AY263" s="114"/>
      <c r="AZ263" s="114"/>
      <c r="BA263" s="114"/>
      <c r="BB263" s="114"/>
      <c r="BC263" s="114"/>
      <c r="BD263" s="114"/>
      <c r="BE263" s="114"/>
      <c r="BF263" s="114"/>
      <c r="BG263" s="114"/>
      <c r="BH263" s="114"/>
      <c r="BI263" s="114"/>
      <c r="BJ263" s="114"/>
      <c r="BK263" s="114"/>
      <c r="BL263" s="114"/>
      <c r="BM263" s="114"/>
      <c r="BN263" s="114"/>
      <c r="BO263" s="114"/>
      <c r="BP263" s="114"/>
      <c r="BQ263" s="114"/>
      <c r="BR263" s="114"/>
      <c r="BS263" s="114"/>
      <c r="BT263" s="114"/>
      <c r="BU263" s="114"/>
      <c r="BV263" s="114"/>
      <c r="BW263" s="114"/>
      <c r="BX263" s="114"/>
      <c r="BY263" s="114"/>
      <c r="BZ263" s="114"/>
      <c r="CA263" s="114"/>
      <c r="CB263" s="114"/>
      <c r="CC263" s="114"/>
      <c r="CD263" s="114"/>
      <c r="CE263" s="114"/>
      <c r="CF263" s="114"/>
      <c r="CG263" s="114"/>
      <c r="CH263" s="114"/>
      <c r="CI263" s="114"/>
      <c r="CJ263" s="114"/>
      <c r="CK263" s="114"/>
      <c r="CL263" s="114"/>
      <c r="CM263" s="114"/>
      <c r="CN263" s="114"/>
      <c r="CO263" s="114"/>
      <c r="CP263" s="114"/>
      <c r="CQ263" s="114"/>
      <c r="CR263" s="114"/>
      <c r="CS263" s="114"/>
      <c r="CT263" s="114"/>
      <c r="CU263" s="114"/>
      <c r="CV263" s="114"/>
      <c r="CW263" s="114"/>
      <c r="CX263" s="114"/>
      <c r="CY263" s="114"/>
      <c r="CZ263" s="114"/>
      <c r="DA263" s="114"/>
      <c r="DB263" s="114"/>
      <c r="DC263" s="114"/>
      <c r="DD263" s="114"/>
      <c r="DE263" s="114"/>
      <c r="DF263" s="114"/>
      <c r="DG263" s="114"/>
      <c r="DH263" s="114"/>
      <c r="DI263" s="114"/>
      <c r="DJ263" s="114"/>
      <c r="DK263" s="114"/>
      <c r="DL263" s="114"/>
      <c r="DM263" s="114"/>
      <c r="DN263" s="114"/>
      <c r="DO263" s="114"/>
      <c r="DP263" s="114"/>
      <c r="DQ263" s="114"/>
      <c r="DR263" s="114"/>
      <c r="DS263" s="114"/>
    </row>
    <row r="264" spans="1:153" ht="18">
      <c r="A264" s="40"/>
      <c r="B264" s="37" t="s">
        <v>0</v>
      </c>
      <c r="C264" s="37"/>
      <c r="D264" s="7" t="s">
        <v>0</v>
      </c>
    </row>
    <row r="265" spans="1:153" ht="8.25" customHeight="1">
      <c r="A265" s="40"/>
    </row>
    <row r="266" spans="1:153" ht="25.5">
      <c r="A266" s="39"/>
      <c r="C266" s="40"/>
      <c r="D266" s="40"/>
      <c r="E266" s="41"/>
      <c r="F266" s="40"/>
      <c r="G266" s="40"/>
      <c r="H266" s="40"/>
      <c r="I266" s="40"/>
      <c r="J266" s="41"/>
      <c r="K266" s="18"/>
      <c r="BJ266" s="115"/>
      <c r="DU266" s="7"/>
    </row>
    <row r="267" spans="1:153" ht="28.5" customHeight="1">
      <c r="A267" s="7"/>
      <c r="B267" s="40"/>
      <c r="C267" s="40"/>
      <c r="D267" s="40"/>
      <c r="E267" s="41"/>
      <c r="F267" s="40"/>
      <c r="G267" s="40"/>
      <c r="H267" s="40"/>
      <c r="I267" s="40"/>
      <c r="J267" s="41"/>
      <c r="K267" s="18"/>
      <c r="DU267" s="7"/>
    </row>
    <row r="268" spans="1:153" ht="27.75">
      <c r="A268" s="43"/>
      <c r="C268" s="39"/>
      <c r="D268" s="39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  <c r="Q268" s="42"/>
      <c r="R268" s="42"/>
      <c r="S268" s="42"/>
      <c r="T268" s="42"/>
      <c r="U268" s="42"/>
      <c r="V268" s="42"/>
      <c r="W268" s="42"/>
      <c r="X268" s="42"/>
      <c r="Y268" s="42"/>
      <c r="Z268" s="42"/>
      <c r="AA268" s="42"/>
      <c r="AB268" s="42"/>
      <c r="AC268" s="42"/>
      <c r="AD268" s="42"/>
      <c r="AE268" s="42"/>
      <c r="AF268" s="42"/>
      <c r="AG268" s="42"/>
      <c r="AH268" s="42"/>
      <c r="AI268" s="42"/>
      <c r="AJ268" s="42"/>
      <c r="AK268" s="42"/>
      <c r="AL268" s="42"/>
      <c r="AM268" s="42"/>
      <c r="AN268" s="42"/>
      <c r="AO268" s="42"/>
      <c r="AP268" s="42"/>
      <c r="AQ268" s="42"/>
      <c r="AR268" s="42"/>
      <c r="AS268" s="42"/>
      <c r="AT268" s="42"/>
      <c r="AU268" s="42"/>
      <c r="AV268" s="42"/>
      <c r="AW268" s="42"/>
      <c r="AX268" s="42"/>
      <c r="AY268" s="42"/>
      <c r="AZ268" s="42"/>
      <c r="BA268" s="42"/>
      <c r="BB268" s="42"/>
      <c r="BC268" s="42"/>
      <c r="BD268" s="42"/>
      <c r="BE268" s="42"/>
      <c r="BF268" s="42"/>
      <c r="BG268" s="42"/>
      <c r="BH268" s="42"/>
      <c r="BI268" s="42"/>
      <c r="BJ268" s="42"/>
      <c r="BK268" s="42"/>
      <c r="BL268" s="42"/>
      <c r="BM268" s="42"/>
      <c r="BN268" s="42"/>
      <c r="BO268" s="42"/>
      <c r="BP268" s="42"/>
      <c r="BQ268" s="42"/>
      <c r="BR268" s="42"/>
      <c r="BS268" s="42"/>
      <c r="BT268" s="42"/>
      <c r="BU268" s="42"/>
      <c r="BV268" s="42"/>
      <c r="BW268" s="42"/>
      <c r="BX268" s="42"/>
      <c r="BY268" s="42"/>
      <c r="BZ268" s="42"/>
      <c r="CA268" s="42"/>
      <c r="CB268" s="42"/>
      <c r="CC268" s="42"/>
      <c r="CD268" s="42"/>
      <c r="CE268" s="42"/>
      <c r="CF268" s="42"/>
      <c r="CG268" s="42"/>
      <c r="CH268" s="42"/>
      <c r="CI268" s="42"/>
      <c r="CJ268" s="42"/>
      <c r="CK268" s="42"/>
      <c r="CL268" s="42"/>
      <c r="CM268" s="42"/>
      <c r="CN268" s="42"/>
      <c r="CO268" s="42"/>
      <c r="CP268" s="42"/>
      <c r="CQ268" s="42"/>
      <c r="CR268" s="42"/>
      <c r="CS268" s="42"/>
      <c r="CT268" s="42"/>
      <c r="CU268" s="42"/>
      <c r="CV268" s="42"/>
      <c r="CW268" s="42"/>
      <c r="CX268" s="42"/>
      <c r="CY268" s="42"/>
      <c r="CZ268" s="42"/>
      <c r="DA268" s="42"/>
      <c r="DB268" s="42"/>
      <c r="DC268" s="42"/>
      <c r="DD268" s="42"/>
      <c r="DE268" s="42"/>
      <c r="DF268" s="42"/>
      <c r="DG268" s="42"/>
      <c r="DH268" s="42"/>
      <c r="DI268" s="42"/>
      <c r="DJ268" s="42"/>
      <c r="DK268" s="42"/>
      <c r="DL268" s="42"/>
      <c r="DM268" s="42"/>
      <c r="DN268" s="42"/>
      <c r="DO268" s="42"/>
      <c r="DP268" s="42"/>
      <c r="DQ268" s="42"/>
      <c r="DR268" s="42"/>
      <c r="DS268" s="42"/>
      <c r="DT268" s="42"/>
      <c r="DU268" s="42"/>
      <c r="DV268" s="42"/>
      <c r="DW268" s="42"/>
      <c r="DX268" s="42"/>
      <c r="DY268" s="42"/>
      <c r="DZ268" s="42"/>
      <c r="EA268" s="42"/>
      <c r="EB268" s="42"/>
      <c r="EC268" s="42"/>
      <c r="ED268" s="42"/>
      <c r="EE268" s="42"/>
      <c r="EF268" s="42"/>
      <c r="EG268" s="42"/>
      <c r="EH268" s="42"/>
      <c r="EI268" s="42"/>
      <c r="EJ268" s="42"/>
      <c r="EK268" s="42"/>
      <c r="EL268" s="42" t="s">
        <v>0</v>
      </c>
      <c r="EM268" s="42"/>
      <c r="EN268" s="42"/>
      <c r="EO268" s="42"/>
      <c r="EP268" s="42"/>
      <c r="EQ268" s="42"/>
      <c r="ER268" s="42"/>
      <c r="ES268" s="42"/>
      <c r="ET268" s="42"/>
      <c r="EU268" s="42"/>
      <c r="EV268" s="42"/>
      <c r="EW268" s="42"/>
    </row>
    <row r="269" spans="1:153" ht="33.75" customHeight="1">
      <c r="A269" s="44"/>
      <c r="H269" s="18"/>
      <c r="I269" s="18"/>
      <c r="DU269" s="7"/>
    </row>
    <row r="270" spans="1:153" ht="27" customHeight="1">
      <c r="A270" s="40" t="s">
        <v>0</v>
      </c>
      <c r="C270" s="43"/>
      <c r="D270" s="43"/>
      <c r="E270" s="40"/>
      <c r="F270" s="40"/>
      <c r="G270" s="40"/>
      <c r="H270" s="41"/>
      <c r="I270" s="18"/>
      <c r="DU270" s="7"/>
    </row>
    <row r="271" spans="1:153" ht="26.25">
      <c r="A271" s="40"/>
      <c r="B271" s="44"/>
      <c r="C271" s="44"/>
      <c r="D271" s="44"/>
      <c r="E271" s="44"/>
      <c r="F271" s="44"/>
      <c r="G271" s="44"/>
      <c r="H271" s="44"/>
      <c r="I271" s="44"/>
      <c r="J271" s="44"/>
      <c r="K271" s="44"/>
      <c r="L271" s="44"/>
      <c r="M271" s="44"/>
      <c r="N271" s="44"/>
      <c r="O271" s="44"/>
      <c r="P271" s="44"/>
      <c r="Q271" s="44"/>
      <c r="R271" s="44"/>
      <c r="S271" s="44"/>
      <c r="T271" s="44"/>
      <c r="U271" s="44"/>
      <c r="V271" s="44"/>
      <c r="W271" s="44"/>
      <c r="X271" s="44"/>
      <c r="Y271" s="44"/>
      <c r="Z271" s="44"/>
      <c r="AA271" s="44"/>
      <c r="AB271" s="44"/>
      <c r="AC271" s="44"/>
      <c r="AD271" s="44"/>
      <c r="AE271" s="44"/>
      <c r="AF271" s="44"/>
      <c r="AG271" s="44"/>
      <c r="AH271" s="44"/>
      <c r="AI271" s="44"/>
      <c r="AJ271" s="44"/>
      <c r="AK271" s="44"/>
      <c r="AL271" s="44"/>
      <c r="AM271" s="44"/>
      <c r="AN271" s="44"/>
      <c r="AO271" s="44"/>
      <c r="AP271" s="44"/>
      <c r="AQ271" s="44"/>
      <c r="AR271" s="44"/>
      <c r="AS271" s="44"/>
      <c r="AT271" s="44"/>
      <c r="AU271" s="44"/>
      <c r="AV271" s="44"/>
      <c r="AW271" s="44"/>
      <c r="AX271" s="44"/>
      <c r="AY271" s="44"/>
      <c r="AZ271" s="44"/>
      <c r="BA271" s="44"/>
      <c r="BB271" s="44"/>
      <c r="BC271" s="44"/>
      <c r="BD271" s="44"/>
      <c r="BE271" s="44"/>
      <c r="BF271" s="44"/>
      <c r="BG271" s="44"/>
      <c r="BH271" s="44"/>
      <c r="BI271" s="44"/>
      <c r="BJ271" s="44"/>
      <c r="BK271" s="44"/>
      <c r="BL271" s="44"/>
      <c r="BM271" s="44"/>
      <c r="BN271" s="44"/>
      <c r="BO271" s="44"/>
      <c r="BP271" s="44"/>
      <c r="BQ271" s="44"/>
      <c r="BR271" s="44"/>
      <c r="BS271" s="44"/>
      <c r="BT271" s="44"/>
      <c r="BU271" s="44"/>
      <c r="BV271" s="44"/>
      <c r="BW271" s="44"/>
      <c r="BX271" s="44"/>
      <c r="BY271" s="44"/>
      <c r="BZ271" s="44"/>
      <c r="CA271" s="44"/>
      <c r="CB271" s="44"/>
      <c r="CC271" s="44"/>
      <c r="CD271" s="44"/>
      <c r="CE271" s="44"/>
      <c r="CF271" s="44"/>
      <c r="CG271" s="44"/>
      <c r="CH271" s="44"/>
      <c r="CI271" s="44"/>
      <c r="CJ271" s="44"/>
      <c r="CK271" s="44"/>
      <c r="CL271" s="44"/>
      <c r="CM271" s="44"/>
      <c r="CN271" s="44"/>
      <c r="CO271" s="44"/>
      <c r="CP271" s="44"/>
      <c r="CQ271" s="44"/>
      <c r="CR271" s="44"/>
      <c r="CS271" s="44"/>
      <c r="CT271" s="44"/>
      <c r="CU271" s="44"/>
      <c r="CV271" s="44"/>
      <c r="CW271" s="44"/>
      <c r="CX271" s="44"/>
      <c r="CY271" s="44"/>
      <c r="CZ271" s="44"/>
      <c r="DA271" s="44"/>
      <c r="DB271" s="44"/>
      <c r="DC271" s="44"/>
      <c r="DD271" s="44"/>
      <c r="DE271" s="44"/>
      <c r="DF271" s="44"/>
      <c r="DG271" s="44"/>
      <c r="DH271" s="44"/>
      <c r="DI271" s="44"/>
      <c r="DJ271" s="44"/>
      <c r="DK271" s="44"/>
      <c r="DL271" s="44"/>
      <c r="DM271" s="44"/>
      <c r="DN271" s="44"/>
      <c r="DO271" s="44"/>
      <c r="DP271" s="44"/>
      <c r="DQ271" s="44"/>
      <c r="DR271" s="44"/>
      <c r="DS271" s="44"/>
      <c r="DT271" s="44"/>
      <c r="DU271" s="44"/>
      <c r="DV271" s="44"/>
      <c r="DW271" s="44"/>
    </row>
    <row r="272" spans="1:153">
      <c r="A272" s="18" t="s">
        <v>0</v>
      </c>
    </row>
    <row r="273" spans="1:127" ht="30">
      <c r="A273" s="160"/>
      <c r="B273" s="160"/>
      <c r="C273" s="160"/>
      <c r="D273" s="160"/>
      <c r="E273" s="160"/>
      <c r="F273" s="160"/>
      <c r="G273" s="160"/>
      <c r="H273" s="160"/>
      <c r="I273" s="160"/>
      <c r="J273" s="160"/>
      <c r="K273" s="160"/>
      <c r="L273" s="160"/>
      <c r="M273" s="160"/>
      <c r="N273" s="160"/>
      <c r="O273" s="160"/>
      <c r="P273" s="160"/>
      <c r="Q273" s="160"/>
      <c r="R273" s="160"/>
      <c r="S273" s="160"/>
      <c r="T273" s="160"/>
      <c r="U273" s="160"/>
      <c r="V273" s="160"/>
      <c r="W273" s="160"/>
      <c r="X273" s="160"/>
      <c r="Y273" s="160"/>
      <c r="Z273" s="160"/>
      <c r="AA273" s="160"/>
      <c r="AB273" s="160"/>
      <c r="AC273" s="160"/>
      <c r="AD273" s="160"/>
      <c r="AE273" s="160"/>
      <c r="AF273" s="160"/>
      <c r="AG273" s="160"/>
      <c r="AH273" s="160"/>
      <c r="AI273" s="160"/>
      <c r="AJ273" s="160"/>
      <c r="AK273" s="160"/>
      <c r="AL273" s="160"/>
      <c r="AM273" s="160"/>
      <c r="AN273" s="160"/>
      <c r="AO273" s="160"/>
      <c r="AP273" s="160"/>
      <c r="AQ273" s="160"/>
      <c r="AR273" s="160"/>
      <c r="AS273" s="160"/>
      <c r="AT273" s="160"/>
      <c r="AU273" s="160"/>
      <c r="AV273" s="160"/>
      <c r="AW273" s="160"/>
      <c r="AX273" s="160"/>
      <c r="AY273" s="160"/>
      <c r="AZ273" s="160"/>
      <c r="BA273" s="160"/>
      <c r="BB273" s="160"/>
      <c r="BC273" s="160"/>
      <c r="BD273" s="160"/>
      <c r="BE273" s="160"/>
      <c r="BF273" s="160"/>
      <c r="BG273" s="160"/>
      <c r="BH273" s="160"/>
      <c r="BI273" s="160"/>
      <c r="BJ273" s="160"/>
      <c r="BK273" s="160"/>
      <c r="BL273" s="160"/>
      <c r="BM273" s="160"/>
      <c r="BN273" s="160"/>
      <c r="BO273" s="160"/>
      <c r="BP273" s="160"/>
      <c r="BQ273" s="160"/>
      <c r="BR273" s="160"/>
      <c r="BS273" s="160"/>
      <c r="BT273" s="160"/>
      <c r="BU273" s="160"/>
      <c r="BV273" s="160"/>
      <c r="BW273" s="160"/>
      <c r="BX273" s="160"/>
      <c r="BY273" s="160"/>
      <c r="BZ273" s="160"/>
      <c r="CA273" s="160"/>
      <c r="CB273" s="160"/>
      <c r="CC273" s="160"/>
      <c r="CD273" s="160"/>
      <c r="CE273" s="160"/>
      <c r="CF273" s="160"/>
      <c r="CG273" s="160"/>
      <c r="CH273" s="160"/>
      <c r="CI273" s="160"/>
      <c r="CJ273" s="160"/>
      <c r="CK273" s="160"/>
      <c r="CL273" s="160"/>
      <c r="CM273" s="160"/>
      <c r="CN273" s="160"/>
      <c r="CO273" s="160"/>
      <c r="CP273" s="160"/>
      <c r="CQ273" s="160"/>
      <c r="CR273" s="160"/>
      <c r="CS273" s="160"/>
      <c r="CT273" s="160"/>
      <c r="CU273" s="160"/>
      <c r="CV273" s="160"/>
      <c r="CW273" s="160"/>
      <c r="CX273" s="160"/>
      <c r="CY273" s="160"/>
      <c r="CZ273" s="160"/>
      <c r="DA273" s="160"/>
      <c r="DB273" s="160"/>
      <c r="DC273" s="160"/>
      <c r="DD273" s="160"/>
      <c r="DE273" s="160"/>
      <c r="DF273" s="160"/>
      <c r="DG273" s="160"/>
      <c r="DH273" s="160"/>
      <c r="DI273" s="160"/>
      <c r="DJ273" s="160"/>
      <c r="DK273" s="160"/>
      <c r="DL273" s="160"/>
      <c r="DM273" s="160"/>
      <c r="DN273" s="160"/>
      <c r="DO273" s="160"/>
      <c r="DP273" s="160"/>
      <c r="DQ273" s="160"/>
      <c r="DR273" s="160"/>
      <c r="DS273" s="160"/>
      <c r="DT273" s="160"/>
      <c r="DU273" s="160"/>
      <c r="DV273" s="160"/>
      <c r="DW273" s="160"/>
    </row>
  </sheetData>
  <mergeCells count="2">
    <mergeCell ref="A262:D262"/>
    <mergeCell ref="A273:DW273"/>
  </mergeCells>
  <printOptions horizontalCentered="1" verticalCentered="1"/>
  <pageMargins left="0.23622047244094491" right="0.23622047244094491" top="0.23622047244094491" bottom="0.23622047244094491" header="0.31496062992125984" footer="0.31496062992125984"/>
  <pageSetup paperSize="9" scale="3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49697" r:id="rId4" name="Button 1">
              <controlPr defaultSize="0" print="0" autoFill="0" autoPict="0" macro="[0]!osw_tracking">
                <anchor moveWithCells="1" sizeWithCells="1">
                  <from>
                    <xdr:col>127</xdr:col>
                    <xdr:colOff>438150</xdr:colOff>
                    <xdr:row>219</xdr:row>
                    <xdr:rowOff>104775</xdr:rowOff>
                  </from>
                  <to>
                    <xdr:col>128</xdr:col>
                    <xdr:colOff>800100</xdr:colOff>
                    <xdr:row>222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O39"/>
  <sheetViews>
    <sheetView zoomScaleNormal="100" workbookViewId="0">
      <selection activeCell="Q11" sqref="Q11"/>
    </sheetView>
  </sheetViews>
  <sheetFormatPr baseColWidth="10" defaultRowHeight="14.25"/>
  <cols>
    <col min="1" max="1" width="21.140625" style="151" customWidth="1"/>
    <col min="2" max="2" width="24" style="151" customWidth="1"/>
    <col min="3" max="3" width="7.85546875" style="151" customWidth="1"/>
    <col min="4" max="4" width="6.140625" style="151" customWidth="1"/>
    <col min="5" max="5" width="3.42578125" style="151" customWidth="1"/>
    <col min="6" max="6" width="3.85546875" style="151" customWidth="1"/>
    <col min="7" max="7" width="13.140625" style="151" customWidth="1"/>
    <col min="8" max="8" width="14.42578125" style="151" bestFit="1" customWidth="1"/>
    <col min="9" max="9" width="16.5703125" style="151" customWidth="1"/>
    <col min="10" max="10" width="20" style="151" customWidth="1"/>
    <col min="11" max="14" width="11.42578125" style="151"/>
    <col min="15" max="15" width="14.140625" style="151" customWidth="1"/>
    <col min="16" max="16384" width="11.42578125" style="151"/>
  </cols>
  <sheetData>
    <row r="1" spans="1:15" ht="15">
      <c r="A1" s="157" t="s">
        <v>107</v>
      </c>
      <c r="B1" s="157" t="s">
        <v>108</v>
      </c>
      <c r="C1"/>
      <c r="D1"/>
      <c r="E1"/>
      <c r="F1"/>
      <c r="G1"/>
      <c r="I1" s="152" t="s">
        <v>107</v>
      </c>
      <c r="J1" s="152" t="s">
        <v>108</v>
      </c>
      <c r="K1" s="152"/>
      <c r="L1" s="152"/>
      <c r="M1" s="152"/>
      <c r="N1" s="152"/>
      <c r="O1" s="152"/>
    </row>
    <row r="2" spans="1:15" ht="15">
      <c r="A2" s="157" t="s">
        <v>109</v>
      </c>
      <c r="B2" t="s">
        <v>105</v>
      </c>
      <c r="C2" t="s">
        <v>106</v>
      </c>
      <c r="D2" t="s">
        <v>104</v>
      </c>
      <c r="E2" t="s">
        <v>103</v>
      </c>
      <c r="F2" t="s">
        <v>1</v>
      </c>
      <c r="G2" t="s">
        <v>110</v>
      </c>
      <c r="I2" s="153" t="s">
        <v>109</v>
      </c>
      <c r="J2" s="154" t="s">
        <v>105</v>
      </c>
      <c r="K2" s="154" t="s">
        <v>106</v>
      </c>
      <c r="L2" s="154" t="s">
        <v>104</v>
      </c>
      <c r="M2" s="154" t="s">
        <v>103</v>
      </c>
      <c r="N2" s="154" t="s">
        <v>1</v>
      </c>
      <c r="O2" s="154" t="s">
        <v>110</v>
      </c>
    </row>
    <row r="3" spans="1:15">
      <c r="A3" s="158">
        <v>1373</v>
      </c>
      <c r="B3" s="116"/>
      <c r="C3" s="116"/>
      <c r="D3" s="116">
        <v>1</v>
      </c>
      <c r="E3" s="116"/>
      <c r="F3" s="116"/>
      <c r="G3" s="116">
        <v>1</v>
      </c>
      <c r="I3" s="155">
        <v>1422</v>
      </c>
      <c r="J3" s="151">
        <f>INDEX($A$3:$G$35,MATCH($I3,$A$3:$A$35,0),2)</f>
        <v>7</v>
      </c>
      <c r="K3" s="151">
        <f>INDEX($A$3:$G$35,MATCH($I3,$A$3:$A$35,0),3)</f>
        <v>1</v>
      </c>
      <c r="L3" s="151">
        <f>INDEX($A$3:$G$35,MATCH($I3,$A$3:$A$35,0),4)</f>
        <v>7</v>
      </c>
      <c r="M3" s="151">
        <f>INDEX($A$3:$G$35,MATCH($I3,$A$3:$A$35,0),5)</f>
        <v>0</v>
      </c>
      <c r="N3" s="151">
        <f>INDEX($A$3:$G$35,MATCH($I3,$A$3:$A$35,0),6)</f>
        <v>0</v>
      </c>
      <c r="O3" s="151">
        <f>INDEX($A$3:$G$35,MATCH($I3,$A$3:$A$35,0),7)</f>
        <v>15</v>
      </c>
    </row>
    <row r="4" spans="1:15">
      <c r="A4" s="158">
        <v>1381</v>
      </c>
      <c r="B4" s="116">
        <v>2</v>
      </c>
      <c r="C4" s="116">
        <v>2</v>
      </c>
      <c r="D4" s="116">
        <v>3</v>
      </c>
      <c r="E4" s="116">
        <v>1</v>
      </c>
      <c r="F4" s="116"/>
      <c r="G4" s="116">
        <v>8</v>
      </c>
      <c r="I4" s="155">
        <v>1421</v>
      </c>
      <c r="J4" s="151">
        <f t="shared" ref="J4:J35" si="0">INDEX($A$3:$G$35,MATCH($I4,$A$3:$A$35,0),2)</f>
        <v>8</v>
      </c>
      <c r="K4" s="151">
        <f t="shared" ref="K4:K35" si="1">INDEX($A$3:$G$35,MATCH($I4,$A$3:$A$35,0),3)</f>
        <v>1</v>
      </c>
      <c r="L4" s="151">
        <f t="shared" ref="L4:L35" si="2">INDEX($A$3:$G$35,MATCH($I4,$A$3:$A$35,0),4)</f>
        <v>6</v>
      </c>
      <c r="M4" s="151">
        <f t="shared" ref="M4:M35" si="3">INDEX($A$3:$G$35,MATCH($I4,$A$3:$A$35,0),5)</f>
        <v>0</v>
      </c>
      <c r="N4" s="151">
        <f t="shared" ref="N4:N35" si="4">INDEX($A$3:$G$35,MATCH($I4,$A$3:$A$35,0),6)</f>
        <v>0</v>
      </c>
      <c r="O4" s="151">
        <f t="shared" ref="O4:O35" si="5">INDEX($A$3:$G$35,MATCH($I4,$A$3:$A$35,0),7)</f>
        <v>15</v>
      </c>
    </row>
    <row r="5" spans="1:15">
      <c r="A5" s="158">
        <v>1213</v>
      </c>
      <c r="B5" s="116"/>
      <c r="C5" s="116"/>
      <c r="D5" s="116">
        <v>1</v>
      </c>
      <c r="E5" s="116">
        <v>2</v>
      </c>
      <c r="F5" s="116"/>
      <c r="G5" s="116">
        <v>3</v>
      </c>
      <c r="I5" s="155">
        <v>1420</v>
      </c>
      <c r="J5" s="151">
        <f t="shared" si="0"/>
        <v>8</v>
      </c>
      <c r="K5" s="151">
        <f t="shared" si="1"/>
        <v>1</v>
      </c>
      <c r="L5" s="151">
        <f t="shared" si="2"/>
        <v>6</v>
      </c>
      <c r="M5" s="151">
        <f t="shared" si="3"/>
        <v>0</v>
      </c>
      <c r="N5" s="151">
        <f t="shared" si="4"/>
        <v>0</v>
      </c>
      <c r="O5" s="151">
        <f t="shared" si="5"/>
        <v>15</v>
      </c>
    </row>
    <row r="6" spans="1:15">
      <c r="A6" s="158">
        <v>1382</v>
      </c>
      <c r="B6" s="116">
        <v>2</v>
      </c>
      <c r="C6" s="116">
        <v>2</v>
      </c>
      <c r="D6" s="116">
        <v>3</v>
      </c>
      <c r="E6" s="116"/>
      <c r="F6" s="116"/>
      <c r="G6" s="116">
        <v>7</v>
      </c>
      <c r="I6" s="155">
        <v>1400</v>
      </c>
      <c r="J6" s="151">
        <f t="shared" si="0"/>
        <v>8</v>
      </c>
      <c r="K6" s="151">
        <f t="shared" si="1"/>
        <v>4</v>
      </c>
      <c r="L6" s="151">
        <f t="shared" si="2"/>
        <v>12</v>
      </c>
      <c r="M6" s="151">
        <f t="shared" si="3"/>
        <v>0</v>
      </c>
      <c r="N6" s="151">
        <f t="shared" si="4"/>
        <v>0</v>
      </c>
      <c r="O6" s="151">
        <f t="shared" si="5"/>
        <v>24</v>
      </c>
    </row>
    <row r="7" spans="1:15">
      <c r="A7" s="158">
        <v>1384</v>
      </c>
      <c r="B7" s="116">
        <v>2</v>
      </c>
      <c r="C7" s="116">
        <v>2</v>
      </c>
      <c r="D7" s="116">
        <v>3</v>
      </c>
      <c r="E7" s="116"/>
      <c r="F7" s="116"/>
      <c r="G7" s="116">
        <v>7</v>
      </c>
      <c r="I7" s="155">
        <v>1399</v>
      </c>
      <c r="J7" s="151">
        <f t="shared" si="0"/>
        <v>5</v>
      </c>
      <c r="K7" s="151">
        <f t="shared" si="1"/>
        <v>4</v>
      </c>
      <c r="L7" s="151">
        <f t="shared" si="2"/>
        <v>14</v>
      </c>
      <c r="M7" s="151">
        <f t="shared" si="3"/>
        <v>0</v>
      </c>
      <c r="N7" s="151">
        <f t="shared" si="4"/>
        <v>0</v>
      </c>
      <c r="O7" s="151">
        <f t="shared" si="5"/>
        <v>23</v>
      </c>
    </row>
    <row r="8" spans="1:15">
      <c r="A8" s="158">
        <v>1383</v>
      </c>
      <c r="B8" s="116">
        <v>2</v>
      </c>
      <c r="C8" s="116">
        <v>2</v>
      </c>
      <c r="D8" s="116">
        <v>3</v>
      </c>
      <c r="E8" s="116">
        <v>1</v>
      </c>
      <c r="F8" s="116">
        <v>1</v>
      </c>
      <c r="G8" s="116">
        <v>9</v>
      </c>
      <c r="I8" s="155">
        <v>1398</v>
      </c>
      <c r="J8" s="151">
        <f t="shared" si="0"/>
        <v>6</v>
      </c>
      <c r="K8" s="151">
        <f t="shared" si="1"/>
        <v>4</v>
      </c>
      <c r="L8" s="151">
        <f t="shared" si="2"/>
        <v>9</v>
      </c>
      <c r="M8" s="151">
        <f t="shared" si="3"/>
        <v>0</v>
      </c>
      <c r="N8" s="151">
        <f t="shared" si="4"/>
        <v>0</v>
      </c>
      <c r="O8" s="151">
        <f t="shared" si="5"/>
        <v>19</v>
      </c>
    </row>
    <row r="9" spans="1:15">
      <c r="A9" s="158">
        <v>1386</v>
      </c>
      <c r="B9" s="116">
        <v>3</v>
      </c>
      <c r="C9" s="116">
        <v>2</v>
      </c>
      <c r="D9" s="116">
        <v>3</v>
      </c>
      <c r="E9" s="116"/>
      <c r="F9" s="116">
        <v>1</v>
      </c>
      <c r="G9" s="116">
        <v>9</v>
      </c>
      <c r="I9" s="155">
        <v>1397</v>
      </c>
      <c r="J9" s="151">
        <f t="shared" si="0"/>
        <v>4</v>
      </c>
      <c r="K9" s="151">
        <f t="shared" si="1"/>
        <v>2</v>
      </c>
      <c r="L9" s="151">
        <f t="shared" si="2"/>
        <v>6</v>
      </c>
      <c r="M9" s="151">
        <f t="shared" si="3"/>
        <v>0</v>
      </c>
      <c r="N9" s="151">
        <f t="shared" si="4"/>
        <v>0</v>
      </c>
      <c r="O9" s="151">
        <f t="shared" si="5"/>
        <v>12</v>
      </c>
    </row>
    <row r="10" spans="1:15">
      <c r="A10" s="158">
        <v>1379</v>
      </c>
      <c r="B10" s="116">
        <v>1</v>
      </c>
      <c r="C10" s="116"/>
      <c r="D10" s="116"/>
      <c r="E10" s="116"/>
      <c r="F10" s="116"/>
      <c r="G10" s="116">
        <v>1</v>
      </c>
      <c r="I10" s="155">
        <v>1396</v>
      </c>
      <c r="J10" s="151">
        <f t="shared" si="0"/>
        <v>4</v>
      </c>
      <c r="K10" s="151">
        <f t="shared" si="1"/>
        <v>3</v>
      </c>
      <c r="L10" s="151">
        <f t="shared" si="2"/>
        <v>10</v>
      </c>
      <c r="M10" s="151">
        <f t="shared" si="3"/>
        <v>0</v>
      </c>
      <c r="N10" s="151">
        <f t="shared" si="4"/>
        <v>0</v>
      </c>
      <c r="O10" s="151">
        <f t="shared" si="5"/>
        <v>17</v>
      </c>
    </row>
    <row r="11" spans="1:15">
      <c r="A11" s="158">
        <v>1215</v>
      </c>
      <c r="B11" s="116">
        <v>4</v>
      </c>
      <c r="C11" s="116">
        <v>2</v>
      </c>
      <c r="D11" s="116">
        <v>4</v>
      </c>
      <c r="E11" s="116"/>
      <c r="F11" s="116"/>
      <c r="G11" s="116">
        <v>10</v>
      </c>
      <c r="I11" s="155">
        <v>1214</v>
      </c>
      <c r="J11" s="151">
        <f t="shared" si="0"/>
        <v>4</v>
      </c>
      <c r="K11" s="151">
        <f t="shared" si="1"/>
        <v>4</v>
      </c>
      <c r="L11" s="151">
        <f t="shared" si="2"/>
        <v>3</v>
      </c>
      <c r="M11" s="151">
        <f t="shared" si="3"/>
        <v>0</v>
      </c>
      <c r="N11" s="151">
        <f t="shared" si="4"/>
        <v>0</v>
      </c>
      <c r="O11" s="151">
        <f t="shared" si="5"/>
        <v>11</v>
      </c>
    </row>
    <row r="12" spans="1:15">
      <c r="A12" s="158">
        <v>1388</v>
      </c>
      <c r="B12" s="116">
        <v>2</v>
      </c>
      <c r="C12" s="116">
        <v>2</v>
      </c>
      <c r="D12" s="116">
        <v>2</v>
      </c>
      <c r="E12" s="116"/>
      <c r="F12" s="116"/>
      <c r="G12" s="116">
        <v>6</v>
      </c>
      <c r="I12" s="155">
        <v>1395</v>
      </c>
      <c r="J12" s="151">
        <f t="shared" si="0"/>
        <v>3</v>
      </c>
      <c r="K12" s="151">
        <f t="shared" si="1"/>
        <v>2</v>
      </c>
      <c r="L12" s="151">
        <f t="shared" si="2"/>
        <v>5</v>
      </c>
      <c r="M12" s="151">
        <f t="shared" si="3"/>
        <v>0</v>
      </c>
      <c r="N12" s="151">
        <f t="shared" si="4"/>
        <v>2</v>
      </c>
      <c r="O12" s="151">
        <f t="shared" si="5"/>
        <v>12</v>
      </c>
    </row>
    <row r="13" spans="1:15">
      <c r="A13" s="158">
        <v>1389</v>
      </c>
      <c r="B13" s="116">
        <v>4</v>
      </c>
      <c r="C13" s="116">
        <v>3</v>
      </c>
      <c r="D13" s="116">
        <v>4</v>
      </c>
      <c r="E13" s="116"/>
      <c r="F13" s="116"/>
      <c r="G13" s="116">
        <v>11</v>
      </c>
      <c r="I13" s="155">
        <v>1394</v>
      </c>
      <c r="J13" s="151">
        <f t="shared" si="0"/>
        <v>2</v>
      </c>
      <c r="K13" s="151">
        <f t="shared" si="1"/>
        <v>1</v>
      </c>
      <c r="L13" s="151">
        <f t="shared" si="2"/>
        <v>4</v>
      </c>
      <c r="M13" s="151">
        <f t="shared" si="3"/>
        <v>0</v>
      </c>
      <c r="N13" s="151">
        <f t="shared" si="4"/>
        <v>0</v>
      </c>
      <c r="O13" s="151">
        <f t="shared" si="5"/>
        <v>7</v>
      </c>
    </row>
    <row r="14" spans="1:15">
      <c r="A14" s="158">
        <v>1212</v>
      </c>
      <c r="B14" s="116">
        <v>2</v>
      </c>
      <c r="C14" s="116"/>
      <c r="D14" s="116"/>
      <c r="E14" s="116"/>
      <c r="F14" s="116"/>
      <c r="G14" s="116">
        <v>2</v>
      </c>
      <c r="I14" s="155">
        <v>1393</v>
      </c>
      <c r="J14" s="151">
        <f t="shared" si="0"/>
        <v>3</v>
      </c>
      <c r="K14" s="151">
        <f t="shared" si="1"/>
        <v>2</v>
      </c>
      <c r="L14" s="151">
        <f t="shared" si="2"/>
        <v>4</v>
      </c>
      <c r="M14" s="151">
        <f t="shared" si="3"/>
        <v>0</v>
      </c>
      <c r="N14" s="151">
        <f t="shared" si="4"/>
        <v>0</v>
      </c>
      <c r="O14" s="151">
        <f t="shared" si="5"/>
        <v>9</v>
      </c>
    </row>
    <row r="15" spans="1:15">
      <c r="A15" s="158">
        <v>1390</v>
      </c>
      <c r="B15" s="116">
        <v>2</v>
      </c>
      <c r="C15" s="116">
        <v>2</v>
      </c>
      <c r="D15" s="116">
        <v>3</v>
      </c>
      <c r="E15" s="116"/>
      <c r="F15" s="116">
        <v>1</v>
      </c>
      <c r="G15" s="116">
        <v>8</v>
      </c>
      <c r="I15" s="155">
        <v>1392</v>
      </c>
      <c r="J15" s="151">
        <f t="shared" si="0"/>
        <v>3</v>
      </c>
      <c r="K15" s="151">
        <f t="shared" si="1"/>
        <v>2</v>
      </c>
      <c r="L15" s="151">
        <f t="shared" si="2"/>
        <v>6</v>
      </c>
      <c r="M15" s="151">
        <f t="shared" si="3"/>
        <v>0</v>
      </c>
      <c r="N15" s="151">
        <f t="shared" si="4"/>
        <v>0</v>
      </c>
      <c r="O15" s="151">
        <f t="shared" si="5"/>
        <v>11</v>
      </c>
    </row>
    <row r="16" spans="1:15">
      <c r="A16" s="158">
        <v>1385</v>
      </c>
      <c r="B16" s="116">
        <v>5</v>
      </c>
      <c r="C16" s="116"/>
      <c r="D16" s="116"/>
      <c r="E16" s="116"/>
      <c r="F16" s="116"/>
      <c r="G16" s="116">
        <v>5</v>
      </c>
      <c r="I16" s="155">
        <v>1390</v>
      </c>
      <c r="J16" s="151">
        <f t="shared" si="0"/>
        <v>2</v>
      </c>
      <c r="K16" s="151">
        <f t="shared" si="1"/>
        <v>2</v>
      </c>
      <c r="L16" s="151">
        <f t="shared" si="2"/>
        <v>3</v>
      </c>
      <c r="M16" s="151">
        <f t="shared" si="3"/>
        <v>0</v>
      </c>
      <c r="N16" s="151">
        <f t="shared" si="4"/>
        <v>1</v>
      </c>
      <c r="O16" s="151">
        <f t="shared" si="5"/>
        <v>8</v>
      </c>
    </row>
    <row r="17" spans="1:15">
      <c r="A17" s="158">
        <v>1391</v>
      </c>
      <c r="B17" s="116">
        <v>2</v>
      </c>
      <c r="C17" s="116">
        <v>2</v>
      </c>
      <c r="D17" s="116">
        <v>2</v>
      </c>
      <c r="E17" s="116"/>
      <c r="F17" s="116"/>
      <c r="G17" s="116">
        <v>6</v>
      </c>
      <c r="I17" s="155">
        <v>1387</v>
      </c>
      <c r="J17" s="151">
        <f t="shared" si="0"/>
        <v>4</v>
      </c>
      <c r="K17" s="151">
        <f t="shared" si="1"/>
        <v>2</v>
      </c>
      <c r="L17" s="151">
        <f t="shared" si="2"/>
        <v>2</v>
      </c>
      <c r="M17" s="151">
        <f t="shared" si="3"/>
        <v>0</v>
      </c>
      <c r="N17" s="151">
        <f t="shared" si="4"/>
        <v>1</v>
      </c>
      <c r="O17" s="151">
        <f t="shared" si="5"/>
        <v>9</v>
      </c>
    </row>
    <row r="18" spans="1:15">
      <c r="A18" s="158">
        <v>1392</v>
      </c>
      <c r="B18" s="116">
        <v>3</v>
      </c>
      <c r="C18" s="116">
        <v>2</v>
      </c>
      <c r="D18" s="116">
        <v>6</v>
      </c>
      <c r="E18" s="116"/>
      <c r="F18" s="116"/>
      <c r="G18" s="116">
        <v>11</v>
      </c>
      <c r="I18" s="155">
        <v>1213</v>
      </c>
      <c r="J18" s="151">
        <f t="shared" si="0"/>
        <v>0</v>
      </c>
      <c r="K18" s="151">
        <f t="shared" si="1"/>
        <v>0</v>
      </c>
      <c r="L18" s="151">
        <f t="shared" si="2"/>
        <v>1</v>
      </c>
      <c r="M18" s="151">
        <f t="shared" si="3"/>
        <v>2</v>
      </c>
      <c r="N18" s="151">
        <f t="shared" si="4"/>
        <v>0</v>
      </c>
      <c r="O18" s="151">
        <f t="shared" si="5"/>
        <v>3</v>
      </c>
    </row>
    <row r="19" spans="1:15">
      <c r="A19" s="158">
        <v>1387</v>
      </c>
      <c r="B19" s="116">
        <v>4</v>
      </c>
      <c r="C19" s="116">
        <v>2</v>
      </c>
      <c r="D19" s="116">
        <v>2</v>
      </c>
      <c r="E19" s="116"/>
      <c r="F19" s="116">
        <v>1</v>
      </c>
      <c r="G19" s="116">
        <v>9</v>
      </c>
      <c r="I19" s="155">
        <v>1391</v>
      </c>
      <c r="J19" s="151">
        <f t="shared" si="0"/>
        <v>2</v>
      </c>
      <c r="K19" s="151">
        <f t="shared" si="1"/>
        <v>2</v>
      </c>
      <c r="L19" s="151">
        <f t="shared" si="2"/>
        <v>2</v>
      </c>
      <c r="M19" s="151">
        <f t="shared" si="3"/>
        <v>0</v>
      </c>
      <c r="N19" s="151">
        <f t="shared" si="4"/>
        <v>0</v>
      </c>
      <c r="O19" s="151">
        <f t="shared" si="5"/>
        <v>6</v>
      </c>
    </row>
    <row r="20" spans="1:15">
      <c r="A20" s="158">
        <v>1393</v>
      </c>
      <c r="B20" s="116">
        <v>3</v>
      </c>
      <c r="C20" s="116">
        <v>2</v>
      </c>
      <c r="D20" s="116">
        <v>4</v>
      </c>
      <c r="E20" s="116"/>
      <c r="F20" s="116"/>
      <c r="G20" s="116">
        <v>9</v>
      </c>
      <c r="I20" s="155">
        <v>1389</v>
      </c>
      <c r="J20" s="151">
        <f t="shared" si="0"/>
        <v>4</v>
      </c>
      <c r="K20" s="151">
        <f t="shared" si="1"/>
        <v>3</v>
      </c>
      <c r="L20" s="151">
        <f t="shared" si="2"/>
        <v>4</v>
      </c>
      <c r="M20" s="151">
        <f t="shared" si="3"/>
        <v>0</v>
      </c>
      <c r="N20" s="151">
        <f t="shared" si="4"/>
        <v>0</v>
      </c>
      <c r="O20" s="151">
        <f t="shared" si="5"/>
        <v>11</v>
      </c>
    </row>
    <row r="21" spans="1:15">
      <c r="A21" s="158">
        <v>1394</v>
      </c>
      <c r="B21" s="116">
        <v>2</v>
      </c>
      <c r="C21" s="116">
        <v>1</v>
      </c>
      <c r="D21" s="116">
        <v>4</v>
      </c>
      <c r="E21" s="116"/>
      <c r="F21" s="116"/>
      <c r="G21" s="116">
        <v>7</v>
      </c>
      <c r="I21" s="155">
        <v>1388</v>
      </c>
      <c r="J21" s="151">
        <f t="shared" si="0"/>
        <v>2</v>
      </c>
      <c r="K21" s="151">
        <f t="shared" si="1"/>
        <v>2</v>
      </c>
      <c r="L21" s="151">
        <f t="shared" si="2"/>
        <v>2</v>
      </c>
      <c r="M21" s="151">
        <f t="shared" si="3"/>
        <v>0</v>
      </c>
      <c r="N21" s="151">
        <f t="shared" si="4"/>
        <v>0</v>
      </c>
      <c r="O21" s="151">
        <f t="shared" si="5"/>
        <v>6</v>
      </c>
    </row>
    <row r="22" spans="1:15">
      <c r="A22" s="158">
        <v>1395</v>
      </c>
      <c r="B22" s="116">
        <v>3</v>
      </c>
      <c r="C22" s="116">
        <v>2</v>
      </c>
      <c r="D22" s="116">
        <v>5</v>
      </c>
      <c r="E22" s="116"/>
      <c r="F22" s="116">
        <v>2</v>
      </c>
      <c r="G22" s="116">
        <v>12</v>
      </c>
      <c r="I22" s="155">
        <v>1386</v>
      </c>
      <c r="J22" s="151">
        <f t="shared" si="0"/>
        <v>3</v>
      </c>
      <c r="K22" s="151">
        <f t="shared" si="1"/>
        <v>2</v>
      </c>
      <c r="L22" s="151">
        <f t="shared" si="2"/>
        <v>3</v>
      </c>
      <c r="M22" s="151">
        <f t="shared" si="3"/>
        <v>0</v>
      </c>
      <c r="N22" s="151">
        <f t="shared" si="4"/>
        <v>1</v>
      </c>
      <c r="O22" s="151">
        <f t="shared" si="5"/>
        <v>9</v>
      </c>
    </row>
    <row r="23" spans="1:15">
      <c r="A23" s="158">
        <v>1396</v>
      </c>
      <c r="B23" s="116">
        <v>4</v>
      </c>
      <c r="C23" s="116">
        <v>3</v>
      </c>
      <c r="D23" s="116">
        <v>10</v>
      </c>
      <c r="E23" s="116"/>
      <c r="F23" s="116"/>
      <c r="G23" s="116">
        <v>17</v>
      </c>
      <c r="I23" s="155">
        <v>1385</v>
      </c>
      <c r="J23" s="151">
        <f t="shared" si="0"/>
        <v>5</v>
      </c>
      <c r="K23" s="151">
        <f t="shared" si="1"/>
        <v>0</v>
      </c>
      <c r="L23" s="151">
        <f t="shared" si="2"/>
        <v>0</v>
      </c>
      <c r="M23" s="151">
        <f t="shared" si="3"/>
        <v>0</v>
      </c>
      <c r="N23" s="151">
        <f t="shared" si="4"/>
        <v>0</v>
      </c>
      <c r="O23" s="151">
        <f t="shared" si="5"/>
        <v>5</v>
      </c>
    </row>
    <row r="24" spans="1:15">
      <c r="A24" s="158">
        <v>1397</v>
      </c>
      <c r="B24" s="116">
        <v>4</v>
      </c>
      <c r="C24" s="116">
        <v>2</v>
      </c>
      <c r="D24" s="116">
        <v>6</v>
      </c>
      <c r="E24" s="116"/>
      <c r="F24" s="116"/>
      <c r="G24" s="116">
        <v>12</v>
      </c>
      <c r="I24" s="155">
        <v>1215</v>
      </c>
      <c r="J24" s="151">
        <f t="shared" si="0"/>
        <v>4</v>
      </c>
      <c r="K24" s="151">
        <f t="shared" si="1"/>
        <v>2</v>
      </c>
      <c r="L24" s="151">
        <f t="shared" si="2"/>
        <v>4</v>
      </c>
      <c r="M24" s="151">
        <f t="shared" si="3"/>
        <v>0</v>
      </c>
      <c r="N24" s="151">
        <f t="shared" si="4"/>
        <v>0</v>
      </c>
      <c r="O24" s="151">
        <f t="shared" si="5"/>
        <v>10</v>
      </c>
    </row>
    <row r="25" spans="1:15">
      <c r="A25" s="158">
        <v>1398</v>
      </c>
      <c r="B25" s="116">
        <v>6</v>
      </c>
      <c r="C25" s="116">
        <v>4</v>
      </c>
      <c r="D25" s="116">
        <v>9</v>
      </c>
      <c r="E25" s="116"/>
      <c r="F25" s="116"/>
      <c r="G25" s="116">
        <v>19</v>
      </c>
      <c r="I25" s="155">
        <v>1374</v>
      </c>
      <c r="J25" s="151">
        <f t="shared" si="0"/>
        <v>0</v>
      </c>
      <c r="K25" s="151">
        <f t="shared" si="1"/>
        <v>0</v>
      </c>
      <c r="L25" s="151">
        <f t="shared" si="2"/>
        <v>1</v>
      </c>
      <c r="M25" s="151">
        <f t="shared" si="3"/>
        <v>0</v>
      </c>
      <c r="N25" s="151">
        <f t="shared" si="4"/>
        <v>0</v>
      </c>
      <c r="O25" s="151">
        <f t="shared" si="5"/>
        <v>1</v>
      </c>
    </row>
    <row r="26" spans="1:15">
      <c r="A26" s="158">
        <v>1214</v>
      </c>
      <c r="B26" s="116">
        <v>4</v>
      </c>
      <c r="C26" s="116">
        <v>4</v>
      </c>
      <c r="D26" s="116">
        <v>3</v>
      </c>
      <c r="E26" s="116"/>
      <c r="F26" s="116"/>
      <c r="G26" s="116">
        <v>11</v>
      </c>
      <c r="I26" s="155">
        <v>1212</v>
      </c>
      <c r="J26" s="151">
        <f t="shared" si="0"/>
        <v>2</v>
      </c>
      <c r="K26" s="151">
        <f t="shared" si="1"/>
        <v>0</v>
      </c>
      <c r="L26" s="151">
        <f t="shared" si="2"/>
        <v>0</v>
      </c>
      <c r="M26" s="151">
        <f t="shared" si="3"/>
        <v>0</v>
      </c>
      <c r="N26" s="151">
        <f t="shared" si="4"/>
        <v>0</v>
      </c>
      <c r="O26" s="151">
        <f t="shared" si="5"/>
        <v>2</v>
      </c>
    </row>
    <row r="27" spans="1:15">
      <c r="A27" s="158">
        <v>1372</v>
      </c>
      <c r="B27" s="116"/>
      <c r="C27" s="116"/>
      <c r="D27" s="116">
        <v>1</v>
      </c>
      <c r="E27" s="116"/>
      <c r="F27" s="116"/>
      <c r="G27" s="116">
        <v>1</v>
      </c>
      <c r="I27" s="155">
        <v>1383</v>
      </c>
      <c r="J27" s="151">
        <f t="shared" si="0"/>
        <v>2</v>
      </c>
      <c r="K27" s="151">
        <f t="shared" si="1"/>
        <v>2</v>
      </c>
      <c r="L27" s="151">
        <f t="shared" si="2"/>
        <v>3</v>
      </c>
      <c r="M27" s="151">
        <f t="shared" si="3"/>
        <v>1</v>
      </c>
      <c r="N27" s="151">
        <f t="shared" si="4"/>
        <v>1</v>
      </c>
      <c r="O27" s="151">
        <f t="shared" si="5"/>
        <v>9</v>
      </c>
    </row>
    <row r="28" spans="1:15">
      <c r="A28" s="158">
        <v>1375</v>
      </c>
      <c r="B28" s="116"/>
      <c r="C28" s="116"/>
      <c r="D28" s="116">
        <v>1</v>
      </c>
      <c r="E28" s="116"/>
      <c r="F28" s="116"/>
      <c r="G28" s="116">
        <v>1</v>
      </c>
      <c r="I28" s="155">
        <v>1382</v>
      </c>
      <c r="J28" s="151">
        <f t="shared" si="0"/>
        <v>2</v>
      </c>
      <c r="K28" s="151">
        <f t="shared" si="1"/>
        <v>2</v>
      </c>
      <c r="L28" s="151">
        <f t="shared" si="2"/>
        <v>3</v>
      </c>
      <c r="M28" s="151">
        <f t="shared" si="3"/>
        <v>0</v>
      </c>
      <c r="N28" s="151">
        <f t="shared" si="4"/>
        <v>0</v>
      </c>
      <c r="O28" s="151">
        <f t="shared" si="5"/>
        <v>7</v>
      </c>
    </row>
    <row r="29" spans="1:15">
      <c r="A29" s="158">
        <v>1367</v>
      </c>
      <c r="B29" s="116"/>
      <c r="C29" s="116"/>
      <c r="D29" s="116">
        <v>1</v>
      </c>
      <c r="E29" s="116"/>
      <c r="F29" s="116"/>
      <c r="G29" s="116">
        <v>1</v>
      </c>
      <c r="I29" s="155">
        <v>1381</v>
      </c>
      <c r="J29" s="151">
        <f t="shared" si="0"/>
        <v>2</v>
      </c>
      <c r="K29" s="151">
        <f t="shared" si="1"/>
        <v>2</v>
      </c>
      <c r="L29" s="151">
        <f t="shared" si="2"/>
        <v>3</v>
      </c>
      <c r="M29" s="151">
        <f t="shared" si="3"/>
        <v>1</v>
      </c>
      <c r="N29" s="151">
        <f t="shared" si="4"/>
        <v>0</v>
      </c>
      <c r="O29" s="151">
        <f t="shared" si="5"/>
        <v>8</v>
      </c>
    </row>
    <row r="30" spans="1:15">
      <c r="A30" s="158">
        <v>1374</v>
      </c>
      <c r="B30" s="116"/>
      <c r="C30" s="116"/>
      <c r="D30" s="116">
        <v>1</v>
      </c>
      <c r="E30" s="116"/>
      <c r="F30" s="116"/>
      <c r="G30" s="116">
        <v>1</v>
      </c>
      <c r="I30" s="155">
        <v>1384</v>
      </c>
      <c r="J30" s="151">
        <f t="shared" si="0"/>
        <v>2</v>
      </c>
      <c r="K30" s="151">
        <f t="shared" si="1"/>
        <v>2</v>
      </c>
      <c r="L30" s="151">
        <f t="shared" si="2"/>
        <v>3</v>
      </c>
      <c r="M30" s="151">
        <f t="shared" si="3"/>
        <v>0</v>
      </c>
      <c r="N30" s="151">
        <f t="shared" si="4"/>
        <v>0</v>
      </c>
      <c r="O30" s="151">
        <f t="shared" si="5"/>
        <v>7</v>
      </c>
    </row>
    <row r="31" spans="1:15">
      <c r="A31" s="158">
        <v>1399</v>
      </c>
      <c r="B31" s="116">
        <v>5</v>
      </c>
      <c r="C31" s="116">
        <v>4</v>
      </c>
      <c r="D31" s="116">
        <v>14</v>
      </c>
      <c r="E31" s="116"/>
      <c r="F31" s="116"/>
      <c r="G31" s="116">
        <v>23</v>
      </c>
      <c r="I31" s="156">
        <v>1375</v>
      </c>
      <c r="J31" s="151">
        <f t="shared" si="0"/>
        <v>0</v>
      </c>
      <c r="K31" s="151">
        <f t="shared" si="1"/>
        <v>0</v>
      </c>
      <c r="L31" s="151">
        <f t="shared" si="2"/>
        <v>1</v>
      </c>
      <c r="M31" s="151">
        <f t="shared" si="3"/>
        <v>0</v>
      </c>
      <c r="N31" s="151">
        <f t="shared" si="4"/>
        <v>0</v>
      </c>
      <c r="O31" s="151">
        <f t="shared" si="5"/>
        <v>1</v>
      </c>
    </row>
    <row r="32" spans="1:15">
      <c r="A32" s="158">
        <v>1400</v>
      </c>
      <c r="B32" s="116">
        <v>8</v>
      </c>
      <c r="C32" s="116">
        <v>4</v>
      </c>
      <c r="D32" s="116">
        <v>12</v>
      </c>
      <c r="E32" s="116"/>
      <c r="F32" s="116"/>
      <c r="G32" s="116">
        <v>24</v>
      </c>
      <c r="I32" s="156">
        <v>1372</v>
      </c>
      <c r="J32" s="151">
        <f t="shared" si="0"/>
        <v>0</v>
      </c>
      <c r="K32" s="151">
        <f t="shared" si="1"/>
        <v>0</v>
      </c>
      <c r="L32" s="151">
        <f t="shared" si="2"/>
        <v>1</v>
      </c>
      <c r="M32" s="151">
        <f t="shared" si="3"/>
        <v>0</v>
      </c>
      <c r="N32" s="151">
        <f t="shared" si="4"/>
        <v>0</v>
      </c>
      <c r="O32" s="151">
        <f t="shared" si="5"/>
        <v>1</v>
      </c>
    </row>
    <row r="33" spans="1:15">
      <c r="A33" s="158">
        <v>1420</v>
      </c>
      <c r="B33" s="116">
        <v>8</v>
      </c>
      <c r="C33" s="116">
        <v>1</v>
      </c>
      <c r="D33" s="116">
        <v>6</v>
      </c>
      <c r="E33" s="116"/>
      <c r="F33" s="116"/>
      <c r="G33" s="116">
        <v>15</v>
      </c>
      <c r="I33" s="156">
        <v>1379</v>
      </c>
      <c r="J33" s="151">
        <f t="shared" si="0"/>
        <v>1</v>
      </c>
      <c r="K33" s="151">
        <f t="shared" si="1"/>
        <v>0</v>
      </c>
      <c r="L33" s="151">
        <f t="shared" si="2"/>
        <v>0</v>
      </c>
      <c r="M33" s="151">
        <f t="shared" si="3"/>
        <v>0</v>
      </c>
      <c r="N33" s="151">
        <f t="shared" si="4"/>
        <v>0</v>
      </c>
      <c r="O33" s="151">
        <f t="shared" si="5"/>
        <v>1</v>
      </c>
    </row>
    <row r="34" spans="1:15">
      <c r="A34" s="158">
        <v>1421</v>
      </c>
      <c r="B34" s="116">
        <v>8</v>
      </c>
      <c r="C34" s="116">
        <v>1</v>
      </c>
      <c r="D34" s="116">
        <v>6</v>
      </c>
      <c r="E34" s="116"/>
      <c r="F34" s="116"/>
      <c r="G34" s="116">
        <v>15</v>
      </c>
      <c r="I34" s="156">
        <v>1373</v>
      </c>
      <c r="J34" s="151">
        <f t="shared" si="0"/>
        <v>0</v>
      </c>
      <c r="K34" s="151">
        <f t="shared" si="1"/>
        <v>0</v>
      </c>
      <c r="L34" s="151">
        <f t="shared" si="2"/>
        <v>1</v>
      </c>
      <c r="M34" s="151">
        <f t="shared" si="3"/>
        <v>0</v>
      </c>
      <c r="N34" s="151">
        <f t="shared" si="4"/>
        <v>0</v>
      </c>
      <c r="O34" s="151">
        <f t="shared" si="5"/>
        <v>1</v>
      </c>
    </row>
    <row r="35" spans="1:15">
      <c r="A35" s="158">
        <v>1422</v>
      </c>
      <c r="B35" s="116">
        <v>7</v>
      </c>
      <c r="C35" s="116">
        <v>1</v>
      </c>
      <c r="D35" s="116">
        <v>7</v>
      </c>
      <c r="E35" s="116"/>
      <c r="F35" s="116"/>
      <c r="G35" s="116">
        <v>15</v>
      </c>
      <c r="I35" s="156">
        <v>1367</v>
      </c>
      <c r="J35" s="151">
        <f t="shared" si="0"/>
        <v>0</v>
      </c>
      <c r="K35" s="151">
        <f t="shared" si="1"/>
        <v>0</v>
      </c>
      <c r="L35" s="151">
        <f t="shared" si="2"/>
        <v>1</v>
      </c>
      <c r="M35" s="151">
        <f t="shared" si="3"/>
        <v>0</v>
      </c>
      <c r="N35" s="151">
        <f t="shared" si="4"/>
        <v>0</v>
      </c>
      <c r="O35" s="151">
        <f t="shared" si="5"/>
        <v>1</v>
      </c>
    </row>
    <row r="36" spans="1:15">
      <c r="A36" s="158" t="s">
        <v>110</v>
      </c>
      <c r="B36" s="116">
        <v>102</v>
      </c>
      <c r="C36" s="116">
        <v>54</v>
      </c>
      <c r="D36" s="116">
        <v>130</v>
      </c>
      <c r="E36" s="116">
        <v>4</v>
      </c>
      <c r="F36" s="116">
        <v>6</v>
      </c>
      <c r="G36" s="116">
        <v>296</v>
      </c>
    </row>
    <row r="37" spans="1:15">
      <c r="A37" s="158"/>
      <c r="B37" s="116"/>
      <c r="C37" s="116"/>
      <c r="D37" s="116"/>
      <c r="E37" s="116"/>
      <c r="F37" s="116"/>
      <c r="G37" s="116"/>
    </row>
    <row r="38" spans="1:15">
      <c r="A38" s="158"/>
      <c r="B38" s="116"/>
      <c r="C38" s="116"/>
      <c r="D38" s="116"/>
      <c r="E38" s="116"/>
      <c r="F38" s="116"/>
      <c r="G38" s="116"/>
    </row>
    <row r="39" spans="1:15">
      <c r="A39" s="158"/>
      <c r="B39" s="116"/>
      <c r="C39" s="116"/>
      <c r="D39" s="116"/>
      <c r="E39" s="116"/>
      <c r="F39" s="116"/>
      <c r="G39" s="116"/>
    </row>
  </sheetData>
  <pageMargins left="0.7" right="0.7" top="0.75" bottom="0.75" header="0.3" footer="0.3"/>
  <pageSetup paperSize="9" scale="42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OSW tracking</vt:lpstr>
      <vt:lpstr>KPI OSW</vt:lpstr>
      <vt:lpstr>Feuil4</vt:lpstr>
      <vt:lpstr>Feuil5</vt:lpstr>
      <vt:lpstr>dates</vt:lpstr>
      <vt:lpstr>g</vt:lpstr>
      <vt:lpstr>p</vt:lpstr>
      <vt:lpstr>'OSW tracking'!Zone_d_impression</vt:lpstr>
    </vt:vector>
  </TitlesOfParts>
  <Company>European Aeronautic Defense and Space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CO06486</dc:creator>
  <cp:lastModifiedBy>NG583F9</cp:lastModifiedBy>
  <cp:lastPrinted>2016-11-04T13:44:14Z</cp:lastPrinted>
  <dcterms:created xsi:type="dcterms:W3CDTF">2008-02-08T14:35:04Z</dcterms:created>
  <dcterms:modified xsi:type="dcterms:W3CDTF">2016-11-08T16:51:23Z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1597224613</vt:i4>
  </property>
  <property fmtid="{D5CDD505-2E9C-101B-9397-08002B2CF9AE}" pid="4" name="_EmailSubject">
    <vt:lpwstr>Envoi d'un message : DRAFT EXECUTIVE SUMMARY ISSUE 5- 30 oct- 2015.xlsx</vt:lpwstr>
  </property>
  <property fmtid="{D5CDD505-2E9C-101B-9397-08002B2CF9AE}" pid="5" name="_AuthorEmail">
    <vt:lpwstr>justine.hueso@atr-aircraft.com</vt:lpwstr>
  </property>
  <property fmtid="{D5CDD505-2E9C-101B-9397-08002B2CF9AE}" pid="6" name="_AuthorEmailDisplayName">
    <vt:lpwstr>HUESO, Justine (ATR GIE AVIONS DE TRANSPORT REGIONAL)</vt:lpwstr>
  </property>
  <property fmtid="{D5CDD505-2E9C-101B-9397-08002B2CF9AE}" pid="7" name="_PreviousAdHocReviewCycleID">
    <vt:i4>-1954816155</vt:i4>
  </property>
  <property fmtid="{D5CDD505-2E9C-101B-9397-08002B2CF9AE}" pid="8" name="_ReviewingToolsShownOnce">
    <vt:lpwstr/>
  </property>
</Properties>
</file>