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VBOXSVR\Partage-Windows\Boulot\RECUPMAC\"/>
    </mc:Choice>
  </mc:AlternateContent>
  <xr:revisionPtr revIDLastSave="0" documentId="8_{DFD2C3BC-3FDB-4ABC-9EBA-CDC5E7E485A5}" xr6:coauthVersionLast="47" xr6:coauthVersionMax="47" xr10:uidLastSave="{00000000-0000-0000-0000-000000000000}"/>
  <bookViews>
    <workbookView xWindow="-120" yWindow="-120" windowWidth="30960" windowHeight="16920" activeTab="1" xr2:uid="{423E3A24-DCF4-42EE-A5F2-9426A607A9D0}"/>
  </bookViews>
  <sheets>
    <sheet name="Contraintes" sheetId="1" r:id="rId1"/>
    <sheet name="Données" sheetId="2" r:id="rId2"/>
  </sheets>
  <functionGroups builtInGroupCount="19"/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" l="1"/>
  <c r="M1" i="1"/>
  <c r="M12" i="1"/>
  <c r="L12" i="1"/>
  <c r="M11" i="1"/>
  <c r="L11" i="1"/>
  <c r="M10" i="1"/>
  <c r="L10" i="1"/>
  <c r="M9" i="1"/>
  <c r="L9" i="1"/>
  <c r="M8" i="1"/>
  <c r="L8" i="1"/>
  <c r="M7" i="1"/>
  <c r="L7" i="1"/>
  <c r="M6" i="1"/>
  <c r="L6" i="1"/>
  <c r="M5" i="1"/>
  <c r="L5" i="1"/>
  <c r="M4" i="1"/>
  <c r="L4" i="1"/>
  <c r="M3" i="1"/>
  <c r="L3" i="1"/>
  <c r="M2" i="1"/>
  <c r="L2" i="1"/>
</calcChain>
</file>

<file path=xl/sharedStrings.xml><?xml version="1.0" encoding="utf-8"?>
<sst xmlns="http://schemas.openxmlformats.org/spreadsheetml/2006/main" count="34" uniqueCount="34">
  <si>
    <t>Jours</t>
  </si>
  <si>
    <t>Début de journée</t>
  </si>
  <si>
    <t>Pause
matin</t>
  </si>
  <si>
    <t>Reprise
matin</t>
  </si>
  <si>
    <t>Pause
midi</t>
  </si>
  <si>
    <t>Début
aprèm</t>
  </si>
  <si>
    <t>Pause
aprèm</t>
  </si>
  <si>
    <t>Reprise
aprèm</t>
  </si>
  <si>
    <t>Fin de journée</t>
  </si>
  <si>
    <t>Lundi</t>
  </si>
  <si>
    <t>Mardi</t>
  </si>
  <si>
    <t>Mercredi</t>
  </si>
  <si>
    <t>Jeudi</t>
  </si>
  <si>
    <t>Vendredi</t>
  </si>
  <si>
    <t>Samedi</t>
  </si>
  <si>
    <t>Dimanche</t>
  </si>
  <si>
    <t>Horaires habituels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</si>
  <si>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</si>
  <si>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</si>
  <si>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</si>
  <si>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</si>
  <si>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</si>
  <si>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</si>
  <si>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</si>
  <si>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</si>
  <si>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</si>
  <si>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</si>
  <si>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</si>
  <si>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Feriés</t>
  </si>
  <si>
    <t>Dates de
Fermeture</t>
  </si>
  <si>
    <t>Début</t>
  </si>
  <si>
    <t>Fin</t>
  </si>
  <si>
    <t>Durée (calculée)</t>
  </si>
  <si>
    <t>Pont du 11nov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</si>
</sst>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4" fontId="3" fillId="0" borderId="0" xfId="0" applyNumberFormat="1" applyFont="1" applyBorder="1" applyAlignment="1">
      <alignment vertical="center"/>
    </xf>
    <xf numFmtId="14" fontId="3" fillId="0" borderId="6" xfId="0" applyNumberFormat="1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14" fontId="3" fillId="0" borderId="13" xfId="0" applyNumberFormat="1" applyFont="1" applyBorder="1" applyAlignment="1">
      <alignment vertical="center"/>
    </xf>
    <xf numFmtId="14" fontId="3" fillId="0" borderId="9" xfId="0" applyNumberFormat="1" applyFont="1" applyBorder="1" applyAlignment="1">
      <alignment vertical="center"/>
    </xf>
    <xf numFmtId="0" fontId="1" fillId="2" borderId="5" xfId="0" applyFont="1" applyFill="1" applyBorder="1" applyAlignment="1">
      <alignment horizontal="centerContinuous" vertical="center" wrapText="1"/>
    </xf>
    <xf numFmtId="0" fontId="0" fillId="2" borderId="6" xfId="0" applyFill="1" applyBorder="1" applyAlignment="1">
      <alignment horizontal="centerContinuous"/>
    </xf>
    <xf numFmtId="164" fontId="0" fillId="0" borderId="0" xfId="0" applyNumberFormat="1" applyAlignment="1">
      <alignment horizontal="center"/>
    </xf>
    <xf numFmtId="0" fontId="0" fillId="0" borderId="5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295275</xdr:colOff>
          <xdr:row>0</xdr:row>
          <xdr:rowOff>85725</xdr:rowOff>
        </xdr:from>
        <xdr:to>
          <xdr:col>4</xdr:col>
          <xdr:colOff>666750</xdr:colOff>
          <xdr:row>0</xdr:row>
          <xdr:rowOff>352425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1FA06-E87E-4739-BEC4-5EAEEC9123CC}">
  <sheetPr codeName="Feuil1"/>
  <dimension ref="A1:P18"/>
  <sheetViews>
    <sheetView workbookViewId="0">
      <selection activeCell="G15" sqref="G15"/>
    </sheetView>
  </sheetViews>
  <sheetFormatPr baseColWidth="10" defaultRowHeight="15" x14ac:dyDescent="0.25"/>
  <cols>
    <col min="1" max="1" width="15.5703125" style="8" bestFit="1" customWidth="1"/>
    <col min="2" max="9" width="8.85546875" style="8" customWidth="1"/>
    <col min="11" max="11" width="15.7109375" bestFit="1" customWidth="1"/>
    <col min="15" max="15" width="13.7109375" customWidth="1"/>
  </cols>
  <sheetData>
    <row r="1" spans="1:16" ht="31.15" customHeight="1" thickBot="1" x14ac:dyDescent="0.3">
      <c r="A1" s="26" t="s">
        <v>16</v>
      </c>
      <c r="B1" s="27"/>
      <c r="C1" s="27"/>
      <c r="D1" s="27"/>
      <c r="E1" s="27"/>
      <c r="F1" s="27"/>
      <c r="G1" s="27"/>
      <c r="H1" s="27"/>
      <c r="I1" s="28"/>
      <c r="K1" s="9" t="s">
        <v>28</v>
      </c>
      <c r="L1" s="10">
        <f ca="1">YEAR(NOW())</f>
        <v>2021</v>
      </c>
      <c r="M1" s="11">
        <f ca="1">L1+1</f>
        <v>2022</v>
      </c>
      <c r="O1" s="19" t="s">
        <v>29</v>
      </c>
      <c r="P1" s="20"/>
    </row>
    <row r="2" spans="1:16" ht="45" x14ac:dyDescent="0.25">
      <c r="A2" s="5" t="s">
        <v>0</v>
      </c>
      <c r="B2" s="6" t="s">
        <v>1</v>
      </c>
      <c r="C2" s="7" t="s">
        <v>2</v>
      </c>
      <c r="D2" s="6" t="s">
        <v>3</v>
      </c>
      <c r="E2" s="7" t="s">
        <v>4</v>
      </c>
      <c r="F2" s="6" t="s">
        <v>5</v>
      </c>
      <c r="G2" s="7" t="s">
        <v>6</v>
      </c>
      <c r="H2" s="6" t="s">
        <v>7</v>
      </c>
      <c r="I2" s="7" t="s">
        <v>8</v>
      </c>
      <c r="K2" s="12" t="s">
        <v>17</v>
      </c>
      <c r="L2" s="13">
        <f ca="1">DATE($L$1,1,1)</f>
        <v>44197</v>
      </c>
      <c r="M2" s="14">
        <f ca="1">DATE($L$1+1,1,1)</f>
        <v>44562</v>
      </c>
      <c r="O2" s="22" t="s">
        <v>33</v>
      </c>
      <c r="P2" s="23">
        <v>44512</v>
      </c>
    </row>
    <row r="3" spans="1:16" x14ac:dyDescent="0.25">
      <c r="A3" s="29" t="s">
        <v>9</v>
      </c>
      <c r="B3" s="1">
        <v>0.3125</v>
      </c>
      <c r="C3" s="2">
        <v>0.39583333333333331</v>
      </c>
      <c r="D3" s="1">
        <v>0.40277777777777773</v>
      </c>
      <c r="E3" s="2">
        <v>0.48958333333333331</v>
      </c>
      <c r="F3" s="1">
        <v>0.54166666666666663</v>
      </c>
      <c r="G3" s="2">
        <v>0.65625</v>
      </c>
      <c r="H3" s="1"/>
      <c r="I3" s="30"/>
      <c r="K3" s="15" t="s">
        <v>18</v>
      </c>
      <c r="L3" s="13">
        <f ca="1">ROUND(DATE($L$1,4,MOD(234-11*MOD($L$1,19),30))/7,)*7-5</f>
        <v>44291</v>
      </c>
      <c r="M3" s="14">
        <f ca="1">ROUND(DATE($L$1+1,4,MOD(234-11*MOD($L$1+1,19),30))/7,)*7-5</f>
        <v>44669</v>
      </c>
      <c r="O3" s="22"/>
      <c r="P3" s="24"/>
    </row>
    <row r="4" spans="1:16" x14ac:dyDescent="0.25">
      <c r="A4" s="29" t="s">
        <v>10</v>
      </c>
      <c r="B4" s="1">
        <v>0.3125</v>
      </c>
      <c r="C4" s="2">
        <v>0.39583333333333331</v>
      </c>
      <c r="D4" s="1">
        <v>0.40277777777777773</v>
      </c>
      <c r="E4" s="2">
        <v>0.48958333333333331</v>
      </c>
      <c r="F4" s="1">
        <v>0.54166666666666663</v>
      </c>
      <c r="G4" s="2">
        <v>0.65625</v>
      </c>
      <c r="H4" s="1"/>
      <c r="I4" s="30"/>
      <c r="K4" s="15" t="s">
        <v>19</v>
      </c>
      <c r="L4" s="13">
        <f ca="1">DATE($L$1,5,1)</f>
        <v>44317</v>
      </c>
      <c r="M4" s="14">
        <f ca="1">DATE($L$1+1,5,1)</f>
        <v>44682</v>
      </c>
      <c r="O4" s="22"/>
      <c r="P4" s="24"/>
    </row>
    <row r="5" spans="1:16" x14ac:dyDescent="0.25">
      <c r="A5" s="29" t="s">
        <v>11</v>
      </c>
      <c r="B5" s="1">
        <v>0.3125</v>
      </c>
      <c r="C5" s="2">
        <v>0.39583333333333331</v>
      </c>
      <c r="D5" s="1">
        <v>0.40277777777777773</v>
      </c>
      <c r="E5" s="2">
        <v>0.48958333333333331</v>
      </c>
      <c r="F5" s="1">
        <v>0.54166666666666663</v>
      </c>
      <c r="G5" s="2">
        <v>0.65625</v>
      </c>
      <c r="H5" s="1"/>
      <c r="I5" s="30"/>
      <c r="K5" s="15" t="s">
        <v>20</v>
      </c>
      <c r="L5" s="13">
        <f ca="1">DATE($L$1,5,8)</f>
        <v>44324</v>
      </c>
      <c r="M5" s="14">
        <f ca="1">DATE($L$1+1,5,8)</f>
        <v>44689</v>
      </c>
      <c r="O5" s="22"/>
      <c r="P5" s="24"/>
    </row>
    <row r="6" spans="1:16" x14ac:dyDescent="0.25">
      <c r="A6" s="29" t="s">
        <v>12</v>
      </c>
      <c r="B6" s="1">
        <v>0.3125</v>
      </c>
      <c r="C6" s="2">
        <v>0.39583333333333331</v>
      </c>
      <c r="D6" s="1">
        <v>0.40277777777777773</v>
      </c>
      <c r="E6" s="2">
        <v>0.48958333333333331</v>
      </c>
      <c r="F6" s="1">
        <v>0.54166666666666663</v>
      </c>
      <c r="G6" s="2">
        <v>0.65625</v>
      </c>
      <c r="H6" s="1"/>
      <c r="I6" s="30"/>
      <c r="K6" s="15" t="s">
        <v>21</v>
      </c>
      <c r="L6" s="13">
        <f ca="1">ROUND(DATE($L$1,4,MOD(234-11*MOD($L$1,19),30))/7,)*7+33</f>
        <v>44329</v>
      </c>
      <c r="M6" s="14">
        <f ca="1">ROUND(DATE($L$1+1,4,MOD(234-11*MOD($L$1+1,19),30))/7,)*7+33</f>
        <v>44707</v>
      </c>
      <c r="O6" s="22"/>
      <c r="P6" s="24"/>
    </row>
    <row r="7" spans="1:16" x14ac:dyDescent="0.25">
      <c r="A7" s="29" t="s">
        <v>13</v>
      </c>
      <c r="B7" s="1">
        <v>0.3125</v>
      </c>
      <c r="C7" s="2">
        <v>0.39583333333333331</v>
      </c>
      <c r="D7" s="1">
        <v>0.40277777777777773</v>
      </c>
      <c r="E7" s="2">
        <v>0.48958333333333331</v>
      </c>
      <c r="F7" s="1">
        <v>0.54166666666666663</v>
      </c>
      <c r="G7" s="2">
        <v>0.65625</v>
      </c>
      <c r="H7" s="1">
        <v>0.5625</v>
      </c>
      <c r="I7" s="2">
        <v>0.56944444444444442</v>
      </c>
      <c r="K7" s="15" t="s">
        <v>22</v>
      </c>
      <c r="L7" s="13">
        <f ca="1">ROUND(DATE($L$1,4,MOD(234-11*MOD($L$1,19),30))/7,)*7+44</f>
        <v>44340</v>
      </c>
      <c r="M7" s="14">
        <f ca="1">ROUND(DATE($L$1+1,4,MOD(234-11*MOD($L$1+1,19),30))/7,)*7+44</f>
        <v>44718</v>
      </c>
      <c r="O7" s="22"/>
      <c r="P7" s="24"/>
    </row>
    <row r="8" spans="1:16" x14ac:dyDescent="0.25">
      <c r="A8" s="29" t="s">
        <v>14</v>
      </c>
      <c r="B8" s="1"/>
      <c r="C8" s="2"/>
      <c r="D8" s="1"/>
      <c r="E8" s="2"/>
      <c r="F8" s="31"/>
      <c r="G8" s="30"/>
      <c r="H8" s="31"/>
      <c r="I8" s="30"/>
      <c r="K8" s="15" t="s">
        <v>23</v>
      </c>
      <c r="L8" s="13">
        <f ca="1">DATE($L$1,7,14)</f>
        <v>44391</v>
      </c>
      <c r="M8" s="14">
        <f ca="1">DATE($L$1+1,7,14)</f>
        <v>44756</v>
      </c>
      <c r="O8" s="22"/>
      <c r="P8" s="24"/>
    </row>
    <row r="9" spans="1:16" ht="15.75" thickBot="1" x14ac:dyDescent="0.3">
      <c r="A9" s="32" t="s">
        <v>15</v>
      </c>
      <c r="B9" s="3"/>
      <c r="C9" s="33"/>
      <c r="D9" s="4"/>
      <c r="E9" s="33"/>
      <c r="F9" s="3"/>
      <c r="G9" s="33"/>
      <c r="H9" s="3"/>
      <c r="I9" s="33"/>
      <c r="K9" s="15" t="s">
        <v>24</v>
      </c>
      <c r="L9" s="13">
        <f ca="1">DATE($L$1,8,15)</f>
        <v>44423</v>
      </c>
      <c r="M9" s="14">
        <f ca="1">DATE($L$1+1,8,15)</f>
        <v>44788</v>
      </c>
      <c r="O9" s="22"/>
      <c r="P9" s="24"/>
    </row>
    <row r="10" spans="1:16" x14ac:dyDescent="0.25">
      <c r="K10" s="15" t="s">
        <v>25</v>
      </c>
      <c r="L10" s="13">
        <f ca="1">DATE($L$1,11,1)</f>
        <v>44501</v>
      </c>
      <c r="M10" s="14">
        <f ca="1">DATE($L$1+1,11,1)</f>
        <v>44866</v>
      </c>
      <c r="O10" s="22"/>
      <c r="P10" s="24"/>
    </row>
    <row r="11" spans="1:16" x14ac:dyDescent="0.25">
      <c r="K11" s="15" t="s">
        <v>26</v>
      </c>
      <c r="L11" s="13">
        <f ca="1">DATE($L$1,11,11)</f>
        <v>44511</v>
      </c>
      <c r="M11" s="14">
        <f ca="1">DATE($L$1+1,11,11)</f>
        <v>44876</v>
      </c>
      <c r="O11" s="22"/>
      <c r="P11" s="24"/>
    </row>
    <row r="12" spans="1:16" ht="15.75" thickBot="1" x14ac:dyDescent="0.3">
      <c r="J12" s="8"/>
      <c r="K12" s="16" t="s">
        <v>27</v>
      </c>
      <c r="L12" s="17">
        <f ca="1">DATE($L$1,12,25)</f>
        <v>44555</v>
      </c>
      <c r="M12" s="18">
        <f ca="1">DATE($L$1+1,12,25)</f>
        <v>44920</v>
      </c>
      <c r="O12" s="22"/>
      <c r="P12" s="24"/>
    </row>
    <row r="13" spans="1:16" x14ac:dyDescent="0.25">
      <c r="O13" s="22"/>
      <c r="P13" s="24"/>
    </row>
    <row r="14" spans="1:16" x14ac:dyDescent="0.25">
      <c r="O14" s="22"/>
      <c r="P14" s="24"/>
    </row>
    <row r="15" spans="1:16" x14ac:dyDescent="0.25">
      <c r="O15" s="22"/>
      <c r="P15" s="24"/>
    </row>
    <row r="16" spans="1:16" x14ac:dyDescent="0.25">
      <c r="O16" s="22"/>
      <c r="P16" s="24"/>
    </row>
    <row r="17" spans="15:16" x14ac:dyDescent="0.25">
      <c r="O17" s="22"/>
      <c r="P17" s="24"/>
    </row>
    <row r="18" spans="15:16" x14ac:dyDescent="0.25">
      <c r="O18" s="22"/>
      <c r="P18" s="2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ED5C2-94E0-49A6-B591-DC3883467A9A}">
  <sheetPr codeName="Feuil2"/>
  <dimension ref="A1:C16"/>
  <sheetViews>
    <sheetView tabSelected="1" workbookViewId="0">
      <selection sqref="A1:C8"/>
    </sheetView>
  </sheetViews>
  <sheetFormatPr baseColWidth="10" defaultRowHeight="15" x14ac:dyDescent="0.25"/>
  <cols>
    <col min="1" max="2" width="18.85546875" style="35" customWidth="1"/>
    <col min="3" max="3" width="18.85546875" style="21" customWidth="1"/>
  </cols>
  <sheetData>
    <row r="1" spans="1:3" ht="32.450000000000003" customHeight="1" x14ac:dyDescent="0.25">
      <c r="A1" s="25" t="s">
        <v>30</v>
      </c>
      <c r="B1" s="25" t="s">
        <v>31</v>
      </c>
      <c r="C1" s="36" t="s">
        <v>32</v>
      </c>
    </row>
    <row r="2" spans="1:3" x14ac:dyDescent="0.25">
      <c r="A2" s="34">
        <v>44509.375</v>
      </c>
      <c r="B2" s="34">
        <v>44510.503472222219</v>
      </c>
      <c r="C2" s="21">
        <v>0.32638883590698242</v>
      </c>
    </row>
    <row r="3" spans="1:3" x14ac:dyDescent="0.25">
      <c r="A3" s="34">
        <v>44490.459722222222</v>
      </c>
      <c r="B3" s="34">
        <v>44509.533333333333</v>
      </c>
      <c r="C3" s="21">
        <v>0</v>
      </c>
    </row>
    <row r="4" spans="1:3" x14ac:dyDescent="0.25">
      <c r="A4" s="34">
        <v>44491.477083333331</v>
      </c>
      <c r="B4" s="34">
        <v>44494.607638888891</v>
      </c>
      <c r="C4" s="21">
        <v>0</v>
      </c>
    </row>
    <row r="5" spans="1:3" x14ac:dyDescent="0.25">
      <c r="A5" s="34">
        <v>44510.416666666664</v>
      </c>
      <c r="B5" s="34">
        <v>44516.4375</v>
      </c>
      <c r="C5" s="21">
        <v>0.51041662693023682</v>
      </c>
    </row>
    <row r="6" spans="1:3" x14ac:dyDescent="0.25">
      <c r="A6" s="34">
        <v>44363.344837962963</v>
      </c>
      <c r="B6" s="34">
        <v>44370.413460648146</v>
      </c>
      <c r="C6" s="21">
        <v>0</v>
      </c>
    </row>
    <row r="7" spans="1:3" x14ac:dyDescent="0.25">
      <c r="A7" s="34">
        <v>44514.3125</v>
      </c>
      <c r="B7" s="34">
        <v>44514.354166666664</v>
      </c>
      <c r="C7" s="21">
        <v>4.1666656732559204E-2</v>
      </c>
    </row>
    <row r="8" spans="1:3" x14ac:dyDescent="0.25">
      <c r="A8" s="34">
        <v>44510.3125</v>
      </c>
      <c r="B8" s="34">
        <v>44510.354166666664</v>
      </c>
      <c r="C8" s="21">
        <v>4.1666656732559204E-2</v>
      </c>
    </row>
    <row r="15" spans="1:3" x14ac:dyDescent="0.25">
      <c r="C15" s="37"/>
    </row>
    <row r="16" spans="1:3" x14ac:dyDescent="0.25">
      <c r="C16" s="3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alcul">
                <anchor moveWithCells="1" sizeWithCells="1">
                  <from>
                    <xdr:col>3</xdr:col>
                    <xdr:colOff>295275</xdr:colOff>
                    <xdr:row>0</xdr:row>
                    <xdr:rowOff>85725</xdr:rowOff>
                  </from>
                  <to>
                    <xdr:col>4</xdr:col>
                    <xdr:colOff>666750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Contraintes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Eric Jefekoi</cp:lastModifiedBy>
  <dcterms:created xsi:type="dcterms:W3CDTF">2021-11-14T09:01:19Z</dcterms:created>
  <dcterms:modified xsi:type="dcterms:W3CDTF">2021-11-14T17:04:28Z</dcterms:modified>
</cp:coreProperties>
</file>