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ouvine45\Desktop\Taff\AFIS\"/>
    </mc:Choice>
  </mc:AlternateContent>
  <bookViews>
    <workbookView xWindow="0" yWindow="0" windowWidth="24000" windowHeight="9135" tabRatio="598"/>
  </bookViews>
  <sheets>
    <sheet name="Factures" sheetId="5" r:id="rId1"/>
    <sheet name="Suivi des factures" sheetId="6" r:id="rId2"/>
    <sheet name="Clients" sheetId="2" r:id="rId3"/>
    <sheet name="Formations" sheetId="3" r:id="rId4"/>
  </sheets>
  <definedNames>
    <definedName name="Client">Factures!$F$12</definedName>
    <definedName name="DateD">Factures!$A$19</definedName>
    <definedName name="MontantHT">Factures!$H$41</definedName>
    <definedName name="MontantTTC">Factures!$H$46</definedName>
    <definedName name="NumeroD">Factures!$B$19</definedName>
    <definedName name="_xlnm.Print_Area" localSheetId="0">Factures!$A$1:$I$107</definedName>
  </definedNames>
  <calcPr calcId="152511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11" i="5" l="1"/>
  <c r="F10" i="5"/>
  <c r="E19" i="5"/>
  <c r="H19" i="5"/>
  <c r="F13" i="5" l="1"/>
  <c r="A19" i="5" l="1"/>
  <c r="G19" i="5" s="1"/>
  <c r="H31" i="5" l="1"/>
  <c r="G31" i="5"/>
  <c r="H30" i="5"/>
  <c r="I30" i="5" s="1"/>
  <c r="G30" i="5"/>
  <c r="H29" i="5"/>
  <c r="I29" i="5" s="1"/>
  <c r="G29" i="5"/>
  <c r="H27" i="5"/>
  <c r="I27" i="5" s="1"/>
  <c r="G27" i="5"/>
  <c r="H26" i="5"/>
  <c r="I26" i="5" s="1"/>
  <c r="G26" i="5"/>
  <c r="L25" i="5"/>
  <c r="B25" i="5" s="1"/>
  <c r="H32" i="5"/>
  <c r="I32" i="5" s="1"/>
  <c r="G32" i="5"/>
  <c r="H24" i="5"/>
  <c r="I24" i="5" s="1"/>
  <c r="H25" i="5"/>
  <c r="H33" i="5"/>
  <c r="I33" i="5" s="1"/>
  <c r="H34" i="5"/>
  <c r="I34" i="5" s="1"/>
  <c r="H35" i="5"/>
  <c r="I35" i="5" s="1"/>
  <c r="H36" i="5"/>
  <c r="I36" i="5" s="1"/>
  <c r="H37" i="5"/>
  <c r="I37" i="5" s="1"/>
  <c r="H38" i="5"/>
  <c r="I38" i="5" s="1"/>
  <c r="H23" i="5"/>
  <c r="G23" i="5"/>
  <c r="I23" i="5"/>
  <c r="I25" i="5"/>
  <c r="G22" i="5"/>
  <c r="H22" i="5" s="1"/>
  <c r="G24" i="5"/>
  <c r="G25" i="5"/>
  <c r="G33" i="5"/>
  <c r="G34" i="5"/>
  <c r="G35" i="5"/>
  <c r="G36" i="5"/>
  <c r="G37" i="5"/>
  <c r="G38" i="5"/>
  <c r="B22" i="5"/>
  <c r="K23" i="5"/>
  <c r="K14" i="5"/>
  <c r="L14" i="5"/>
  <c r="F2" i="3"/>
  <c r="N23" i="5" s="1"/>
  <c r="I22" i="5" l="1"/>
  <c r="H41" i="5"/>
  <c r="A41" i="5" s="1"/>
  <c r="C41" i="5" s="1"/>
  <c r="H43" i="5" s="1"/>
  <c r="H44" i="5" s="1"/>
  <c r="I31" i="5"/>
  <c r="F14" i="5"/>
  <c r="B23" i="5"/>
  <c r="H46" i="5" l="1"/>
</calcChain>
</file>

<file path=xl/sharedStrings.xml><?xml version="1.0" encoding="utf-8"?>
<sst xmlns="http://schemas.openxmlformats.org/spreadsheetml/2006/main" count="59" uniqueCount="51">
  <si>
    <t>Nom</t>
  </si>
  <si>
    <t>Référence</t>
  </si>
  <si>
    <t>Montant HT</t>
  </si>
  <si>
    <t>TVA</t>
  </si>
  <si>
    <t>Montant TTC</t>
  </si>
  <si>
    <t>Famille</t>
  </si>
  <si>
    <t>Nom Entreprises</t>
  </si>
  <si>
    <t>Adresse 1</t>
  </si>
  <si>
    <t>CP</t>
  </si>
  <si>
    <t>Ville</t>
  </si>
  <si>
    <t>12 rue de la fleur</t>
  </si>
  <si>
    <t>CFHR320</t>
  </si>
  <si>
    <t>Responsable formation</t>
  </si>
  <si>
    <t>N° client</t>
  </si>
  <si>
    <t>Contact</t>
  </si>
  <si>
    <t>Poste du contact</t>
  </si>
  <si>
    <t>Durée jours</t>
  </si>
  <si>
    <t>Durée heures</t>
  </si>
  <si>
    <t>N° d'agrément</t>
  </si>
  <si>
    <t>Date</t>
  </si>
  <si>
    <t>Règlement</t>
  </si>
  <si>
    <t>Désignation</t>
  </si>
  <si>
    <t>jours</t>
  </si>
  <si>
    <t>soit</t>
  </si>
  <si>
    <t>heures</t>
  </si>
  <si>
    <t>Utilisation d'Excel</t>
  </si>
  <si>
    <t>Bureautique</t>
  </si>
  <si>
    <t>Excel</t>
  </si>
  <si>
    <t>Agrément N°</t>
  </si>
  <si>
    <t>Pour x personnes</t>
  </si>
  <si>
    <t>Virement</t>
  </si>
  <si>
    <t>M. X</t>
  </si>
  <si>
    <t>ANGERS</t>
  </si>
  <si>
    <t>Mme Jacqueline Ediart</t>
  </si>
  <si>
    <t>Client</t>
  </si>
  <si>
    <t>Date facture</t>
  </si>
  <si>
    <t>N° facture</t>
  </si>
  <si>
    <t>Facture réglée</t>
  </si>
  <si>
    <t>Numéro</t>
  </si>
  <si>
    <t>FACTURE</t>
  </si>
  <si>
    <t>Code client</t>
  </si>
  <si>
    <t>Echéance</t>
  </si>
  <si>
    <t>P.U.HT.</t>
  </si>
  <si>
    <t>Montant TVA</t>
  </si>
  <si>
    <t>Total HT</t>
  </si>
  <si>
    <t>Total TVA*</t>
  </si>
  <si>
    <t>Total TTC</t>
  </si>
  <si>
    <t>MONTANT A PAYER</t>
  </si>
  <si>
    <t>Conditions de règlement : voir conditions générales de vente au recto.</t>
  </si>
  <si>
    <t>Qté</t>
  </si>
  <si>
    <t>2017-0003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</si>
</sst>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7" formatCode="#,##0.00\ &quot;€&quot;;\-#,##0.00\ &quot;€&quot;"/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color rgb="FFFFFFFF"/>
      <name val="Tahoma"/>
      <family val="2"/>
    </font>
    <font>
      <sz val="8"/>
      <color rgb="FF000000"/>
      <name val="Tahoma"/>
      <family val="2"/>
    </font>
    <font>
      <b/>
      <sz val="18"/>
      <color rgb="FF808080"/>
      <name val="Calibri"/>
      <family val="2"/>
      <scheme val="minor"/>
    </font>
    <font>
      <b/>
      <sz val="11"/>
      <color rgb="FF808080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000000"/>
      <name val="Tahoma"/>
      <family val="2"/>
    </font>
    <font>
      <b/>
      <sz val="10"/>
      <color rgb="FFFFFFFF"/>
      <name val="Tahoma"/>
      <family val="2"/>
    </font>
    <font>
      <sz val="10"/>
      <color rgb="FF000000"/>
      <name val="Tahoma"/>
      <family val="2"/>
    </font>
    <font>
      <b/>
      <sz val="8"/>
      <color rgb="FF000000"/>
      <name val="Tahoma"/>
      <family val="2"/>
    </font>
    <font>
      <sz val="9"/>
      <color rgb="FF000000"/>
      <name val="Tahoma"/>
      <family val="2"/>
    </font>
    <font>
      <b/>
      <sz val="9"/>
      <name val="Tahoma"/>
      <family val="2"/>
    </font>
    <font>
      <b/>
      <sz val="9"/>
      <color rgb="FFFCF305"/>
      <name val="Tahoma"/>
      <family val="2"/>
    </font>
    <font>
      <b/>
      <sz val="9"/>
      <color rgb="FFFFFFFF"/>
      <name val="Tahoma"/>
      <family val="2"/>
    </font>
    <font>
      <sz val="12"/>
      <color rgb="FF008000"/>
      <name val="Tahoma"/>
      <family val="2"/>
    </font>
    <font>
      <sz val="9"/>
      <color rgb="FF7F7F7F"/>
      <name val="Tahoma"/>
      <family val="2"/>
    </font>
    <font>
      <sz val="8"/>
      <color rgb="FF7F7F7F"/>
      <name val="Tahoma"/>
      <family val="2"/>
    </font>
    <font>
      <sz val="8"/>
      <color theme="1"/>
      <name val="Calibri"/>
      <family val="2"/>
      <scheme val="minor"/>
    </font>
    <font>
      <b/>
      <sz val="8"/>
      <name val="Tahoma"/>
      <family val="2"/>
    </font>
    <font>
      <sz val="8"/>
      <name val="Tahoma"/>
      <family val="2"/>
    </font>
    <font>
      <b/>
      <sz val="8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E60000"/>
        <bgColor rgb="FF000000"/>
      </patternFill>
    </fill>
    <fill>
      <patternFill patternType="solid">
        <fgColor rgb="FFDD0806"/>
        <bgColor rgb="FF000000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000000"/>
      </patternFill>
    </fill>
  </fills>
  <borders count="22">
    <border>
      <left/>
      <right/>
      <top/>
      <bottom/>
      <diagonal/>
    </border>
    <border>
      <left style="thin">
        <color rgb="FFA6A6A6"/>
      </left>
      <right/>
      <top style="thin">
        <color rgb="FFA6A6A6"/>
      </top>
      <bottom/>
      <diagonal/>
    </border>
    <border>
      <left/>
      <right style="thin">
        <color rgb="FF969696"/>
      </right>
      <top/>
      <bottom style="thin">
        <color rgb="FF969696"/>
      </bottom>
      <diagonal/>
    </border>
    <border>
      <left style="thin">
        <color rgb="FF969696"/>
      </left>
      <right/>
      <top style="thin">
        <color rgb="FF969696"/>
      </top>
      <bottom/>
      <diagonal/>
    </border>
    <border>
      <left style="thin">
        <color rgb="FF969696"/>
      </left>
      <right style="thin">
        <color rgb="FF969696"/>
      </right>
      <top/>
      <bottom/>
      <diagonal/>
    </border>
    <border>
      <left style="thin">
        <color rgb="FF969696"/>
      </left>
      <right/>
      <top/>
      <bottom/>
      <diagonal/>
    </border>
    <border>
      <left/>
      <right style="thin">
        <color rgb="FF969696"/>
      </right>
      <top/>
      <bottom/>
      <diagonal/>
    </border>
    <border>
      <left style="thin">
        <color rgb="FF969696"/>
      </left>
      <right style="thin">
        <color rgb="FF969696"/>
      </right>
      <top style="thin">
        <color rgb="FF969696"/>
      </top>
      <bottom style="thin">
        <color rgb="FF969696"/>
      </bottom>
      <diagonal/>
    </border>
    <border>
      <left/>
      <right style="thin">
        <color rgb="FF969696"/>
      </right>
      <top style="thin">
        <color rgb="FF969696"/>
      </top>
      <bottom/>
      <diagonal/>
    </border>
    <border>
      <left style="thin">
        <color rgb="FF969696"/>
      </left>
      <right style="thin">
        <color rgb="FF969696"/>
      </right>
      <top style="thin">
        <color rgb="FF969696"/>
      </top>
      <bottom/>
      <diagonal/>
    </border>
    <border>
      <left style="thin">
        <color rgb="FF969696"/>
      </left>
      <right style="thin">
        <color rgb="FF969696"/>
      </right>
      <top/>
      <bottom style="thin">
        <color rgb="FF969696"/>
      </bottom>
      <diagonal/>
    </border>
    <border>
      <left/>
      <right/>
      <top style="thin">
        <color rgb="FF969696"/>
      </top>
      <bottom/>
      <diagonal/>
    </border>
    <border>
      <left style="thin">
        <color rgb="FF969696"/>
      </left>
      <right/>
      <top/>
      <bottom style="thin">
        <color rgb="FF969696"/>
      </bottom>
      <diagonal/>
    </border>
    <border>
      <left/>
      <right/>
      <top/>
      <bottom style="thin">
        <color rgb="FF969696"/>
      </bottom>
      <diagonal/>
    </border>
    <border>
      <left/>
      <right/>
      <top style="thin">
        <color rgb="FF969696"/>
      </top>
      <bottom style="thin">
        <color rgb="FF969696"/>
      </bottom>
      <diagonal/>
    </border>
    <border>
      <left/>
      <right style="thin">
        <color rgb="FF969696"/>
      </right>
      <top style="thin">
        <color rgb="FF969696"/>
      </top>
      <bottom style="thin">
        <color rgb="FF969696"/>
      </bottom>
      <diagonal/>
    </border>
    <border>
      <left/>
      <right/>
      <top style="thin">
        <color rgb="FFA6A6A6"/>
      </top>
      <bottom/>
      <diagonal/>
    </border>
    <border>
      <left style="thin">
        <color rgb="FFA6A6A6"/>
      </left>
      <right/>
      <top/>
      <bottom/>
      <diagonal/>
    </border>
    <border>
      <left/>
      <right style="thin">
        <color rgb="FFA6A6A6"/>
      </right>
      <top/>
      <bottom/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rgb="FF969696"/>
      </left>
      <right/>
      <top style="thin">
        <color rgb="FF969696"/>
      </top>
      <bottom style="thin">
        <color rgb="FF969696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09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164" fontId="0" fillId="0" borderId="0" xfId="0" applyNumberFormat="1"/>
    <xf numFmtId="14" fontId="0" fillId="0" borderId="0" xfId="0" applyNumberFormat="1"/>
    <xf numFmtId="7" fontId="0" fillId="0" borderId="0" xfId="0" applyNumberFormat="1"/>
    <xf numFmtId="0" fontId="2" fillId="3" borderId="3" xfId="0" applyFont="1" applyFill="1" applyBorder="1" applyAlignment="1">
      <alignment horizontal="center" vertical="center"/>
    </xf>
    <xf numFmtId="0" fontId="0" fillId="0" borderId="0" xfId="0" applyFont="1"/>
    <xf numFmtId="0" fontId="0" fillId="0" borderId="0" xfId="0" applyFont="1" applyBorder="1" applyAlignment="1"/>
    <xf numFmtId="0" fontId="6" fillId="2" borderId="1" xfId="0" applyFont="1" applyFill="1" applyBorder="1" applyAlignment="1">
      <alignment horizontal="center" vertical="center"/>
    </xf>
    <xf numFmtId="0" fontId="6" fillId="3" borderId="7" xfId="0" applyFont="1" applyFill="1" applyBorder="1" applyAlignment="1">
      <alignment horizontal="center" vertical="center"/>
    </xf>
    <xf numFmtId="0" fontId="10" fillId="0" borderId="0" xfId="0" applyFont="1"/>
    <xf numFmtId="0" fontId="2" fillId="3" borderId="11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18" fillId="3" borderId="12" xfId="0" applyFont="1" applyFill="1" applyBorder="1" applyAlignment="1">
      <alignment vertical="center"/>
    </xf>
    <xf numFmtId="0" fontId="18" fillId="3" borderId="13" xfId="0" applyFont="1" applyFill="1" applyBorder="1" applyAlignment="1">
      <alignment vertical="center"/>
    </xf>
    <xf numFmtId="0" fontId="0" fillId="4" borderId="0" xfId="0" applyFont="1" applyFill="1"/>
    <xf numFmtId="0" fontId="0" fillId="4" borderId="0" xfId="0" applyFont="1" applyFill="1" applyAlignment="1">
      <alignment horizontal="right"/>
    </xf>
    <xf numFmtId="0" fontId="5" fillId="4" borderId="0" xfId="0" applyFont="1" applyFill="1" applyAlignment="1">
      <alignment horizontal="left" vertical="center"/>
    </xf>
    <xf numFmtId="14" fontId="9" fillId="4" borderId="2" xfId="0" applyNumberFormat="1" applyFont="1" applyFill="1" applyBorder="1" applyAlignment="1">
      <alignment horizontal="center" vertical="center"/>
    </xf>
    <xf numFmtId="0" fontId="9" fillId="4" borderId="2" xfId="0" applyFont="1" applyFill="1" applyBorder="1" applyAlignment="1">
      <alignment horizontal="center" vertical="center"/>
    </xf>
    <xf numFmtId="0" fontId="10" fillId="4" borderId="0" xfId="0" applyFont="1" applyFill="1" applyBorder="1" applyAlignment="1">
      <alignment horizontal="center"/>
    </xf>
    <xf numFmtId="0" fontId="0" fillId="4" borderId="0" xfId="0" applyFont="1" applyFill="1" applyAlignment="1">
      <alignment horizontal="center"/>
    </xf>
    <xf numFmtId="0" fontId="0" fillId="4" borderId="0" xfId="0" applyFont="1" applyFill="1" applyBorder="1" applyAlignment="1">
      <alignment horizontal="center"/>
    </xf>
    <xf numFmtId="0" fontId="7" fillId="4" borderId="9" xfId="0" applyFont="1" applyFill="1" applyBorder="1" applyAlignment="1">
      <alignment horizontal="center" vertical="center"/>
    </xf>
    <xf numFmtId="7" fontId="7" fillId="4" borderId="9" xfId="0" applyNumberFormat="1" applyFont="1" applyFill="1" applyBorder="1" applyAlignment="1">
      <alignment horizontal="center" vertical="center"/>
    </xf>
    <xf numFmtId="10" fontId="7" fillId="4" borderId="9" xfId="0" applyNumberFormat="1" applyFont="1" applyFill="1" applyBorder="1" applyAlignment="1">
      <alignment horizontal="center" vertical="center"/>
    </xf>
    <xf numFmtId="0" fontId="0" fillId="4" borderId="4" xfId="0" applyFont="1" applyFill="1" applyBorder="1" applyAlignment="1">
      <alignment horizontal="left"/>
    </xf>
    <xf numFmtId="0" fontId="0" fillId="4" borderId="4" xfId="0" applyFont="1" applyFill="1" applyBorder="1" applyAlignment="1">
      <alignment horizontal="center"/>
    </xf>
    <xf numFmtId="164" fontId="0" fillId="4" borderId="4" xfId="0" applyNumberFormat="1" applyFont="1" applyFill="1" applyBorder="1" applyAlignment="1">
      <alignment horizontal="center"/>
    </xf>
    <xf numFmtId="9" fontId="0" fillId="4" borderId="4" xfId="1" applyFont="1" applyFill="1" applyBorder="1" applyAlignment="1">
      <alignment horizontal="center"/>
    </xf>
    <xf numFmtId="0" fontId="0" fillId="4" borderId="10" xfId="0" applyFont="1" applyFill="1" applyBorder="1" applyAlignment="1">
      <alignment horizontal="left"/>
    </xf>
    <xf numFmtId="0" fontId="0" fillId="4" borderId="10" xfId="0" applyFont="1" applyFill="1" applyBorder="1" applyAlignment="1">
      <alignment horizontal="center"/>
    </xf>
    <xf numFmtId="164" fontId="0" fillId="4" borderId="10" xfId="0" applyNumberFormat="1" applyFont="1" applyFill="1" applyBorder="1" applyAlignment="1">
      <alignment horizontal="center"/>
    </xf>
    <xf numFmtId="9" fontId="0" fillId="4" borderId="10" xfId="1" applyFont="1" applyFill="1" applyBorder="1" applyAlignment="1">
      <alignment horizontal="center"/>
    </xf>
    <xf numFmtId="1" fontId="7" fillId="4" borderId="9" xfId="0" applyNumberFormat="1" applyFont="1" applyFill="1" applyBorder="1" applyAlignment="1">
      <alignment horizontal="center" vertical="center"/>
    </xf>
    <xf numFmtId="0" fontId="0" fillId="4" borderId="5" xfId="0" applyFont="1" applyFill="1" applyBorder="1" applyAlignment="1">
      <alignment horizontal="center"/>
    </xf>
    <xf numFmtId="0" fontId="0" fillId="4" borderId="6" xfId="0" applyFont="1" applyFill="1" applyBorder="1" applyAlignment="1">
      <alignment horizontal="center"/>
    </xf>
    <xf numFmtId="7" fontId="3" fillId="4" borderId="12" xfId="0" applyNumberFormat="1" applyFont="1" applyFill="1" applyBorder="1" applyAlignment="1">
      <alignment horizontal="center" vertical="center"/>
    </xf>
    <xf numFmtId="9" fontId="3" fillId="4" borderId="13" xfId="0" applyNumberFormat="1" applyFont="1" applyFill="1" applyBorder="1" applyAlignment="1">
      <alignment horizontal="center" vertical="center"/>
    </xf>
    <xf numFmtId="8" fontId="3" fillId="4" borderId="2" xfId="0" applyNumberFormat="1" applyFont="1" applyFill="1" applyBorder="1" applyAlignment="1">
      <alignment horizontal="center" vertical="center"/>
    </xf>
    <xf numFmtId="0" fontId="13" fillId="4" borderId="0" xfId="0" applyFont="1" applyFill="1" applyAlignment="1">
      <alignment horizontal="center" vertical="center"/>
    </xf>
    <xf numFmtId="0" fontId="11" fillId="4" borderId="0" xfId="0" applyFont="1" applyFill="1"/>
    <xf numFmtId="0" fontId="3" fillId="4" borderId="11" xfId="0" applyFont="1" applyFill="1" applyBorder="1" applyAlignment="1">
      <alignment horizontal="center" vertical="center"/>
    </xf>
    <xf numFmtId="14" fontId="3" fillId="4" borderId="11" xfId="0" applyNumberFormat="1" applyFont="1" applyFill="1" applyBorder="1" applyAlignment="1">
      <alignment horizontal="center" vertical="center"/>
    </xf>
    <xf numFmtId="0" fontId="23" fillId="4" borderId="0" xfId="0" applyFont="1" applyFill="1" applyAlignment="1">
      <alignment horizontal="left"/>
    </xf>
    <xf numFmtId="0" fontId="23" fillId="4" borderId="0" xfId="0" applyFont="1" applyFill="1"/>
    <xf numFmtId="0" fontId="24" fillId="4" borderId="0" xfId="0" applyFont="1" applyFill="1"/>
    <xf numFmtId="0" fontId="25" fillId="4" borderId="0" xfId="0" applyFont="1" applyFill="1"/>
    <xf numFmtId="0" fontId="25" fillId="4" borderId="0" xfId="0" applyFont="1" applyFill="1" applyAlignment="1">
      <alignment horizontal="left"/>
    </xf>
    <xf numFmtId="0" fontId="3" fillId="4" borderId="0" xfId="0" applyFont="1" applyFill="1" applyAlignment="1">
      <alignment horizontal="left"/>
    </xf>
    <xf numFmtId="0" fontId="0" fillId="4" borderId="0" xfId="0" applyFill="1"/>
    <xf numFmtId="0" fontId="19" fillId="4" borderId="0" xfId="0" applyFont="1" applyFill="1"/>
    <xf numFmtId="0" fontId="21" fillId="4" borderId="0" xfId="0" applyFont="1" applyFill="1"/>
    <xf numFmtId="0" fontId="22" fillId="4" borderId="0" xfId="0" applyFont="1" applyFill="1"/>
    <xf numFmtId="0" fontId="12" fillId="4" borderId="0" xfId="0" applyFont="1" applyFill="1" applyAlignment="1">
      <alignment horizontal="center" vertical="center"/>
    </xf>
    <xf numFmtId="0" fontId="15" fillId="4" borderId="5" xfId="0" applyFont="1" applyFill="1" applyBorder="1" applyAlignment="1">
      <alignment vertical="center"/>
    </xf>
    <xf numFmtId="0" fontId="15" fillId="4" borderId="0" xfId="0" applyFont="1" applyFill="1" applyAlignment="1">
      <alignment vertical="center"/>
    </xf>
    <xf numFmtId="0" fontId="15" fillId="4" borderId="0" xfId="0" applyFont="1" applyFill="1" applyBorder="1" applyAlignment="1">
      <alignment vertical="center"/>
    </xf>
    <xf numFmtId="44" fontId="15" fillId="4" borderId="6" xfId="0" applyNumberFormat="1" applyFont="1" applyFill="1" applyBorder="1" applyAlignment="1">
      <alignment vertical="center"/>
    </xf>
    <xf numFmtId="0" fontId="16" fillId="5" borderId="12" xfId="0" applyFont="1" applyFill="1" applyBorder="1" applyAlignment="1">
      <alignment vertical="center"/>
    </xf>
    <xf numFmtId="0" fontId="12" fillId="5" borderId="13" xfId="0" applyFont="1" applyFill="1" applyBorder="1" applyAlignment="1">
      <alignment vertical="center"/>
    </xf>
    <xf numFmtId="0" fontId="20" fillId="4" borderId="0" xfId="0" applyFont="1" applyFill="1"/>
    <xf numFmtId="44" fontId="17" fillId="5" borderId="13" xfId="0" applyNumberFormat="1" applyFont="1" applyFill="1" applyBorder="1" applyAlignment="1">
      <alignment horizontal="center" vertical="center"/>
    </xf>
    <xf numFmtId="44" fontId="17" fillId="5" borderId="2" xfId="0" applyNumberFormat="1" applyFont="1" applyFill="1" applyBorder="1" applyAlignment="1">
      <alignment horizontal="center" vertical="center"/>
    </xf>
    <xf numFmtId="44" fontId="17" fillId="3" borderId="14" xfId="0" applyNumberFormat="1" applyFont="1" applyFill="1" applyBorder="1" applyAlignment="1">
      <alignment horizontal="right" vertical="center"/>
    </xf>
    <xf numFmtId="44" fontId="17" fillId="3" borderId="15" xfId="0" applyNumberFormat="1" applyFont="1" applyFill="1" applyBorder="1" applyAlignment="1">
      <alignment horizontal="right" vertical="center"/>
    </xf>
    <xf numFmtId="0" fontId="0" fillId="4" borderId="5" xfId="0" applyFont="1" applyFill="1" applyBorder="1" applyAlignment="1">
      <alignment horizontal="center"/>
    </xf>
    <xf numFmtId="0" fontId="0" fillId="4" borderId="0" xfId="0" applyFont="1" applyFill="1" applyBorder="1" applyAlignment="1">
      <alignment horizontal="center"/>
    </xf>
    <xf numFmtId="0" fontId="0" fillId="4" borderId="6" xfId="0" applyFont="1" applyFill="1" applyBorder="1" applyAlignment="1">
      <alignment horizontal="center"/>
    </xf>
    <xf numFmtId="0" fontId="22" fillId="4" borderId="12" xfId="0" applyFont="1" applyFill="1" applyBorder="1" applyAlignment="1">
      <alignment horizontal="center"/>
    </xf>
    <xf numFmtId="0" fontId="22" fillId="4" borderId="13" xfId="0" applyFont="1" applyFill="1" applyBorder="1" applyAlignment="1">
      <alignment horizontal="center"/>
    </xf>
    <xf numFmtId="0" fontId="22" fillId="4" borderId="2" xfId="0" applyFont="1" applyFill="1" applyBorder="1" applyAlignment="1">
      <alignment horizontal="center"/>
    </xf>
    <xf numFmtId="164" fontId="14" fillId="4" borderId="13" xfId="0" applyNumberFormat="1" applyFont="1" applyFill="1" applyBorder="1" applyAlignment="1">
      <alignment horizontal="right" vertical="center"/>
    </xf>
    <xf numFmtId="164" fontId="14" fillId="4" borderId="2" xfId="0" applyNumberFormat="1" applyFont="1" applyFill="1" applyBorder="1" applyAlignment="1">
      <alignment horizontal="right" vertical="center"/>
    </xf>
    <xf numFmtId="164" fontId="3" fillId="4" borderId="0" xfId="0" applyNumberFormat="1" applyFont="1" applyFill="1" applyBorder="1" applyAlignment="1">
      <alignment horizontal="right" vertical="center"/>
    </xf>
    <xf numFmtId="164" fontId="3" fillId="4" borderId="6" xfId="0" applyNumberFormat="1" applyFont="1" applyFill="1" applyBorder="1" applyAlignment="1">
      <alignment horizontal="right" vertical="center"/>
    </xf>
    <xf numFmtId="0" fontId="14" fillId="4" borderId="12" xfId="0" applyFont="1" applyFill="1" applyBorder="1" applyAlignment="1">
      <alignment horizontal="left" vertical="center"/>
    </xf>
    <xf numFmtId="0" fontId="14" fillId="4" borderId="13" xfId="0" applyFont="1" applyFill="1" applyBorder="1" applyAlignment="1">
      <alignment horizontal="left" vertical="center"/>
    </xf>
    <xf numFmtId="0" fontId="3" fillId="4" borderId="5" xfId="0" applyFont="1" applyFill="1" applyBorder="1" applyAlignment="1">
      <alignment horizontal="left" vertical="center"/>
    </xf>
    <xf numFmtId="0" fontId="3" fillId="4" borderId="0" xfId="0" applyFont="1" applyFill="1" applyBorder="1" applyAlignment="1">
      <alignment horizontal="left" vertical="center"/>
    </xf>
    <xf numFmtId="0" fontId="14" fillId="4" borderId="5" xfId="0" applyFont="1" applyFill="1" applyBorder="1" applyAlignment="1">
      <alignment horizontal="left" vertical="center"/>
    </xf>
    <xf numFmtId="0" fontId="14" fillId="4" borderId="0" xfId="0" applyFont="1" applyFill="1" applyBorder="1" applyAlignment="1">
      <alignment horizontal="left" vertical="center"/>
    </xf>
    <xf numFmtId="164" fontId="14" fillId="4" borderId="0" xfId="0" applyNumberFormat="1" applyFont="1" applyFill="1" applyBorder="1" applyAlignment="1">
      <alignment horizontal="right" vertical="center"/>
    </xf>
    <xf numFmtId="164" fontId="14" fillId="4" borderId="6" xfId="0" applyNumberFormat="1" applyFont="1" applyFill="1" applyBorder="1" applyAlignment="1">
      <alignment horizontal="right" vertical="center"/>
    </xf>
    <xf numFmtId="0" fontId="8" fillId="4" borderId="3" xfId="0" applyFont="1" applyFill="1" applyBorder="1" applyAlignment="1">
      <alignment horizontal="left" vertical="top" wrapText="1"/>
    </xf>
    <xf numFmtId="0" fontId="8" fillId="4" borderId="11" xfId="0" applyFont="1" applyFill="1" applyBorder="1" applyAlignment="1">
      <alignment horizontal="left" vertical="top" wrapText="1"/>
    </xf>
    <xf numFmtId="0" fontId="8" fillId="4" borderId="8" xfId="0" applyFont="1" applyFill="1" applyBorder="1" applyAlignment="1">
      <alignment horizontal="left" vertical="top" wrapText="1"/>
    </xf>
    <xf numFmtId="0" fontId="8" fillId="4" borderId="5" xfId="0" applyFont="1" applyFill="1" applyBorder="1" applyAlignment="1">
      <alignment horizontal="left" vertical="top" wrapText="1"/>
    </xf>
    <xf numFmtId="0" fontId="8" fillId="4" borderId="0" xfId="0" applyFont="1" applyFill="1" applyBorder="1" applyAlignment="1">
      <alignment horizontal="left" vertical="top" wrapText="1"/>
    </xf>
    <xf numFmtId="0" fontId="8" fillId="4" borderId="6" xfId="0" applyFont="1" applyFill="1" applyBorder="1" applyAlignment="1">
      <alignment horizontal="left" vertical="top" wrapText="1"/>
    </xf>
    <xf numFmtId="0" fontId="3" fillId="4" borderId="3" xfId="0" applyFont="1" applyFill="1" applyBorder="1" applyAlignment="1">
      <alignment horizontal="left" vertical="center"/>
    </xf>
    <xf numFmtId="0" fontId="3" fillId="4" borderId="11" xfId="0" applyFont="1" applyFill="1" applyBorder="1" applyAlignment="1">
      <alignment horizontal="left" vertical="center"/>
    </xf>
    <xf numFmtId="44" fontId="3" fillId="4" borderId="11" xfId="0" applyNumberFormat="1" applyFont="1" applyFill="1" applyBorder="1" applyAlignment="1">
      <alignment horizontal="center" vertical="center"/>
    </xf>
    <xf numFmtId="44" fontId="3" fillId="4" borderId="8" xfId="0" applyNumberFormat="1" applyFont="1" applyFill="1" applyBorder="1" applyAlignment="1">
      <alignment horizontal="center" vertical="center"/>
    </xf>
    <xf numFmtId="0" fontId="6" fillId="3" borderId="21" xfId="0" applyFont="1" applyFill="1" applyBorder="1" applyAlignment="1">
      <alignment horizontal="center" vertical="center"/>
    </xf>
    <xf numFmtId="0" fontId="6" fillId="3" borderId="14" xfId="0" applyFont="1" applyFill="1" applyBorder="1" applyAlignment="1">
      <alignment horizontal="center" vertical="center"/>
    </xf>
    <xf numFmtId="0" fontId="6" fillId="3" borderId="15" xfId="0" applyFont="1" applyFill="1" applyBorder="1" applyAlignment="1">
      <alignment horizontal="center" vertical="center"/>
    </xf>
    <xf numFmtId="0" fontId="0" fillId="4" borderId="0" xfId="0" applyFont="1" applyFill="1" applyAlignment="1">
      <alignment horizontal="right"/>
    </xf>
    <xf numFmtId="0" fontId="0" fillId="4" borderId="0" xfId="0" applyFont="1" applyFill="1" applyBorder="1" applyAlignment="1">
      <alignment horizontal="right"/>
    </xf>
    <xf numFmtId="0" fontId="4" fillId="4" borderId="0" xfId="0" applyFont="1" applyFill="1" applyAlignment="1">
      <alignment horizontal="left" vertical="center"/>
    </xf>
    <xf numFmtId="0" fontId="6" fillId="2" borderId="1" xfId="0" applyFont="1" applyFill="1" applyBorder="1" applyAlignment="1">
      <alignment horizontal="center" vertical="center"/>
    </xf>
    <xf numFmtId="0" fontId="6" fillId="2" borderId="16" xfId="0" applyFont="1" applyFill="1" applyBorder="1" applyAlignment="1">
      <alignment horizontal="center" vertical="center"/>
    </xf>
    <xf numFmtId="0" fontId="9" fillId="4" borderId="12" xfId="0" applyFont="1" applyFill="1" applyBorder="1" applyAlignment="1">
      <alignment horizontal="center" vertical="center"/>
    </xf>
    <xf numFmtId="0" fontId="9" fillId="4" borderId="2" xfId="0" applyFont="1" applyFill="1" applyBorder="1" applyAlignment="1">
      <alignment horizontal="center" vertical="center"/>
    </xf>
    <xf numFmtId="0" fontId="6" fillId="2" borderId="17" xfId="0" applyFont="1" applyFill="1" applyBorder="1" applyAlignment="1">
      <alignment horizontal="center" vertical="center"/>
    </xf>
    <xf numFmtId="0" fontId="6" fillId="2" borderId="18" xfId="0" applyFont="1" applyFill="1" applyBorder="1" applyAlignment="1">
      <alignment horizontal="center" vertical="center"/>
    </xf>
    <xf numFmtId="0" fontId="9" fillId="4" borderId="19" xfId="0" applyFont="1" applyFill="1" applyBorder="1" applyAlignment="1">
      <alignment horizontal="center" vertical="center"/>
    </xf>
    <xf numFmtId="0" fontId="9" fillId="4" borderId="20" xfId="0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209550</xdr:colOff>
      <xdr:row>8</xdr:row>
      <xdr:rowOff>142876</xdr:rowOff>
    </xdr:from>
    <xdr:to>
      <xdr:col>17</xdr:col>
      <xdr:colOff>57150</xdr:colOff>
      <xdr:row>10</xdr:row>
      <xdr:rowOff>9526</xdr:rowOff>
    </xdr:to>
    <xdr:sp macro="[0]!Enregistrer" textlink="">
      <xdr:nvSpPr>
        <xdr:cNvPr id="2" name="Rectangle à coins arrondis 1"/>
        <xdr:cNvSpPr/>
      </xdr:nvSpPr>
      <xdr:spPr>
        <a:xfrm>
          <a:off x="6838950" y="1666876"/>
          <a:ext cx="1371600" cy="247650"/>
        </a:xfrm>
        <a:prstGeom prst="roundRect">
          <a:avLst/>
        </a:prstGeom>
        <a:solidFill>
          <a:srgbClr val="7030A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Enregistrer</a:t>
          </a:r>
        </a:p>
      </xdr:txBody>
    </xdr:sp>
    <xdr:clientData/>
  </xdr:twoCellAnchor>
  <xdr:twoCellAnchor editAs="oneCell">
    <xdr:from>
      <xdr:col>0</xdr:col>
      <xdr:colOff>142874</xdr:colOff>
      <xdr:row>1</xdr:row>
      <xdr:rowOff>50005</xdr:rowOff>
    </xdr:from>
    <xdr:to>
      <xdr:col>1</xdr:col>
      <xdr:colOff>923924</xdr:colOff>
      <xdr:row>7</xdr:row>
      <xdr:rowOff>85724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2874" y="240505"/>
          <a:ext cx="1571625" cy="1178719"/>
        </a:xfrm>
        <a:prstGeom prst="rect">
          <a:avLst/>
        </a:prstGeom>
      </xdr:spPr>
    </xdr:pic>
    <xdr:clientData/>
  </xdr:twoCellAnchor>
  <xdr:twoCellAnchor editAs="oneCell">
    <xdr:from>
      <xdr:col>0</xdr:col>
      <xdr:colOff>85725</xdr:colOff>
      <xdr:row>54</xdr:row>
      <xdr:rowOff>85725</xdr:rowOff>
    </xdr:from>
    <xdr:to>
      <xdr:col>8</xdr:col>
      <xdr:colOff>302385</xdr:colOff>
      <xdr:row>81</xdr:row>
      <xdr:rowOff>171450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25" y="10487025"/>
          <a:ext cx="6255510" cy="52292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53"/>
  <sheetViews>
    <sheetView tabSelected="1" workbookViewId="0">
      <selection activeCell="D50" sqref="D50"/>
    </sheetView>
  </sheetViews>
  <sheetFormatPr baseColWidth="10" defaultRowHeight="15" x14ac:dyDescent="0.25"/>
  <cols>
    <col min="1" max="1" width="11.85546875" style="7" customWidth="1"/>
    <col min="2" max="2" width="15" style="7" customWidth="1"/>
    <col min="3" max="5" width="11.28515625" style="7" customWidth="1"/>
    <col min="6" max="6" width="8.140625" style="7" customWidth="1"/>
    <col min="7" max="7" width="10.5703125" style="7" customWidth="1"/>
    <col min="8" max="8" width="11.140625" style="7" customWidth="1"/>
    <col min="9" max="9" width="8.85546875" style="7" customWidth="1"/>
    <col min="10" max="10" width="11.42578125" style="7"/>
    <col min="11" max="16" width="0" style="7" hidden="1" customWidth="1"/>
    <col min="17" max="16384" width="11.42578125" style="7"/>
  </cols>
  <sheetData>
    <row r="1" spans="1:12" x14ac:dyDescent="0.25">
      <c r="A1" s="16"/>
      <c r="B1" s="16"/>
      <c r="C1" s="16"/>
      <c r="D1" s="16"/>
      <c r="E1" s="16"/>
      <c r="F1" s="16"/>
      <c r="G1" s="16"/>
      <c r="H1" s="16"/>
      <c r="I1" s="16"/>
    </row>
    <row r="2" spans="1:12" x14ac:dyDescent="0.25">
      <c r="A2" s="16"/>
      <c r="B2" s="16"/>
      <c r="C2" s="16"/>
      <c r="D2" s="16"/>
      <c r="E2" s="16"/>
      <c r="F2" s="16"/>
      <c r="G2" s="16"/>
      <c r="H2" s="16"/>
      <c r="I2" s="16"/>
    </row>
    <row r="3" spans="1:12" x14ac:dyDescent="0.25">
      <c r="A3" s="16"/>
      <c r="B3" s="16"/>
      <c r="C3" s="16"/>
      <c r="D3" s="16"/>
      <c r="E3" s="16"/>
      <c r="F3" s="16"/>
      <c r="G3" s="16"/>
      <c r="H3" s="16"/>
      <c r="I3" s="16"/>
    </row>
    <row r="4" spans="1:12" x14ac:dyDescent="0.25">
      <c r="A4" s="16"/>
      <c r="B4" s="16"/>
      <c r="C4" s="16"/>
      <c r="D4" s="16"/>
      <c r="E4" s="16"/>
      <c r="F4" s="16"/>
      <c r="G4" s="16"/>
      <c r="H4" s="16"/>
      <c r="I4" s="16"/>
    </row>
    <row r="5" spans="1:12" x14ac:dyDescent="0.25">
      <c r="A5" s="16"/>
      <c r="B5" s="16"/>
      <c r="C5" s="16"/>
      <c r="D5" s="16"/>
      <c r="E5" s="16"/>
      <c r="F5" s="16"/>
      <c r="G5" s="16"/>
      <c r="H5" s="16"/>
      <c r="I5" s="16"/>
    </row>
    <row r="6" spans="1:12" x14ac:dyDescent="0.25">
      <c r="A6" s="16"/>
      <c r="B6" s="16"/>
      <c r="C6" s="16"/>
      <c r="D6" s="16"/>
      <c r="E6" s="16"/>
      <c r="F6" s="16"/>
      <c r="G6" s="16"/>
      <c r="H6" s="16"/>
      <c r="I6" s="16"/>
    </row>
    <row r="7" spans="1:12" x14ac:dyDescent="0.25">
      <c r="A7" s="16"/>
      <c r="B7" s="16"/>
      <c r="C7" s="16"/>
      <c r="D7" s="16"/>
      <c r="E7" s="16"/>
      <c r="F7" s="16"/>
      <c r="G7" s="16"/>
      <c r="H7" s="16"/>
      <c r="I7" s="16"/>
    </row>
    <row r="8" spans="1:12" x14ac:dyDescent="0.25">
      <c r="A8" s="16"/>
      <c r="B8" s="16"/>
      <c r="C8" s="16"/>
      <c r="D8" s="16"/>
      <c r="E8" s="16"/>
      <c r="F8" s="16"/>
      <c r="G8" s="16"/>
      <c r="H8" s="16"/>
      <c r="I8" s="16"/>
    </row>
    <row r="9" spans="1:12" x14ac:dyDescent="0.25">
      <c r="A9" s="16"/>
      <c r="B9" s="16"/>
      <c r="C9" s="16"/>
      <c r="D9" s="16"/>
      <c r="E9" s="16"/>
      <c r="F9" s="16"/>
      <c r="G9" s="16"/>
      <c r="H9" s="16"/>
      <c r="I9" s="16"/>
    </row>
    <row r="10" spans="1:12" x14ac:dyDescent="0.25">
      <c r="A10" s="16"/>
      <c r="B10" s="16"/>
      <c r="C10" s="16"/>
      <c r="D10" s="16"/>
      <c r="E10" s="16"/>
      <c r="F10" s="98" t="str">
        <f>VLOOKUP(F12,Clients!$A$2:$I$80,6,FALSE)</f>
        <v>Mme Jacqueline Ediart</v>
      </c>
      <c r="G10" s="98"/>
      <c r="H10" s="98"/>
      <c r="I10" s="98"/>
    </row>
    <row r="11" spans="1:12" x14ac:dyDescent="0.25">
      <c r="A11" s="16"/>
      <c r="B11" s="16"/>
      <c r="C11" s="16"/>
      <c r="D11" s="16"/>
      <c r="E11" s="16"/>
      <c r="F11" s="98" t="str">
        <f>VLOOKUP(F12,Clients!$A$2:$I$80,7,FALSE)</f>
        <v>Responsable formation</v>
      </c>
      <c r="G11" s="98"/>
      <c r="H11" s="98"/>
      <c r="I11" s="98"/>
    </row>
    <row r="12" spans="1:12" x14ac:dyDescent="0.25">
      <c r="A12" s="16"/>
      <c r="B12" s="16"/>
      <c r="C12" s="16"/>
      <c r="D12" s="16"/>
      <c r="E12" s="16"/>
      <c r="F12" s="98" t="s">
        <v>31</v>
      </c>
      <c r="G12" s="98"/>
      <c r="H12" s="98"/>
      <c r="I12" s="98"/>
    </row>
    <row r="13" spans="1:12" x14ac:dyDescent="0.25">
      <c r="A13" s="16"/>
      <c r="B13" s="16"/>
      <c r="C13" s="16"/>
      <c r="D13" s="16"/>
      <c r="E13" s="16"/>
      <c r="F13" s="99" t="str">
        <f>VLOOKUP(F12,Clients!$A$2:$I$80,2,FALSE)</f>
        <v>12 rue de la fleur</v>
      </c>
      <c r="G13" s="99"/>
      <c r="H13" s="99"/>
      <c r="I13" s="99"/>
    </row>
    <row r="14" spans="1:12" x14ac:dyDescent="0.25">
      <c r="A14" s="16"/>
      <c r="B14" s="16"/>
      <c r="C14" s="16"/>
      <c r="D14" s="16"/>
      <c r="E14" s="16"/>
      <c r="F14" s="98" t="str">
        <f>CONCATENATE(K14, " ",L14)</f>
        <v>54000 ANGERS</v>
      </c>
      <c r="G14" s="98"/>
      <c r="H14" s="98"/>
      <c r="I14" s="98"/>
      <c r="K14" s="8">
        <f>VLOOKUP(F12,Clients!$A$2:$I$80,3,FALSE)</f>
        <v>54000</v>
      </c>
      <c r="L14" s="8" t="str">
        <f>VLOOKUP(F12,Clients!$A$2:$I$80,4,FALSE)</f>
        <v>ANGERS</v>
      </c>
    </row>
    <row r="15" spans="1:12" ht="23.25" x14ac:dyDescent="0.25">
      <c r="A15" s="100" t="s">
        <v>39</v>
      </c>
      <c r="B15" s="100"/>
      <c r="C15" s="18"/>
      <c r="D15" s="18"/>
      <c r="E15" s="18"/>
      <c r="F15" s="17"/>
      <c r="G15" s="17"/>
      <c r="H15" s="17"/>
      <c r="I15" s="17"/>
    </row>
    <row r="16" spans="1:12" x14ac:dyDescent="0.25">
      <c r="A16" s="16"/>
      <c r="B16" s="16"/>
      <c r="C16" s="16"/>
      <c r="D16" s="16"/>
      <c r="E16" s="16"/>
      <c r="F16" s="16"/>
      <c r="G16" s="16"/>
      <c r="H16" s="16"/>
      <c r="I16" s="16"/>
    </row>
    <row r="17" spans="1:15" x14ac:dyDescent="0.25">
      <c r="A17" s="16"/>
      <c r="B17" s="16"/>
      <c r="C17" s="16"/>
      <c r="D17" s="16"/>
      <c r="E17" s="16"/>
      <c r="F17" s="16"/>
      <c r="G17" s="16"/>
      <c r="H17" s="16"/>
      <c r="I17" s="16"/>
    </row>
    <row r="18" spans="1:15" x14ac:dyDescent="0.25">
      <c r="A18" s="9" t="s">
        <v>19</v>
      </c>
      <c r="B18" s="9" t="s">
        <v>38</v>
      </c>
      <c r="C18" s="23"/>
      <c r="D18" s="23"/>
      <c r="E18" s="105" t="s">
        <v>40</v>
      </c>
      <c r="F18" s="106"/>
      <c r="G18" s="9" t="s">
        <v>41</v>
      </c>
      <c r="H18" s="101" t="s">
        <v>20</v>
      </c>
      <c r="I18" s="102"/>
    </row>
    <row r="19" spans="1:15" s="11" customFormat="1" ht="15" customHeight="1" x14ac:dyDescent="0.2">
      <c r="A19" s="19">
        <f ca="1">TODAY()</f>
        <v>42759</v>
      </c>
      <c r="B19" s="20" t="s">
        <v>50</v>
      </c>
      <c r="C19" s="21"/>
      <c r="D19" s="21"/>
      <c r="E19" s="107" t="str">
        <f>VLOOKUP(F12,Clients!$A$2:$I$80,5,FALSE)</f>
        <v>CFHR320</v>
      </c>
      <c r="F19" s="108"/>
      <c r="G19" s="19">
        <f ca="1">DATE(YEAR(DateD+30),MONTH(DateD+30)+1,0)</f>
        <v>42794</v>
      </c>
      <c r="H19" s="103" t="str">
        <f>VLOOKUP(F12,Clients!$A$2:$I$80,8,FALSE)</f>
        <v>Virement</v>
      </c>
      <c r="I19" s="104"/>
    </row>
    <row r="20" spans="1:15" x14ac:dyDescent="0.25">
      <c r="A20" s="22"/>
      <c r="B20" s="22"/>
      <c r="C20" s="22"/>
      <c r="D20" s="22"/>
      <c r="E20" s="22"/>
      <c r="F20" s="22"/>
      <c r="G20" s="22"/>
      <c r="H20" s="22"/>
      <c r="I20" s="22"/>
    </row>
    <row r="21" spans="1:15" x14ac:dyDescent="0.25">
      <c r="A21" s="10" t="s">
        <v>1</v>
      </c>
      <c r="B21" s="95" t="s">
        <v>21</v>
      </c>
      <c r="C21" s="96"/>
      <c r="D21" s="96"/>
      <c r="E21" s="97"/>
      <c r="F21" s="10" t="s">
        <v>49</v>
      </c>
      <c r="G21" s="10" t="s">
        <v>42</v>
      </c>
      <c r="H21" s="10" t="s">
        <v>2</v>
      </c>
      <c r="I21" s="10" t="s">
        <v>3</v>
      </c>
    </row>
    <row r="22" spans="1:15" ht="15" customHeight="1" x14ac:dyDescent="0.25">
      <c r="A22" s="24" t="s">
        <v>27</v>
      </c>
      <c r="B22" s="85" t="str">
        <f>IF(A22="","",VLOOKUP(A22,Formations!$A$2:$G$81,2,FALSE))</f>
        <v>Utilisation d'Excel</v>
      </c>
      <c r="C22" s="86"/>
      <c r="D22" s="86"/>
      <c r="E22" s="87"/>
      <c r="F22" s="35">
        <v>1</v>
      </c>
      <c r="G22" s="25">
        <f>IF(A22="","",VLOOKUP(A22,Formations!$A$2:$G$81,4,FALSE))</f>
        <v>150</v>
      </c>
      <c r="H22" s="25">
        <f>G22*F22</f>
        <v>150</v>
      </c>
      <c r="I22" s="26">
        <f>IF(H22="","",20%)</f>
        <v>0.2</v>
      </c>
    </row>
    <row r="23" spans="1:15" ht="15" customHeight="1" x14ac:dyDescent="0.25">
      <c r="A23" s="27"/>
      <c r="B23" s="88" t="str">
        <f>IF(A22="","",CONCATENATE(K23," ",L23," ",M23," ",N23," ",O23))</f>
        <v>3 jours soit 21 heures</v>
      </c>
      <c r="C23" s="89"/>
      <c r="D23" s="89"/>
      <c r="E23" s="90"/>
      <c r="F23" s="28"/>
      <c r="G23" s="29" t="str">
        <f>IF(A23="","",VLOOKUP(A23,Formations!$A$2:$G$81,4,FALSE))</f>
        <v/>
      </c>
      <c r="H23" s="29" t="str">
        <f>IF(F23="","",G23*F23)</f>
        <v/>
      </c>
      <c r="I23" s="30" t="str">
        <f t="shared" ref="I23:I38" si="0">IF(H23="","",20%)</f>
        <v/>
      </c>
      <c r="K23" s="7">
        <f>VLOOKUP(A22,Formations!$A$2:$G$81,5,FALSE)</f>
        <v>3</v>
      </c>
      <c r="L23" s="7" t="s">
        <v>22</v>
      </c>
      <c r="M23" s="7" t="s">
        <v>23</v>
      </c>
      <c r="N23" s="7">
        <f>VLOOKUP(A22,Formations!$A$2:$G$81,6,FALSE)</f>
        <v>21</v>
      </c>
      <c r="O23" s="7" t="s">
        <v>24</v>
      </c>
    </row>
    <row r="24" spans="1:15" ht="15" customHeight="1" x14ac:dyDescent="0.25">
      <c r="A24" s="27"/>
      <c r="B24" s="88" t="s">
        <v>29</v>
      </c>
      <c r="C24" s="89"/>
      <c r="D24" s="89"/>
      <c r="E24" s="90"/>
      <c r="F24" s="28"/>
      <c r="G24" s="29" t="str">
        <f>IF(A24="","",VLOOKUP(A24,Formations!$A$2:$G$81,4,FALSE))</f>
        <v/>
      </c>
      <c r="H24" s="29" t="str">
        <f t="shared" ref="H24:H38" si="1">IF(F24="","",G24*F24)</f>
        <v/>
      </c>
      <c r="I24" s="30" t="str">
        <f t="shared" si="0"/>
        <v/>
      </c>
    </row>
    <row r="25" spans="1:15" ht="15" customHeight="1" x14ac:dyDescent="0.25">
      <c r="A25" s="27"/>
      <c r="B25" s="88" t="str">
        <f>IF(A22="","",CONCATENATE(K25," ",L25," ",M25," ",N25," ",O25))</f>
        <v xml:space="preserve">Agrément N° 4567751   </v>
      </c>
      <c r="C25" s="89"/>
      <c r="D25" s="89"/>
      <c r="E25" s="90"/>
      <c r="F25" s="28"/>
      <c r="G25" s="29" t="str">
        <f>IF(A25="","",VLOOKUP(A25,Formations!$A$2:$G$81,4,FALSE))</f>
        <v/>
      </c>
      <c r="H25" s="29" t="str">
        <f t="shared" si="1"/>
        <v/>
      </c>
      <c r="I25" s="30" t="str">
        <f t="shared" si="0"/>
        <v/>
      </c>
      <c r="K25" s="7" t="s">
        <v>28</v>
      </c>
      <c r="L25" s="7">
        <f>VLOOKUP(A22,Formations!$A$2:$G$81,7,FALSE)</f>
        <v>4567751</v>
      </c>
    </row>
    <row r="26" spans="1:15" x14ac:dyDescent="0.25">
      <c r="A26" s="27"/>
      <c r="B26" s="67"/>
      <c r="C26" s="68"/>
      <c r="D26" s="68"/>
      <c r="E26" s="69"/>
      <c r="F26" s="28"/>
      <c r="G26" s="29" t="str">
        <f>IF(A26="","",VLOOKUP(A26,Formations!$A$2:$G$81,4,FALSE))</f>
        <v/>
      </c>
      <c r="H26" s="29" t="str">
        <f t="shared" si="1"/>
        <v/>
      </c>
      <c r="I26" s="30" t="str">
        <f t="shared" si="0"/>
        <v/>
      </c>
    </row>
    <row r="27" spans="1:15" x14ac:dyDescent="0.25">
      <c r="A27" s="27"/>
      <c r="B27" s="67"/>
      <c r="C27" s="68"/>
      <c r="D27" s="68"/>
      <c r="E27" s="69"/>
      <c r="F27" s="28"/>
      <c r="G27" s="29" t="str">
        <f>IF(A27="","",VLOOKUP(A27,Formations!$A$2:$G$81,4,FALSE))</f>
        <v/>
      </c>
      <c r="H27" s="29" t="str">
        <f t="shared" si="1"/>
        <v/>
      </c>
      <c r="I27" s="30" t="str">
        <f t="shared" si="0"/>
        <v/>
      </c>
    </row>
    <row r="28" spans="1:15" x14ac:dyDescent="0.25">
      <c r="A28" s="27"/>
      <c r="B28" s="36"/>
      <c r="C28" s="23"/>
      <c r="D28" s="23"/>
      <c r="E28" s="37"/>
      <c r="F28" s="28"/>
      <c r="G28" s="29"/>
      <c r="H28" s="29"/>
      <c r="I28" s="30"/>
    </row>
    <row r="29" spans="1:15" x14ac:dyDescent="0.25">
      <c r="A29" s="27"/>
      <c r="B29" s="67"/>
      <c r="C29" s="68"/>
      <c r="D29" s="68"/>
      <c r="E29" s="69"/>
      <c r="F29" s="28"/>
      <c r="G29" s="29" t="str">
        <f>IF(A29="","",VLOOKUP(A29,Formations!$A$2:$G$81,4,FALSE))</f>
        <v/>
      </c>
      <c r="H29" s="29" t="str">
        <f t="shared" si="1"/>
        <v/>
      </c>
      <c r="I29" s="30" t="str">
        <f t="shared" si="0"/>
        <v/>
      </c>
    </row>
    <row r="30" spans="1:15" x14ac:dyDescent="0.25">
      <c r="A30" s="27"/>
      <c r="B30" s="67"/>
      <c r="C30" s="68"/>
      <c r="D30" s="68"/>
      <c r="E30" s="69"/>
      <c r="F30" s="28"/>
      <c r="G30" s="29" t="str">
        <f>IF(A30="","",VLOOKUP(A30,Formations!$A$2:$G$81,4,FALSE))</f>
        <v/>
      </c>
      <c r="H30" s="29" t="str">
        <f t="shared" si="1"/>
        <v/>
      </c>
      <c r="I30" s="30" t="str">
        <f t="shared" si="0"/>
        <v/>
      </c>
    </row>
    <row r="31" spans="1:15" x14ac:dyDescent="0.25">
      <c r="A31" s="27"/>
      <c r="B31" s="67"/>
      <c r="C31" s="68"/>
      <c r="D31" s="68"/>
      <c r="E31" s="69"/>
      <c r="F31" s="28"/>
      <c r="G31" s="29" t="str">
        <f>IF(A31="","",VLOOKUP(A31,Formations!$A$2:$G$81,4,FALSE))</f>
        <v/>
      </c>
      <c r="H31" s="29" t="str">
        <f t="shared" ref="H31" si="2">IF(F31="","",G31*F31)</f>
        <v/>
      </c>
      <c r="I31" s="30" t="str">
        <f t="shared" si="0"/>
        <v/>
      </c>
    </row>
    <row r="32" spans="1:15" x14ac:dyDescent="0.25">
      <c r="A32" s="27"/>
      <c r="B32" s="67"/>
      <c r="C32" s="68"/>
      <c r="D32" s="68"/>
      <c r="E32" s="69"/>
      <c r="F32" s="28"/>
      <c r="G32" s="29" t="str">
        <f>IF(A32="","",VLOOKUP(A32,Formations!$A$2:$G$81,4,FALSE))</f>
        <v/>
      </c>
      <c r="H32" s="29" t="str">
        <f t="shared" ref="H32" si="3">IF(F32="","",G32*F32)</f>
        <v/>
      </c>
      <c r="I32" s="30" t="str">
        <f t="shared" si="0"/>
        <v/>
      </c>
    </row>
    <row r="33" spans="1:9" x14ac:dyDescent="0.25">
      <c r="A33" s="27"/>
      <c r="B33" s="67"/>
      <c r="C33" s="68"/>
      <c r="D33" s="68"/>
      <c r="E33" s="69"/>
      <c r="F33" s="28"/>
      <c r="G33" s="29" t="str">
        <f>IF(A33="","",VLOOKUP(A33,Formations!$A$2:$G$81,4,FALSE))</f>
        <v/>
      </c>
      <c r="H33" s="29" t="str">
        <f t="shared" si="1"/>
        <v/>
      </c>
      <c r="I33" s="30" t="str">
        <f t="shared" si="0"/>
        <v/>
      </c>
    </row>
    <row r="34" spans="1:9" x14ac:dyDescent="0.25">
      <c r="A34" s="27"/>
      <c r="B34" s="67"/>
      <c r="C34" s="68"/>
      <c r="D34" s="68"/>
      <c r="E34" s="69"/>
      <c r="F34" s="28"/>
      <c r="G34" s="29" t="str">
        <f>IF(A34="","",VLOOKUP(A34,Formations!$A$2:$G$81,4,FALSE))</f>
        <v/>
      </c>
      <c r="H34" s="29" t="str">
        <f t="shared" si="1"/>
        <v/>
      </c>
      <c r="I34" s="30" t="str">
        <f t="shared" si="0"/>
        <v/>
      </c>
    </row>
    <row r="35" spans="1:9" x14ac:dyDescent="0.25">
      <c r="A35" s="27"/>
      <c r="B35" s="67"/>
      <c r="C35" s="68"/>
      <c r="D35" s="68"/>
      <c r="E35" s="69"/>
      <c r="F35" s="28"/>
      <c r="G35" s="29" t="str">
        <f>IF(A35="","",VLOOKUP(A35,Formations!$A$2:$G$81,4,FALSE))</f>
        <v/>
      </c>
      <c r="H35" s="29" t="str">
        <f t="shared" si="1"/>
        <v/>
      </c>
      <c r="I35" s="30" t="str">
        <f t="shared" si="0"/>
        <v/>
      </c>
    </row>
    <row r="36" spans="1:9" x14ac:dyDescent="0.25">
      <c r="A36" s="27"/>
      <c r="B36" s="67"/>
      <c r="C36" s="68"/>
      <c r="D36" s="68"/>
      <c r="E36" s="69"/>
      <c r="F36" s="28"/>
      <c r="G36" s="29" t="str">
        <f>IF(A36="","",VLOOKUP(A36,Formations!$A$2:$G$81,4,FALSE))</f>
        <v/>
      </c>
      <c r="H36" s="29" t="str">
        <f t="shared" si="1"/>
        <v/>
      </c>
      <c r="I36" s="30" t="str">
        <f t="shared" si="0"/>
        <v/>
      </c>
    </row>
    <row r="37" spans="1:9" x14ac:dyDescent="0.25">
      <c r="A37" s="27"/>
      <c r="B37" s="67"/>
      <c r="C37" s="68"/>
      <c r="D37" s="68"/>
      <c r="E37" s="69"/>
      <c r="F37" s="28"/>
      <c r="G37" s="29" t="str">
        <f>IF(A37="","",VLOOKUP(A37,Formations!$A$2:$G$81,4,FALSE))</f>
        <v/>
      </c>
      <c r="H37" s="29" t="str">
        <f t="shared" si="1"/>
        <v/>
      </c>
      <c r="I37" s="30" t="str">
        <f t="shared" si="0"/>
        <v/>
      </c>
    </row>
    <row r="38" spans="1:9" x14ac:dyDescent="0.25">
      <c r="A38" s="31"/>
      <c r="B38" s="70" t="s">
        <v>48</v>
      </c>
      <c r="C38" s="71"/>
      <c r="D38" s="71"/>
      <c r="E38" s="72"/>
      <c r="F38" s="32"/>
      <c r="G38" s="33" t="str">
        <f>IF(A38="","",VLOOKUP(A38,Formations!$A$2:$G$81,4,FALSE))</f>
        <v/>
      </c>
      <c r="H38" s="33" t="str">
        <f t="shared" si="1"/>
        <v/>
      </c>
      <c r="I38" s="34" t="str">
        <f t="shared" si="0"/>
        <v/>
      </c>
    </row>
    <row r="39" spans="1:9" customFormat="1" x14ac:dyDescent="0.25">
      <c r="A39" s="42"/>
      <c r="B39" s="42"/>
      <c r="C39" s="42"/>
      <c r="D39" s="42"/>
      <c r="E39" s="42"/>
      <c r="F39" s="42"/>
      <c r="G39" s="42"/>
      <c r="H39" s="42"/>
      <c r="I39" s="42"/>
    </row>
    <row r="40" spans="1:9" customFormat="1" x14ac:dyDescent="0.25">
      <c r="A40" s="6" t="s">
        <v>2</v>
      </c>
      <c r="B40" s="12" t="s">
        <v>3</v>
      </c>
      <c r="C40" s="13" t="s">
        <v>43</v>
      </c>
      <c r="D40" s="55"/>
      <c r="E40" s="42"/>
      <c r="F40" s="91"/>
      <c r="G40" s="92"/>
      <c r="H40" s="93"/>
      <c r="I40" s="94"/>
    </row>
    <row r="41" spans="1:9" customFormat="1" x14ac:dyDescent="0.25">
      <c r="A41" s="38">
        <f>H41</f>
        <v>150</v>
      </c>
      <c r="B41" s="39">
        <v>0.2</v>
      </c>
      <c r="C41" s="40">
        <f>A41*20/100</f>
        <v>30</v>
      </c>
      <c r="D41" s="41"/>
      <c r="E41" s="42"/>
      <c r="F41" s="77" t="s">
        <v>44</v>
      </c>
      <c r="G41" s="78"/>
      <c r="H41" s="73">
        <f>SUM(H22:H38)</f>
        <v>150</v>
      </c>
      <c r="I41" s="74"/>
    </row>
    <row r="42" spans="1:9" customFormat="1" x14ac:dyDescent="0.25">
      <c r="A42" s="43"/>
      <c r="B42" s="44"/>
      <c r="C42" s="43"/>
      <c r="D42" s="41"/>
      <c r="E42" s="42"/>
      <c r="F42" s="56"/>
      <c r="G42" s="57"/>
      <c r="H42" s="58"/>
      <c r="I42" s="59"/>
    </row>
    <row r="43" spans="1:9" customFormat="1" x14ac:dyDescent="0.25">
      <c r="A43" s="45"/>
      <c r="B43" s="45"/>
      <c r="C43" s="42"/>
      <c r="D43" s="42"/>
      <c r="E43" s="42"/>
      <c r="F43" s="79" t="s">
        <v>45</v>
      </c>
      <c r="G43" s="80"/>
      <c r="H43" s="75">
        <f>C41</f>
        <v>30</v>
      </c>
      <c r="I43" s="76"/>
    </row>
    <row r="44" spans="1:9" customFormat="1" x14ac:dyDescent="0.25">
      <c r="A44" s="46"/>
      <c r="B44" s="46"/>
      <c r="C44" s="46"/>
      <c r="D44" s="46"/>
      <c r="E44" s="47"/>
      <c r="F44" s="81" t="s">
        <v>46</v>
      </c>
      <c r="G44" s="82"/>
      <c r="H44" s="83">
        <f>H41+H43</f>
        <v>180</v>
      </c>
      <c r="I44" s="84"/>
    </row>
    <row r="45" spans="1:9" customFormat="1" x14ac:dyDescent="0.25">
      <c r="A45" s="48"/>
      <c r="B45" s="48"/>
      <c r="C45" s="49"/>
      <c r="D45" s="49"/>
      <c r="E45" s="42"/>
      <c r="F45" s="60"/>
      <c r="G45" s="61"/>
      <c r="H45" s="63"/>
      <c r="I45" s="64"/>
    </row>
    <row r="46" spans="1:9" customFormat="1" x14ac:dyDescent="0.25">
      <c r="A46" s="50"/>
      <c r="B46" s="50"/>
      <c r="C46" s="50"/>
      <c r="D46" s="50"/>
      <c r="E46" s="42"/>
      <c r="F46" s="14" t="s">
        <v>47</v>
      </c>
      <c r="G46" s="15"/>
      <c r="H46" s="65">
        <f>H44</f>
        <v>180</v>
      </c>
      <c r="I46" s="66"/>
    </row>
    <row r="47" spans="1:9" customFormat="1" x14ac:dyDescent="0.25">
      <c r="A47" s="42"/>
      <c r="B47" s="42"/>
      <c r="C47" s="42"/>
      <c r="D47" s="42"/>
      <c r="E47" s="42"/>
      <c r="F47" s="42"/>
      <c r="G47" s="42"/>
      <c r="H47" s="42"/>
      <c r="I47" s="42"/>
    </row>
    <row r="48" spans="1:9" customFormat="1" x14ac:dyDescent="0.25">
      <c r="A48" s="51"/>
      <c r="B48" s="51"/>
      <c r="C48" s="51"/>
      <c r="D48" s="51"/>
      <c r="E48" s="51"/>
      <c r="F48" s="51"/>
      <c r="G48" s="51"/>
      <c r="H48" s="51"/>
      <c r="I48" s="51"/>
    </row>
    <row r="49" spans="1:9" customFormat="1" x14ac:dyDescent="0.25">
      <c r="A49" s="51"/>
      <c r="B49" s="51"/>
      <c r="C49" s="51"/>
      <c r="D49" s="51"/>
      <c r="E49" s="51"/>
      <c r="F49" s="51"/>
      <c r="G49" s="51"/>
      <c r="H49" s="51"/>
      <c r="I49" s="51"/>
    </row>
    <row r="50" spans="1:9" customFormat="1" x14ac:dyDescent="0.25">
      <c r="A50" s="51"/>
      <c r="B50" s="51"/>
      <c r="C50" s="51"/>
      <c r="D50" s="51"/>
      <c r="E50" s="51"/>
      <c r="F50" s="51"/>
      <c r="G50" s="51"/>
      <c r="H50" s="42"/>
      <c r="I50" s="51"/>
    </row>
    <row r="51" spans="1:9" customFormat="1" ht="15.75" x14ac:dyDescent="0.25">
      <c r="A51" s="52"/>
      <c r="B51" s="52"/>
      <c r="C51" s="52"/>
      <c r="D51" s="52"/>
      <c r="E51" s="52"/>
      <c r="F51" s="52"/>
      <c r="G51" s="52"/>
      <c r="H51" s="62"/>
      <c r="I51" s="51"/>
    </row>
    <row r="52" spans="1:9" customFormat="1" x14ac:dyDescent="0.25">
      <c r="A52" s="53"/>
      <c r="B52" s="53"/>
      <c r="C52" s="53"/>
      <c r="D52" s="53"/>
      <c r="E52" s="53"/>
      <c r="F52" s="53"/>
      <c r="G52" s="53"/>
      <c r="H52" s="51"/>
      <c r="I52" s="51"/>
    </row>
    <row r="53" spans="1:9" customFormat="1" x14ac:dyDescent="0.25">
      <c r="A53" s="53"/>
      <c r="B53" s="53"/>
      <c r="C53" s="53"/>
      <c r="D53" s="53"/>
      <c r="E53" s="54"/>
      <c r="F53" s="54"/>
      <c r="G53" s="54"/>
      <c r="H53" s="51"/>
      <c r="I53" s="51"/>
    </row>
  </sheetData>
  <mergeCells count="37">
    <mergeCell ref="B21:E21"/>
    <mergeCell ref="F10:I10"/>
    <mergeCell ref="F11:I11"/>
    <mergeCell ref="F12:I12"/>
    <mergeCell ref="F13:I13"/>
    <mergeCell ref="F14:I14"/>
    <mergeCell ref="A15:B15"/>
    <mergeCell ref="H18:I18"/>
    <mergeCell ref="H19:I19"/>
    <mergeCell ref="E18:F18"/>
    <mergeCell ref="E19:F19"/>
    <mergeCell ref="B27:E27"/>
    <mergeCell ref="B29:E29"/>
    <mergeCell ref="B30:E30"/>
    <mergeCell ref="F40:G40"/>
    <mergeCell ref="H40:I40"/>
    <mergeCell ref="B22:E22"/>
    <mergeCell ref="B24:E24"/>
    <mergeCell ref="B23:E23"/>
    <mergeCell ref="B25:E25"/>
    <mergeCell ref="B26:E26"/>
    <mergeCell ref="H45:I45"/>
    <mergeCell ref="H46:I46"/>
    <mergeCell ref="B31:E31"/>
    <mergeCell ref="B32:E32"/>
    <mergeCell ref="B33:E33"/>
    <mergeCell ref="B34:E34"/>
    <mergeCell ref="B35:E35"/>
    <mergeCell ref="B36:E36"/>
    <mergeCell ref="B37:E37"/>
    <mergeCell ref="B38:E38"/>
    <mergeCell ref="H41:I41"/>
    <mergeCell ref="H43:I43"/>
    <mergeCell ref="F41:G41"/>
    <mergeCell ref="F43:G43"/>
    <mergeCell ref="F44:G44"/>
    <mergeCell ref="H44:I44"/>
  </mergeCells>
  <pageMargins left="0.15748031496062992" right="0.15748031496062992" top="0.35433070866141736" bottom="0.35433070866141736" header="0.31496062992125984" footer="0.31496062992125984"/>
  <pageSetup paperSize="9" orientation="portrait" r:id="rId1"/>
  <ignoredErrors>
    <ignoredError sqref="H23" formula="1"/>
  </ignoredErrors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Clients!$A$2:$A$12</xm:f>
          </x14:formula1>
          <xm:sqref>F12</xm:sqref>
        </x14:dataValidation>
        <x14:dataValidation type="list" allowBlank="1" showInputMessage="1" showErrorMessage="1">
          <x14:formula1>
            <xm:f>Formations!$A$2:$A$81</xm:f>
          </x14:formula1>
          <xm:sqref>A22:A40 A42:A53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0"/>
  <sheetViews>
    <sheetView workbookViewId="0">
      <selection activeCell="D6" sqref="D6"/>
    </sheetView>
  </sheetViews>
  <sheetFormatPr baseColWidth="10" defaultRowHeight="15" x14ac:dyDescent="0.25"/>
  <cols>
    <col min="5" max="5" width="12.140625" bestFit="1" customWidth="1"/>
    <col min="6" max="6" width="13.7109375" bestFit="1" customWidth="1"/>
  </cols>
  <sheetData>
    <row r="1" spans="1:6" x14ac:dyDescent="0.25">
      <c r="A1" t="s">
        <v>35</v>
      </c>
      <c r="B1" t="s">
        <v>36</v>
      </c>
      <c r="C1" t="s">
        <v>34</v>
      </c>
      <c r="D1" t="s">
        <v>2</v>
      </c>
      <c r="E1" t="s">
        <v>4</v>
      </c>
      <c r="F1" t="s">
        <v>37</v>
      </c>
    </row>
    <row r="2" spans="1:6" x14ac:dyDescent="0.25">
      <c r="A2" s="4"/>
      <c r="C2" s="4"/>
      <c r="D2" s="5"/>
      <c r="E2" s="5"/>
    </row>
    <row r="3" spans="1:6" x14ac:dyDescent="0.25">
      <c r="A3" s="4"/>
      <c r="C3" s="4"/>
      <c r="D3" s="5"/>
      <c r="E3" s="5"/>
    </row>
    <row r="4" spans="1:6" x14ac:dyDescent="0.25">
      <c r="A4" s="4"/>
      <c r="C4" s="4"/>
      <c r="D4" s="5"/>
      <c r="E4" s="5"/>
    </row>
    <row r="5" spans="1:6" x14ac:dyDescent="0.25">
      <c r="A5" s="4"/>
      <c r="C5" s="4"/>
      <c r="D5" s="5"/>
      <c r="E5" s="5"/>
    </row>
    <row r="6" spans="1:6" x14ac:dyDescent="0.25">
      <c r="A6" s="4"/>
      <c r="C6" s="4"/>
      <c r="D6" s="5"/>
      <c r="E6" s="5"/>
    </row>
    <row r="7" spans="1:6" x14ac:dyDescent="0.25">
      <c r="A7" s="4"/>
      <c r="D7" s="5"/>
      <c r="E7" s="5"/>
    </row>
    <row r="8" spans="1:6" x14ac:dyDescent="0.25">
      <c r="A8" s="4"/>
      <c r="D8" s="5"/>
      <c r="E8" s="5"/>
    </row>
    <row r="9" spans="1:6" x14ac:dyDescent="0.25">
      <c r="A9" s="4"/>
      <c r="D9" s="5"/>
      <c r="E9" s="5"/>
    </row>
    <row r="10" spans="1:6" x14ac:dyDescent="0.25">
      <c r="A10" s="4"/>
      <c r="D10" s="5"/>
      <c r="E10" s="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2"/>
  <sheetViews>
    <sheetView workbookViewId="0">
      <selection activeCell="H2" sqref="H2"/>
    </sheetView>
  </sheetViews>
  <sheetFormatPr baseColWidth="10" defaultRowHeight="15" x14ac:dyDescent="0.25"/>
  <cols>
    <col min="1" max="1" width="15.7109375" bestFit="1" customWidth="1"/>
    <col min="2" max="2" width="15.85546875" bestFit="1" customWidth="1"/>
    <col min="6" max="6" width="15" customWidth="1"/>
    <col min="7" max="7" width="21.85546875" bestFit="1" customWidth="1"/>
  </cols>
  <sheetData>
    <row r="1" spans="1:8" x14ac:dyDescent="0.25">
      <c r="A1" t="s">
        <v>6</v>
      </c>
      <c r="B1" t="s">
        <v>7</v>
      </c>
      <c r="C1" t="s">
        <v>8</v>
      </c>
      <c r="D1" t="s">
        <v>9</v>
      </c>
      <c r="E1" t="s">
        <v>13</v>
      </c>
      <c r="F1" t="s">
        <v>14</v>
      </c>
      <c r="G1" t="s">
        <v>15</v>
      </c>
      <c r="H1" t="s">
        <v>20</v>
      </c>
    </row>
    <row r="2" spans="1:8" x14ac:dyDescent="0.25">
      <c r="A2" t="s">
        <v>31</v>
      </c>
      <c r="B2" t="s">
        <v>10</v>
      </c>
      <c r="C2">
        <v>54000</v>
      </c>
      <c r="D2" t="s">
        <v>32</v>
      </c>
      <c r="E2" t="s">
        <v>11</v>
      </c>
      <c r="F2" t="s">
        <v>33</v>
      </c>
      <c r="G2" t="s">
        <v>12</v>
      </c>
      <c r="H2" t="s">
        <v>30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51"/>
  <sheetViews>
    <sheetView workbookViewId="0">
      <selection activeCell="G3" sqref="G3"/>
    </sheetView>
  </sheetViews>
  <sheetFormatPr baseColWidth="10" defaultRowHeight="15" x14ac:dyDescent="0.25"/>
  <cols>
    <col min="1" max="1" width="12.42578125" bestFit="1" customWidth="1"/>
    <col min="2" max="2" width="51" style="1" bestFit="1" customWidth="1"/>
    <col min="3" max="3" width="17.28515625" bestFit="1" customWidth="1"/>
  </cols>
  <sheetData>
    <row r="1" spans="1:7" x14ac:dyDescent="0.25">
      <c r="A1" t="s">
        <v>1</v>
      </c>
      <c r="B1" s="1" t="s">
        <v>0</v>
      </c>
      <c r="C1" t="s">
        <v>5</v>
      </c>
      <c r="D1" t="s">
        <v>2</v>
      </c>
      <c r="E1" t="s">
        <v>16</v>
      </c>
      <c r="F1" t="s">
        <v>17</v>
      </c>
      <c r="G1" t="s">
        <v>18</v>
      </c>
    </row>
    <row r="2" spans="1:7" x14ac:dyDescent="0.25">
      <c r="A2" t="s">
        <v>27</v>
      </c>
      <c r="B2" s="1" t="s">
        <v>25</v>
      </c>
      <c r="C2" t="s">
        <v>26</v>
      </c>
      <c r="D2" s="3">
        <v>150</v>
      </c>
      <c r="E2">
        <v>3</v>
      </c>
      <c r="F2">
        <f>E2*7</f>
        <v>21</v>
      </c>
      <c r="G2">
        <v>4567751</v>
      </c>
    </row>
    <row r="3" spans="1:7" x14ac:dyDescent="0.25">
      <c r="D3" s="3"/>
    </row>
    <row r="4" spans="1:7" x14ac:dyDescent="0.25">
      <c r="D4" s="3"/>
    </row>
    <row r="5" spans="1:7" x14ac:dyDescent="0.25">
      <c r="D5" s="3"/>
    </row>
    <row r="6" spans="1:7" x14ac:dyDescent="0.25">
      <c r="D6" s="3"/>
    </row>
    <row r="7" spans="1:7" x14ac:dyDescent="0.25">
      <c r="D7" s="3"/>
    </row>
    <row r="8" spans="1:7" x14ac:dyDescent="0.25">
      <c r="D8" s="3"/>
    </row>
    <row r="9" spans="1:7" x14ac:dyDescent="0.25">
      <c r="D9" s="3"/>
    </row>
    <row r="10" spans="1:7" x14ac:dyDescent="0.25">
      <c r="D10" s="3"/>
    </row>
    <row r="11" spans="1:7" x14ac:dyDescent="0.25">
      <c r="D11" s="3"/>
    </row>
    <row r="12" spans="1:7" x14ac:dyDescent="0.25">
      <c r="D12" s="3"/>
    </row>
    <row r="13" spans="1:7" x14ac:dyDescent="0.25">
      <c r="D13" s="3"/>
    </row>
    <row r="14" spans="1:7" x14ac:dyDescent="0.25">
      <c r="D14" s="3"/>
    </row>
    <row r="15" spans="1:7" x14ac:dyDescent="0.25">
      <c r="D15" s="3"/>
    </row>
    <row r="16" spans="1:7" x14ac:dyDescent="0.25">
      <c r="D16" s="3"/>
    </row>
    <row r="17" spans="4:4" x14ac:dyDescent="0.25">
      <c r="D17" s="3"/>
    </row>
    <row r="18" spans="4:4" x14ac:dyDescent="0.25">
      <c r="D18" s="3"/>
    </row>
    <row r="19" spans="4:4" x14ac:dyDescent="0.25">
      <c r="D19" s="3"/>
    </row>
    <row r="20" spans="4:4" x14ac:dyDescent="0.25">
      <c r="D20" s="3"/>
    </row>
    <row r="21" spans="4:4" x14ac:dyDescent="0.25">
      <c r="D21" s="3"/>
    </row>
    <row r="22" spans="4:4" x14ac:dyDescent="0.25">
      <c r="D22" s="3"/>
    </row>
    <row r="23" spans="4:4" x14ac:dyDescent="0.25">
      <c r="D23" s="3"/>
    </row>
    <row r="24" spans="4:4" x14ac:dyDescent="0.25">
      <c r="D24" s="3"/>
    </row>
    <row r="25" spans="4:4" x14ac:dyDescent="0.25">
      <c r="D25" s="3"/>
    </row>
    <row r="26" spans="4:4" x14ac:dyDescent="0.25">
      <c r="D26" s="3"/>
    </row>
    <row r="27" spans="4:4" x14ac:dyDescent="0.25">
      <c r="D27" s="3"/>
    </row>
    <row r="28" spans="4:4" x14ac:dyDescent="0.25">
      <c r="D28" s="3"/>
    </row>
    <row r="29" spans="4:4" x14ac:dyDescent="0.25">
      <c r="D29" s="3"/>
    </row>
    <row r="30" spans="4:4" x14ac:dyDescent="0.25">
      <c r="D30" s="3"/>
    </row>
    <row r="31" spans="4:4" x14ac:dyDescent="0.25">
      <c r="D31" s="3"/>
    </row>
    <row r="32" spans="4:4" x14ac:dyDescent="0.25">
      <c r="D32" s="3"/>
    </row>
    <row r="33" spans="2:4" x14ac:dyDescent="0.25">
      <c r="D33" s="3"/>
    </row>
    <row r="34" spans="2:4" ht="47.25" customHeight="1" x14ac:dyDescent="0.25">
      <c r="B34" s="2"/>
      <c r="D34" s="3"/>
    </row>
    <row r="35" spans="2:4" x14ac:dyDescent="0.25">
      <c r="D35" s="3"/>
    </row>
    <row r="36" spans="2:4" x14ac:dyDescent="0.25">
      <c r="D36" s="3"/>
    </row>
    <row r="37" spans="2:4" x14ac:dyDescent="0.25">
      <c r="D37" s="3"/>
    </row>
    <row r="38" spans="2:4" x14ac:dyDescent="0.25">
      <c r="D38" s="3"/>
    </row>
    <row r="39" spans="2:4" x14ac:dyDescent="0.25">
      <c r="D39" s="3"/>
    </row>
    <row r="40" spans="2:4" x14ac:dyDescent="0.25">
      <c r="D40" s="3"/>
    </row>
    <row r="41" spans="2:4" x14ac:dyDescent="0.25">
      <c r="D41" s="3"/>
    </row>
    <row r="42" spans="2:4" x14ac:dyDescent="0.25">
      <c r="D42" s="3"/>
    </row>
    <row r="43" spans="2:4" x14ac:dyDescent="0.25">
      <c r="D43" s="3"/>
    </row>
    <row r="44" spans="2:4" x14ac:dyDescent="0.25">
      <c r="D44" s="3"/>
    </row>
    <row r="45" spans="2:4" x14ac:dyDescent="0.25">
      <c r="D45" s="3"/>
    </row>
    <row r="46" spans="2:4" x14ac:dyDescent="0.25">
      <c r="D46" s="3"/>
    </row>
    <row r="47" spans="2:4" x14ac:dyDescent="0.25">
      <c r="D47" s="3"/>
    </row>
    <row r="48" spans="2:4" x14ac:dyDescent="0.25">
      <c r="D48" s="3"/>
    </row>
    <row r="49" spans="4:4" x14ac:dyDescent="0.25">
      <c r="D49" s="3"/>
    </row>
    <row r="50" spans="4:4" x14ac:dyDescent="0.25">
      <c r="D50" s="3"/>
    </row>
    <row r="51" spans="4:4" x14ac:dyDescent="0.25">
      <c r="D51" s="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Factures</vt:lpstr>
      <vt:lpstr>Suivi des factures</vt:lpstr>
      <vt:lpstr>Clients</vt:lpstr>
      <vt:lpstr>Formations</vt:lpstr>
      <vt:lpstr>Client</vt:lpstr>
      <vt:lpstr>DateD</vt:lpstr>
      <vt:lpstr>MontantHT</vt:lpstr>
      <vt:lpstr>MontantTTC</vt:lpstr>
      <vt:lpstr>NumeroD</vt:lpstr>
      <vt:lpstr>Factures!Zone_d_impression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Sabrina LONDE</dc:creator>
  <cp:lastModifiedBy>Sabrina LONDE</cp:lastModifiedBy>
  <cp:lastPrinted>2016-12-05T14:16:45Z</cp:lastPrinted>
  <dcterms:created xsi:type="dcterms:W3CDTF">2016-10-30T12:44:17Z</dcterms:created>
  <dcterms:modified xsi:type="dcterms:W3CDTF">2017-01-24T14:48:34Z</dcterms:modified>
</cp:coreProperties>
</file>